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885" yWindow="540" windowWidth="15600" windowHeight="12105" tabRatio="837" activeTab="1"/>
  </bookViews>
  <sheets>
    <sheet name="1ª MEDIÇÃO" sheetId="1" r:id="rId1"/>
    <sheet name="4ª MEDIÇÃO" sheetId="2" r:id="rId2"/>
  </sheets>
  <externalReferences>
    <externalReference r:id="rId3"/>
    <externalReference r:id="rId4"/>
    <externalReference r:id="rId5"/>
  </externalReferences>
  <definedNames>
    <definedName name="\z" localSheetId="1">#REF!</definedName>
    <definedName name="\z">#REF!</definedName>
    <definedName name="_xlnm.Print_Area" localSheetId="0">'1ª MEDIÇÃO'!$A$2:$O$238</definedName>
    <definedName name="_xlnm.Print_Area" localSheetId="1">'4ª MEDIÇÃO'!$A$2:$G$152</definedName>
    <definedName name="Aut_original" localSheetId="1">[1]PROJETO!#REF!</definedName>
    <definedName name="Aut_original">[1]PROJETO!#REF!</definedName>
    <definedName name="Aut_resumo" localSheetId="1">[2]RESUMO_AUT1!#REF!</definedName>
    <definedName name="Aut_resumo">[2]RESUMO_AUT1!#REF!</definedName>
    <definedName name="Print" localSheetId="1">[3]QuQuant!#REF!</definedName>
    <definedName name="Print">[3]QuQuant!#REF!</definedName>
    <definedName name="Print_Area_MI" localSheetId="1">#REF!</definedName>
    <definedName name="Print_Area_MI">#REF!</definedName>
    <definedName name="_xlnm.Print_Titles" localSheetId="0">'1ª MEDIÇÃO'!$21:$23</definedName>
    <definedName name="_xlnm.Print_Titles" localSheetId="1">'4ª MEDIÇÃO'!$15:$16</definedName>
  </definedNames>
  <calcPr calcId="145621"/>
</workbook>
</file>

<file path=xl/calcChain.xml><?xml version="1.0" encoding="utf-8"?>
<calcChain xmlns="http://schemas.openxmlformats.org/spreadsheetml/2006/main">
  <c r="F140" i="2"/>
  <c r="F117"/>
  <c r="F116"/>
  <c r="F56"/>
  <c r="F19" l="1"/>
  <c r="F20" s="1"/>
  <c r="F23"/>
  <c r="F24"/>
  <c r="F25"/>
  <c r="F26"/>
  <c r="F29"/>
  <c r="F30"/>
  <c r="F31"/>
  <c r="F32"/>
  <c r="F33"/>
  <c r="F38"/>
  <c r="F42"/>
  <c r="F43" s="1"/>
  <c r="F45"/>
  <c r="F46"/>
  <c r="F47"/>
  <c r="F50"/>
  <c r="F51"/>
  <c r="F52"/>
  <c r="F53"/>
  <c r="F54"/>
  <c r="F55"/>
  <c r="F57"/>
  <c r="F58"/>
  <c r="F59"/>
  <c r="F60"/>
  <c r="F61"/>
  <c r="F62"/>
  <c r="F63"/>
  <c r="F66"/>
  <c r="F67"/>
  <c r="F68"/>
  <c r="F69"/>
  <c r="F70"/>
  <c r="F71"/>
  <c r="F72"/>
  <c r="F73"/>
  <c r="F74"/>
  <c r="F75"/>
  <c r="F80"/>
  <c r="F81"/>
  <c r="F82"/>
  <c r="F85"/>
  <c r="F86"/>
  <c r="F87"/>
  <c r="F90"/>
  <c r="F91"/>
  <c r="F92"/>
  <c r="F93"/>
  <c r="F94"/>
  <c r="F95"/>
  <c r="F98"/>
  <c r="F99"/>
  <c r="F100"/>
  <c r="F101"/>
  <c r="F102"/>
  <c r="F103"/>
  <c r="F104"/>
  <c r="F107"/>
  <c r="F108"/>
  <c r="F113"/>
  <c r="F114" s="1"/>
  <c r="F118"/>
  <c r="F121"/>
  <c r="F122" s="1"/>
  <c r="F126"/>
  <c r="F127"/>
  <c r="F128"/>
  <c r="F129"/>
  <c r="F130"/>
  <c r="F133"/>
  <c r="F134"/>
  <c r="F139"/>
  <c r="F141" s="1"/>
  <c r="F135" l="1"/>
  <c r="F83"/>
  <c r="F64"/>
  <c r="F131"/>
  <c r="F136" s="1"/>
  <c r="F96"/>
  <c r="F27"/>
  <c r="F35" s="1"/>
  <c r="F105"/>
  <c r="F34"/>
  <c r="F48"/>
  <c r="F39"/>
  <c r="F76"/>
  <c r="F77" s="1"/>
  <c r="F88"/>
  <c r="F109"/>
  <c r="F119"/>
  <c r="F123" s="1"/>
  <c r="N220" i="1"/>
  <c r="F110" i="2" l="1"/>
  <c r="F143" s="1"/>
  <c r="K71" i="1"/>
  <c r="K72" s="1"/>
  <c r="M203"/>
  <c r="K80"/>
  <c r="O223"/>
  <c r="L223"/>
  <c r="K223"/>
  <c r="L222"/>
  <c r="K222"/>
  <c r="K224" s="1"/>
  <c r="K225" s="1"/>
  <c r="O221"/>
  <c r="L221"/>
  <c r="K221"/>
  <c r="O216"/>
  <c r="M216"/>
  <c r="L216"/>
  <c r="K216"/>
  <c r="O215"/>
  <c r="L215"/>
  <c r="K215"/>
  <c r="L212"/>
  <c r="K212"/>
  <c r="O211"/>
  <c r="L211"/>
  <c r="K211"/>
  <c r="L210"/>
  <c r="K210"/>
  <c r="O209"/>
  <c r="L209"/>
  <c r="K209"/>
  <c r="O208"/>
  <c r="M208"/>
  <c r="L208"/>
  <c r="K208"/>
  <c r="O207"/>
  <c r="L207"/>
  <c r="K207"/>
  <c r="O202"/>
  <c r="M202"/>
  <c r="L202"/>
  <c r="L203" s="1"/>
  <c r="K202"/>
  <c r="K203" s="1"/>
  <c r="L199"/>
  <c r="K199"/>
  <c r="O198"/>
  <c r="M198"/>
  <c r="L198"/>
  <c r="K198"/>
  <c r="O197"/>
  <c r="L197"/>
  <c r="K197"/>
  <c r="M196"/>
  <c r="L196"/>
  <c r="L200" s="1"/>
  <c r="K196"/>
  <c r="K200" s="1"/>
  <c r="O193"/>
  <c r="L193"/>
  <c r="K193"/>
  <c r="M192"/>
  <c r="L192"/>
  <c r="K192"/>
  <c r="L191"/>
  <c r="K191"/>
  <c r="L190"/>
  <c r="K190"/>
  <c r="K194" s="1"/>
  <c r="M185"/>
  <c r="L185"/>
  <c r="K185"/>
  <c r="L184"/>
  <c r="K184"/>
  <c r="K186" s="1"/>
  <c r="L181"/>
  <c r="K181"/>
  <c r="L180"/>
  <c r="K180"/>
  <c r="L179"/>
  <c r="K179"/>
  <c r="L178"/>
  <c r="K178"/>
  <c r="M177"/>
  <c r="L177"/>
  <c r="K177"/>
  <c r="L176"/>
  <c r="K176"/>
  <c r="M175"/>
  <c r="L175"/>
  <c r="K175"/>
  <c r="L172"/>
  <c r="K172"/>
  <c r="M171"/>
  <c r="L171"/>
  <c r="K171"/>
  <c r="L170"/>
  <c r="K170"/>
  <c r="L169"/>
  <c r="K169"/>
  <c r="L168"/>
  <c r="K168"/>
  <c r="L167"/>
  <c r="K167"/>
  <c r="L164"/>
  <c r="K164"/>
  <c r="M163"/>
  <c r="L163"/>
  <c r="K163"/>
  <c r="L162"/>
  <c r="K162"/>
  <c r="K165" s="1"/>
  <c r="L159"/>
  <c r="K159"/>
  <c r="L158"/>
  <c r="K158"/>
  <c r="L157"/>
  <c r="K157"/>
  <c r="L156"/>
  <c r="K156"/>
  <c r="M155"/>
  <c r="L155"/>
  <c r="L160" s="1"/>
  <c r="K155"/>
  <c r="L150"/>
  <c r="K150"/>
  <c r="L149"/>
  <c r="K149"/>
  <c r="L148"/>
  <c r="K148"/>
  <c r="L147"/>
  <c r="K147"/>
  <c r="L146"/>
  <c r="K146"/>
  <c r="M145"/>
  <c r="L145"/>
  <c r="K145"/>
  <c r="L144"/>
  <c r="K144"/>
  <c r="M143"/>
  <c r="L143"/>
  <c r="K143"/>
  <c r="L142"/>
  <c r="K142"/>
  <c r="M141"/>
  <c r="L141"/>
  <c r="K141"/>
  <c r="L140"/>
  <c r="K140"/>
  <c r="L139"/>
  <c r="K139"/>
  <c r="L138"/>
  <c r="K138"/>
  <c r="L137"/>
  <c r="K137"/>
  <c r="L136"/>
  <c r="K136"/>
  <c r="K151" s="1"/>
  <c r="M133"/>
  <c r="L133"/>
  <c r="K133"/>
  <c r="L132"/>
  <c r="K132"/>
  <c r="L131"/>
  <c r="K131"/>
  <c r="L130"/>
  <c r="K130"/>
  <c r="L129"/>
  <c r="K129"/>
  <c r="L128"/>
  <c r="K128"/>
  <c r="M127"/>
  <c r="L127"/>
  <c r="K127"/>
  <c r="L126"/>
  <c r="K126"/>
  <c r="L125"/>
  <c r="K125"/>
  <c r="L124"/>
  <c r="K124"/>
  <c r="L123"/>
  <c r="K123"/>
  <c r="L122"/>
  <c r="K122"/>
  <c r="M121"/>
  <c r="L121"/>
  <c r="K121"/>
  <c r="L120"/>
  <c r="K120"/>
  <c r="M119"/>
  <c r="L119"/>
  <c r="K119"/>
  <c r="L118"/>
  <c r="K118"/>
  <c r="M117"/>
  <c r="L117"/>
  <c r="K117"/>
  <c r="L116"/>
  <c r="K116"/>
  <c r="M115"/>
  <c r="L115"/>
  <c r="K115"/>
  <c r="L114"/>
  <c r="L134" s="1"/>
  <c r="K114"/>
  <c r="K134" s="1"/>
  <c r="M111"/>
  <c r="L111"/>
  <c r="K111"/>
  <c r="L110"/>
  <c r="K110"/>
  <c r="K112" s="1"/>
  <c r="M109"/>
  <c r="L109"/>
  <c r="L112" s="1"/>
  <c r="K109"/>
  <c r="L106"/>
  <c r="K106"/>
  <c r="M105"/>
  <c r="L105"/>
  <c r="K105"/>
  <c r="L104"/>
  <c r="K104"/>
  <c r="L103"/>
  <c r="K103"/>
  <c r="L102"/>
  <c r="K102"/>
  <c r="K107" s="1"/>
  <c r="M101"/>
  <c r="L101"/>
  <c r="L107" s="1"/>
  <c r="K101"/>
  <c r="L96"/>
  <c r="K96"/>
  <c r="L95"/>
  <c r="K95"/>
  <c r="L94"/>
  <c r="L97" s="1"/>
  <c r="L98" s="1"/>
  <c r="K94"/>
  <c r="K97" s="1"/>
  <c r="K98" s="1"/>
  <c r="L89"/>
  <c r="L90" s="1"/>
  <c r="K89"/>
  <c r="K90" s="1"/>
  <c r="K91" s="1"/>
  <c r="L86"/>
  <c r="K86"/>
  <c r="O85"/>
  <c r="M85"/>
  <c r="L85"/>
  <c r="K85"/>
  <c r="O84"/>
  <c r="L84"/>
  <c r="K84"/>
  <c r="L83"/>
  <c r="K83"/>
  <c r="O82"/>
  <c r="L82"/>
  <c r="L87" s="1"/>
  <c r="K82"/>
  <c r="K87" s="1"/>
  <c r="M79"/>
  <c r="L79"/>
  <c r="K79"/>
  <c r="O78"/>
  <c r="L78"/>
  <c r="K78"/>
  <c r="O77"/>
  <c r="M77"/>
  <c r="L77"/>
  <c r="K77"/>
  <c r="O76"/>
  <c r="L76"/>
  <c r="K76"/>
  <c r="L75"/>
  <c r="L80" s="1"/>
  <c r="K75"/>
  <c r="L70"/>
  <c r="K70"/>
  <c r="L69"/>
  <c r="K69"/>
  <c r="L64"/>
  <c r="K64"/>
  <c r="L63"/>
  <c r="K63"/>
  <c r="L62"/>
  <c r="K62"/>
  <c r="L61"/>
  <c r="K61"/>
  <c r="L60"/>
  <c r="K60"/>
  <c r="K65" s="1"/>
  <c r="K66" s="1"/>
  <c r="L55"/>
  <c r="K55"/>
  <c r="L54"/>
  <c r="K54"/>
  <c r="L53"/>
  <c r="K53"/>
  <c r="L52"/>
  <c r="K52"/>
  <c r="L51"/>
  <c r="K51"/>
  <c r="L50"/>
  <c r="K50"/>
  <c r="L49"/>
  <c r="K49"/>
  <c r="L48"/>
  <c r="K48"/>
  <c r="L47"/>
  <c r="K47"/>
  <c r="L46"/>
  <c r="K46"/>
  <c r="L45"/>
  <c r="K45"/>
  <c r="L44"/>
  <c r="K44"/>
  <c r="L43"/>
  <c r="K43"/>
  <c r="L40"/>
  <c r="K40"/>
  <c r="L39"/>
  <c r="K39"/>
  <c r="L38"/>
  <c r="K38"/>
  <c r="L37"/>
  <c r="K37"/>
  <c r="L32"/>
  <c r="K32"/>
  <c r="L31"/>
  <c r="K31"/>
  <c r="L30"/>
  <c r="K30"/>
  <c r="L29"/>
  <c r="K29"/>
  <c r="L28"/>
  <c r="K28"/>
  <c r="L27"/>
  <c r="K27"/>
  <c r="L26"/>
  <c r="K26"/>
  <c r="G223"/>
  <c r="H223" s="1"/>
  <c r="G222"/>
  <c r="M222" s="1"/>
  <c r="G221"/>
  <c r="H221" s="1"/>
  <c r="G216"/>
  <c r="H216" s="1"/>
  <c r="G215"/>
  <c r="M215" s="1"/>
  <c r="M217" s="1"/>
  <c r="G212"/>
  <c r="H212" s="1"/>
  <c r="G211"/>
  <c r="M211" s="1"/>
  <c r="G210"/>
  <c r="H210" s="1"/>
  <c r="G209"/>
  <c r="M209" s="1"/>
  <c r="G208"/>
  <c r="H208" s="1"/>
  <c r="G207"/>
  <c r="M207" s="1"/>
  <c r="G202"/>
  <c r="H202" s="1"/>
  <c r="G199"/>
  <c r="M199" s="1"/>
  <c r="G198"/>
  <c r="H198" s="1"/>
  <c r="H197"/>
  <c r="G197"/>
  <c r="M197" s="1"/>
  <c r="G196"/>
  <c r="H196" s="1"/>
  <c r="G193"/>
  <c r="H193" s="1"/>
  <c r="G192"/>
  <c r="O192" s="1"/>
  <c r="G191"/>
  <c r="H191" s="1"/>
  <c r="G190"/>
  <c r="M190" s="1"/>
  <c r="G185"/>
  <c r="H185" s="1"/>
  <c r="G184"/>
  <c r="O184" s="1"/>
  <c r="G181"/>
  <c r="H181" s="1"/>
  <c r="G180"/>
  <c r="O180" s="1"/>
  <c r="G179"/>
  <c r="H179" s="1"/>
  <c r="H178"/>
  <c r="G178"/>
  <c r="O178" s="1"/>
  <c r="G177"/>
  <c r="H177" s="1"/>
  <c r="G176"/>
  <c r="O176" s="1"/>
  <c r="G175"/>
  <c r="H175" s="1"/>
  <c r="G172"/>
  <c r="H172" s="1"/>
  <c r="H171"/>
  <c r="G171"/>
  <c r="O171" s="1"/>
  <c r="G170"/>
  <c r="H170" s="1"/>
  <c r="G169"/>
  <c r="H169" s="1"/>
  <c r="G168"/>
  <c r="H168" s="1"/>
  <c r="G167"/>
  <c r="O167" s="1"/>
  <c r="G164"/>
  <c r="H164" s="1"/>
  <c r="H163"/>
  <c r="G163"/>
  <c r="O163" s="1"/>
  <c r="G162"/>
  <c r="H162" s="1"/>
  <c r="G159"/>
  <c r="H159" s="1"/>
  <c r="H158"/>
  <c r="G158"/>
  <c r="O158" s="1"/>
  <c r="G157"/>
  <c r="H157" s="1"/>
  <c r="H156"/>
  <c r="G156"/>
  <c r="O156" s="1"/>
  <c r="G155"/>
  <c r="H155" s="1"/>
  <c r="G150"/>
  <c r="H150" s="1"/>
  <c r="G149"/>
  <c r="H149" s="1"/>
  <c r="G148"/>
  <c r="H148" s="1"/>
  <c r="G147"/>
  <c r="O147" s="1"/>
  <c r="G146"/>
  <c r="H146" s="1"/>
  <c r="H145"/>
  <c r="G145"/>
  <c r="O145" s="1"/>
  <c r="G144"/>
  <c r="H144" s="1"/>
  <c r="H143"/>
  <c r="G143"/>
  <c r="O143" s="1"/>
  <c r="G142"/>
  <c r="H142" s="1"/>
  <c r="H141"/>
  <c r="G141"/>
  <c r="O141" s="1"/>
  <c r="G140"/>
  <c r="H140" s="1"/>
  <c r="G139"/>
  <c r="H139" s="1"/>
  <c r="G138"/>
  <c r="H138" s="1"/>
  <c r="G137"/>
  <c r="O137" s="1"/>
  <c r="G136"/>
  <c r="H136" s="1"/>
  <c r="G133"/>
  <c r="H133" s="1"/>
  <c r="H132"/>
  <c r="G132"/>
  <c r="O132" s="1"/>
  <c r="G131"/>
  <c r="H131" s="1"/>
  <c r="H130"/>
  <c r="G130"/>
  <c r="O130" s="1"/>
  <c r="G129"/>
  <c r="H129" s="1"/>
  <c r="H128"/>
  <c r="G128"/>
  <c r="O128" s="1"/>
  <c r="G127"/>
  <c r="H127" s="1"/>
  <c r="G126"/>
  <c r="H126" s="1"/>
  <c r="G125"/>
  <c r="H125" s="1"/>
  <c r="G124"/>
  <c r="H124" s="1"/>
  <c r="G123"/>
  <c r="O123" s="1"/>
  <c r="G122"/>
  <c r="H122" s="1"/>
  <c r="H121"/>
  <c r="G121"/>
  <c r="O121" s="1"/>
  <c r="G120"/>
  <c r="H120" s="1"/>
  <c r="H119"/>
  <c r="G119"/>
  <c r="O119" s="1"/>
  <c r="G118"/>
  <c r="H118" s="1"/>
  <c r="H117"/>
  <c r="G117"/>
  <c r="O117" s="1"/>
  <c r="G116"/>
  <c r="H116" s="1"/>
  <c r="G115"/>
  <c r="H115" s="1"/>
  <c r="G114"/>
  <c r="H114" s="1"/>
  <c r="G111"/>
  <c r="H111" s="1"/>
  <c r="G110"/>
  <c r="O110" s="1"/>
  <c r="G109"/>
  <c r="H109" s="1"/>
  <c r="G106"/>
  <c r="H106" s="1"/>
  <c r="G105"/>
  <c r="H105" s="1"/>
  <c r="G104"/>
  <c r="H104" s="1"/>
  <c r="G103"/>
  <c r="O103" s="1"/>
  <c r="G102"/>
  <c r="H102" s="1"/>
  <c r="G101"/>
  <c r="H101" s="1"/>
  <c r="G96"/>
  <c r="H96" s="1"/>
  <c r="G95"/>
  <c r="H95" s="1"/>
  <c r="G94"/>
  <c r="H94" s="1"/>
  <c r="G89"/>
  <c r="H89" s="1"/>
  <c r="G86"/>
  <c r="H86" s="1"/>
  <c r="G85"/>
  <c r="H85" s="1"/>
  <c r="G84"/>
  <c r="H84" s="1"/>
  <c r="G83"/>
  <c r="H83" s="1"/>
  <c r="G82"/>
  <c r="H82" s="1"/>
  <c r="G79"/>
  <c r="H79" s="1"/>
  <c r="H78"/>
  <c r="G78"/>
  <c r="M78" s="1"/>
  <c r="G77"/>
  <c r="H77" s="1"/>
  <c r="G76"/>
  <c r="M76" s="1"/>
  <c r="G75"/>
  <c r="H75" s="1"/>
  <c r="G70"/>
  <c r="H70" s="1"/>
  <c r="G69"/>
  <c r="M69" s="1"/>
  <c r="G64"/>
  <c r="H64" s="1"/>
  <c r="G63"/>
  <c r="H63" s="1"/>
  <c r="G62"/>
  <c r="H62" s="1"/>
  <c r="G61"/>
  <c r="O61" s="1"/>
  <c r="G60"/>
  <c r="H60" s="1"/>
  <c r="G55"/>
  <c r="H55" s="1"/>
  <c r="G54"/>
  <c r="O54" s="1"/>
  <c r="G53"/>
  <c r="H53" s="1"/>
  <c r="G52"/>
  <c r="M52" s="1"/>
  <c r="G51"/>
  <c r="H51" s="1"/>
  <c r="G50"/>
  <c r="O50" s="1"/>
  <c r="G49"/>
  <c r="H49" s="1"/>
  <c r="G48"/>
  <c r="M48" s="1"/>
  <c r="G47"/>
  <c r="H47" s="1"/>
  <c r="G46"/>
  <c r="O46" s="1"/>
  <c r="G45"/>
  <c r="H45" s="1"/>
  <c r="G44"/>
  <c r="M44" s="1"/>
  <c r="G43"/>
  <c r="H43" s="1"/>
  <c r="G40"/>
  <c r="H40" s="1"/>
  <c r="G39"/>
  <c r="O39" s="1"/>
  <c r="G38"/>
  <c r="H38" s="1"/>
  <c r="G37"/>
  <c r="M37" s="1"/>
  <c r="G32"/>
  <c r="H32" s="1"/>
  <c r="G31"/>
  <c r="O31" s="1"/>
  <c r="G30"/>
  <c r="H30" s="1"/>
  <c r="G29"/>
  <c r="M29" s="1"/>
  <c r="G28"/>
  <c r="H28" s="1"/>
  <c r="G27"/>
  <c r="O27" s="1"/>
  <c r="G26"/>
  <c r="M26" s="1"/>
  <c r="F144" i="2" l="1"/>
  <c r="F145" s="1"/>
  <c r="J152" s="1"/>
  <c r="M71" i="1"/>
  <c r="M72" s="1"/>
  <c r="O86"/>
  <c r="L173"/>
  <c r="O191"/>
  <c r="O199"/>
  <c r="H69"/>
  <c r="H110"/>
  <c r="H123"/>
  <c r="H147"/>
  <c r="H199"/>
  <c r="H222"/>
  <c r="K41"/>
  <c r="K56"/>
  <c r="K57" s="1"/>
  <c r="K228" s="1"/>
  <c r="K229" s="1"/>
  <c r="K230" s="1"/>
  <c r="M95"/>
  <c r="M103"/>
  <c r="M123"/>
  <c r="M125"/>
  <c r="M129"/>
  <c r="M131"/>
  <c r="M137"/>
  <c r="M139"/>
  <c r="M147"/>
  <c r="M149"/>
  <c r="M157"/>
  <c r="M159"/>
  <c r="M167"/>
  <c r="M169"/>
  <c r="M179"/>
  <c r="M181"/>
  <c r="H103"/>
  <c r="H137"/>
  <c r="H167"/>
  <c r="H180"/>
  <c r="H192"/>
  <c r="H211"/>
  <c r="L91"/>
  <c r="O95"/>
  <c r="O101"/>
  <c r="O105"/>
  <c r="O109"/>
  <c r="O111"/>
  <c r="O115"/>
  <c r="O125"/>
  <c r="O127"/>
  <c r="O129"/>
  <c r="O131"/>
  <c r="O133"/>
  <c r="O139"/>
  <c r="O149"/>
  <c r="O155"/>
  <c r="O157"/>
  <c r="O159"/>
  <c r="O169"/>
  <c r="O175"/>
  <c r="O177"/>
  <c r="O179"/>
  <c r="O181"/>
  <c r="O185"/>
  <c r="L182"/>
  <c r="L187" s="1"/>
  <c r="M83"/>
  <c r="M200"/>
  <c r="H176"/>
  <c r="O75"/>
  <c r="O83"/>
  <c r="O210"/>
  <c r="O222"/>
  <c r="H76"/>
  <c r="H184"/>
  <c r="H215"/>
  <c r="K33"/>
  <c r="K34" s="1"/>
  <c r="M94"/>
  <c r="M96"/>
  <c r="M102"/>
  <c r="M107" s="1"/>
  <c r="M104"/>
  <c r="M106"/>
  <c r="M110"/>
  <c r="M112" s="1"/>
  <c r="M114"/>
  <c r="M116"/>
  <c r="M118"/>
  <c r="M120"/>
  <c r="M122"/>
  <c r="M124"/>
  <c r="M126"/>
  <c r="M128"/>
  <c r="M130"/>
  <c r="M132"/>
  <c r="M136"/>
  <c r="M138"/>
  <c r="M140"/>
  <c r="M142"/>
  <c r="M144"/>
  <c r="M146"/>
  <c r="M148"/>
  <c r="M150"/>
  <c r="M156"/>
  <c r="M160" s="1"/>
  <c r="M158"/>
  <c r="M162"/>
  <c r="M164"/>
  <c r="M168"/>
  <c r="M173" s="1"/>
  <c r="M170"/>
  <c r="M172"/>
  <c r="M176"/>
  <c r="M178"/>
  <c r="M180"/>
  <c r="M184"/>
  <c r="M186" s="1"/>
  <c r="K213"/>
  <c r="K217"/>
  <c r="K218" s="1"/>
  <c r="M75"/>
  <c r="M80" s="1"/>
  <c r="K152"/>
  <c r="M210"/>
  <c r="M213" s="1"/>
  <c r="M218" s="1"/>
  <c r="M212"/>
  <c r="H207"/>
  <c r="O79"/>
  <c r="L165"/>
  <c r="L71"/>
  <c r="L72" s="1"/>
  <c r="O94"/>
  <c r="O96"/>
  <c r="O102"/>
  <c r="O104"/>
  <c r="O106"/>
  <c r="O114"/>
  <c r="O116"/>
  <c r="O118"/>
  <c r="O120"/>
  <c r="O122"/>
  <c r="O124"/>
  <c r="O126"/>
  <c r="O136"/>
  <c r="O138"/>
  <c r="O140"/>
  <c r="O142"/>
  <c r="O144"/>
  <c r="O146"/>
  <c r="O148"/>
  <c r="O150"/>
  <c r="O162"/>
  <c r="O164"/>
  <c r="O168"/>
  <c r="O170"/>
  <c r="O172"/>
  <c r="L213"/>
  <c r="L217"/>
  <c r="L224"/>
  <c r="L225" s="1"/>
  <c r="L151"/>
  <c r="L152" s="1"/>
  <c r="L186"/>
  <c r="O196"/>
  <c r="O212"/>
  <c r="H209"/>
  <c r="M82"/>
  <c r="M84"/>
  <c r="M86"/>
  <c r="K160"/>
  <c r="K173"/>
  <c r="K182"/>
  <c r="K187" s="1"/>
  <c r="M191"/>
  <c r="M194" s="1"/>
  <c r="M204" s="1"/>
  <c r="M193"/>
  <c r="M221"/>
  <c r="M223"/>
  <c r="L218"/>
  <c r="K204"/>
  <c r="L194"/>
  <c r="L204" s="1"/>
  <c r="H190"/>
  <c r="O190"/>
  <c r="O69"/>
  <c r="O89"/>
  <c r="M89"/>
  <c r="M90" s="1"/>
  <c r="L65"/>
  <c r="L66" s="1"/>
  <c r="H52"/>
  <c r="L56"/>
  <c r="L57" s="1"/>
  <c r="L41"/>
  <c r="H26"/>
  <c r="L33"/>
  <c r="L34" s="1"/>
  <c r="O26"/>
  <c r="H46"/>
  <c r="H29"/>
  <c r="H54"/>
  <c r="H61"/>
  <c r="M70"/>
  <c r="O70"/>
  <c r="H39"/>
  <c r="H44"/>
  <c r="O37"/>
  <c r="M39"/>
  <c r="O43"/>
  <c r="M45"/>
  <c r="O47"/>
  <c r="M49"/>
  <c r="O51"/>
  <c r="M53"/>
  <c r="O55"/>
  <c r="M61"/>
  <c r="O63"/>
  <c r="O38"/>
  <c r="M40"/>
  <c r="O44"/>
  <c r="M46"/>
  <c r="O48"/>
  <c r="M50"/>
  <c r="O52"/>
  <c r="M54"/>
  <c r="O60"/>
  <c r="M62"/>
  <c r="O64"/>
  <c r="H37"/>
  <c r="H50"/>
  <c r="M28"/>
  <c r="M43"/>
  <c r="O45"/>
  <c r="M47"/>
  <c r="O49"/>
  <c r="M51"/>
  <c r="O53"/>
  <c r="M55"/>
  <c r="M63"/>
  <c r="H27"/>
  <c r="H48"/>
  <c r="M32"/>
  <c r="M38"/>
  <c r="O40"/>
  <c r="M60"/>
  <c r="O62"/>
  <c r="M64"/>
  <c r="O30"/>
  <c r="H31"/>
  <c r="O28"/>
  <c r="M30"/>
  <c r="O32"/>
  <c r="M27"/>
  <c r="O29"/>
  <c r="M31"/>
  <c r="M165" l="1"/>
  <c r="M97"/>
  <c r="M98" s="1"/>
  <c r="M224"/>
  <c r="M225" s="1"/>
  <c r="M87"/>
  <c r="M91" s="1"/>
  <c r="M182"/>
  <c r="M187" s="1"/>
  <c r="M41"/>
  <c r="M134"/>
  <c r="M151"/>
  <c r="M152" s="1"/>
  <c r="L228"/>
  <c r="L229" s="1"/>
  <c r="L230" s="1"/>
  <c r="M65"/>
  <c r="M33"/>
  <c r="M56"/>
  <c r="M66" l="1"/>
  <c r="M57"/>
  <c r="M34"/>
  <c r="M228" l="1"/>
  <c r="M229" s="1"/>
  <c r="M230" s="1"/>
  <c r="J105" l="1"/>
  <c r="N105" s="1"/>
  <c r="J130"/>
  <c r="N130" s="1"/>
  <c r="J132"/>
  <c r="N132" s="1"/>
  <c r="J133"/>
  <c r="N133" s="1"/>
  <c r="J119"/>
  <c r="N119" s="1"/>
  <c r="J167"/>
  <c r="N167" s="1"/>
  <c r="J129"/>
  <c r="N129" s="1"/>
  <c r="J120"/>
  <c r="N120" s="1"/>
  <c r="J121"/>
  <c r="N121" s="1"/>
  <c r="J122"/>
  <c r="N122" s="1"/>
  <c r="J159"/>
  <c r="N159" s="1"/>
  <c r="J86"/>
  <c r="N86" s="1"/>
  <c r="J123"/>
  <c r="N123" s="1"/>
  <c r="J125"/>
  <c r="N125" s="1"/>
  <c r="J85"/>
  <c r="N85" s="1"/>
  <c r="J115"/>
  <c r="N115" s="1"/>
  <c r="J127"/>
  <c r="N127" s="1"/>
  <c r="J131"/>
  <c r="N131" s="1"/>
  <c r="J172"/>
  <c r="N172" s="1"/>
  <c r="J181"/>
  <c r="N181" s="1"/>
  <c r="J106"/>
  <c r="N106" s="1"/>
  <c r="J114"/>
  <c r="N114" s="1"/>
  <c r="J117"/>
  <c r="N117" s="1"/>
  <c r="J126"/>
  <c r="N126" s="1"/>
  <c r="J128"/>
  <c r="N128" s="1"/>
  <c r="J124"/>
  <c r="N124" s="1"/>
  <c r="J116"/>
  <c r="N116" s="1"/>
  <c r="J118"/>
  <c r="J40"/>
  <c r="N40" s="1"/>
  <c r="N118" l="1"/>
  <c r="N134" s="1"/>
  <c r="J134"/>
  <c r="O134" s="1"/>
  <c r="J168"/>
  <c r="J170"/>
  <c r="N170" s="1"/>
  <c r="J169"/>
  <c r="N169" s="1"/>
  <c r="J171"/>
  <c r="N171" s="1"/>
  <c r="J223"/>
  <c r="N223" s="1"/>
  <c r="J32"/>
  <c r="N32" s="1"/>
  <c r="J48"/>
  <c r="N48" s="1"/>
  <c r="J55"/>
  <c r="N55" s="1"/>
  <c r="J43"/>
  <c r="J49"/>
  <c r="N49" s="1"/>
  <c r="J53"/>
  <c r="N53" s="1"/>
  <c r="J70"/>
  <c r="N70" s="1"/>
  <c r="J50"/>
  <c r="N50" s="1"/>
  <c r="J52"/>
  <c r="N52" s="1"/>
  <c r="J173" l="1"/>
  <c r="O173" s="1"/>
  <c r="N168"/>
  <c r="N173" s="1"/>
  <c r="N43"/>
  <c r="J51"/>
  <c r="N51" s="1"/>
  <c r="J54"/>
  <c r="N54" s="1"/>
  <c r="J202" l="1"/>
  <c r="J203" l="1"/>
  <c r="N202"/>
  <c r="N203" s="1"/>
  <c r="J26"/>
  <c r="N26" s="1"/>
  <c r="J149"/>
  <c r="N149" s="1"/>
  <c r="J150"/>
  <c r="N150" s="1"/>
  <c r="J46"/>
  <c r="N46" s="1"/>
  <c r="J137"/>
  <c r="N137" s="1"/>
  <c r="J44"/>
  <c r="J45"/>
  <c r="N45" s="1"/>
  <c r="J103"/>
  <c r="N103" s="1"/>
  <c r="J212"/>
  <c r="N212" s="1"/>
  <c r="J199"/>
  <c r="N199" s="1"/>
  <c r="J197"/>
  <c r="N197" s="1"/>
  <c r="J192"/>
  <c r="N192" s="1"/>
  <c r="J191"/>
  <c r="N191" s="1"/>
  <c r="J190"/>
  <c r="J185"/>
  <c r="N185" s="1"/>
  <c r="J177"/>
  <c r="N177" s="1"/>
  <c r="J162"/>
  <c r="N162" s="1"/>
  <c r="J158"/>
  <c r="N158" s="1"/>
  <c r="J155"/>
  <c r="N155" s="1"/>
  <c r="J147"/>
  <c r="N147" s="1"/>
  <c r="J193"/>
  <c r="N193" s="1"/>
  <c r="J216"/>
  <c r="N216" s="1"/>
  <c r="J210"/>
  <c r="N210" s="1"/>
  <c r="J208"/>
  <c r="N208" s="1"/>
  <c r="J157"/>
  <c r="N157" s="1"/>
  <c r="J221"/>
  <c r="N221" s="1"/>
  <c r="J198"/>
  <c r="N198" s="1"/>
  <c r="J196"/>
  <c r="N196" s="1"/>
  <c r="J179"/>
  <c r="N179" s="1"/>
  <c r="J175"/>
  <c r="N175" s="1"/>
  <c r="J164"/>
  <c r="N164" s="1"/>
  <c r="J211"/>
  <c r="N211" s="1"/>
  <c r="J207"/>
  <c r="N207" s="1"/>
  <c r="J178"/>
  <c r="N178" s="1"/>
  <c r="J156"/>
  <c r="N156" s="1"/>
  <c r="N160" s="1"/>
  <c r="J209"/>
  <c r="N209" s="1"/>
  <c r="J146"/>
  <c r="N146" s="1"/>
  <c r="J138"/>
  <c r="N138" s="1"/>
  <c r="J109"/>
  <c r="J96"/>
  <c r="N96" s="1"/>
  <c r="J94"/>
  <c r="J83"/>
  <c r="N83" s="1"/>
  <c r="J76"/>
  <c r="J75"/>
  <c r="N75" s="1"/>
  <c r="J64"/>
  <c r="N64" s="1"/>
  <c r="J62"/>
  <c r="N62" s="1"/>
  <c r="J47"/>
  <c r="N47" s="1"/>
  <c r="J38"/>
  <c r="N38" s="1"/>
  <c r="J30"/>
  <c r="N30" s="1"/>
  <c r="J184"/>
  <c r="N184" s="1"/>
  <c r="J145"/>
  <c r="N145" s="1"/>
  <c r="J143"/>
  <c r="N143" s="1"/>
  <c r="J139"/>
  <c r="N139" s="1"/>
  <c r="J110"/>
  <c r="N110" s="1"/>
  <c r="J104"/>
  <c r="N104" s="1"/>
  <c r="J89"/>
  <c r="J78"/>
  <c r="N78" s="1"/>
  <c r="J77"/>
  <c r="N77" s="1"/>
  <c r="J29"/>
  <c r="J222"/>
  <c r="N222" s="1"/>
  <c r="N224" s="1"/>
  <c r="N225" s="1"/>
  <c r="J215"/>
  <c r="J180"/>
  <c r="N180" s="1"/>
  <c r="J176"/>
  <c r="N176" s="1"/>
  <c r="J163"/>
  <c r="N163" s="1"/>
  <c r="J148"/>
  <c r="N148" s="1"/>
  <c r="J144"/>
  <c r="N144" s="1"/>
  <c r="J142"/>
  <c r="N142" s="1"/>
  <c r="J140"/>
  <c r="N140" s="1"/>
  <c r="J84"/>
  <c r="J82"/>
  <c r="N82" s="1"/>
  <c r="J79"/>
  <c r="N79" s="1"/>
  <c r="J63"/>
  <c r="N63" s="1"/>
  <c r="J60"/>
  <c r="J31"/>
  <c r="N31" s="1"/>
  <c r="J61"/>
  <c r="N61" s="1"/>
  <c r="J141"/>
  <c r="N141" s="1"/>
  <c r="J111"/>
  <c r="N111" s="1"/>
  <c r="J102"/>
  <c r="N102" s="1"/>
  <c r="J95"/>
  <c r="N95" s="1"/>
  <c r="J69"/>
  <c r="J37"/>
  <c r="J28"/>
  <c r="N28" s="1"/>
  <c r="J27"/>
  <c r="N27" s="1"/>
  <c r="N182" l="1"/>
  <c r="N44"/>
  <c r="N56" s="1"/>
  <c r="J56"/>
  <c r="O56" s="1"/>
  <c r="N60"/>
  <c r="N65" s="1"/>
  <c r="N66" s="1"/>
  <c r="J65"/>
  <c r="N165"/>
  <c r="N187" s="1"/>
  <c r="N109"/>
  <c r="N112" s="1"/>
  <c r="J112"/>
  <c r="O112" s="1"/>
  <c r="N186"/>
  <c r="J224"/>
  <c r="O224" s="1"/>
  <c r="J217"/>
  <c r="O217" s="1"/>
  <c r="N215"/>
  <c r="N217" s="1"/>
  <c r="N213"/>
  <c r="N200"/>
  <c r="J194"/>
  <c r="N190"/>
  <c r="N194" s="1"/>
  <c r="N94"/>
  <c r="N97" s="1"/>
  <c r="N98" s="1"/>
  <c r="J97"/>
  <c r="N89"/>
  <c r="N90" s="1"/>
  <c r="J90"/>
  <c r="O90" s="1"/>
  <c r="N84"/>
  <c r="N87" s="1"/>
  <c r="J87"/>
  <c r="O87" s="1"/>
  <c r="N76"/>
  <c r="N80" s="1"/>
  <c r="J80"/>
  <c r="O80" s="1"/>
  <c r="N69"/>
  <c r="N71" s="1"/>
  <c r="N72" s="1"/>
  <c r="J71"/>
  <c r="N37"/>
  <c r="N29"/>
  <c r="N33" s="1"/>
  <c r="N34" s="1"/>
  <c r="J33"/>
  <c r="J213"/>
  <c r="J200"/>
  <c r="J186"/>
  <c r="O186" s="1"/>
  <c r="J182"/>
  <c r="O182" s="1"/>
  <c r="J165"/>
  <c r="J160"/>
  <c r="J101"/>
  <c r="J136"/>
  <c r="N204" l="1"/>
  <c r="J66"/>
  <c r="O66" s="1"/>
  <c r="O65"/>
  <c r="J225"/>
  <c r="O225" s="1"/>
  <c r="N218"/>
  <c r="J151"/>
  <c r="O151" s="1"/>
  <c r="N136"/>
  <c r="N151" s="1"/>
  <c r="N101"/>
  <c r="N107" s="1"/>
  <c r="J107"/>
  <c r="O107" s="1"/>
  <c r="N91"/>
  <c r="J72"/>
  <c r="O72" s="1"/>
  <c r="O71"/>
  <c r="J34"/>
  <c r="O34" s="1"/>
  <c r="O33"/>
  <c r="O213"/>
  <c r="J218"/>
  <c r="O218" s="1"/>
  <c r="O165"/>
  <c r="O160"/>
  <c r="J187"/>
  <c r="J39"/>
  <c r="J91"/>
  <c r="N152" l="1"/>
  <c r="J152"/>
  <c r="O152" s="1"/>
  <c r="N39"/>
  <c r="N41" s="1"/>
  <c r="N57" s="1"/>
  <c r="N228" s="1"/>
  <c r="N229" s="1"/>
  <c r="N230" s="1"/>
  <c r="R244" s="1"/>
  <c r="J41"/>
  <c r="O41" s="1"/>
  <c r="O187"/>
  <c r="O91"/>
  <c r="J57" l="1"/>
  <c r="O57" s="1"/>
  <c r="O194"/>
  <c r="O97"/>
  <c r="J98"/>
  <c r="O200" l="1"/>
  <c r="O98"/>
  <c r="O203" l="1"/>
  <c r="J204"/>
  <c r="O204" l="1"/>
  <c r="J228"/>
  <c r="J229" s="1"/>
  <c r="J230" s="1"/>
  <c r="O228" s="1"/>
</calcChain>
</file>

<file path=xl/sharedStrings.xml><?xml version="1.0" encoding="utf-8"?>
<sst xmlns="http://schemas.openxmlformats.org/spreadsheetml/2006/main" count="889" uniqueCount="508">
  <si>
    <t>Código</t>
  </si>
  <si>
    <t>Descrição</t>
  </si>
  <si>
    <t>Unid</t>
  </si>
  <si>
    <t>Pr. Unitario</t>
  </si>
  <si>
    <t>Pr. Total</t>
  </si>
  <si>
    <t>SERVIÇOS PRELIMINARES</t>
  </si>
  <si>
    <t>INSTALAÇÕES PROVISÓRIAS</t>
  </si>
  <si>
    <t>M2</t>
  </si>
  <si>
    <t>Total sub-item</t>
  </si>
  <si>
    <t>Total do item</t>
  </si>
  <si>
    <t>INFRAESTRUTURA</t>
  </si>
  <si>
    <t>M3</t>
  </si>
  <si>
    <t>FUNDAÇÃO</t>
  </si>
  <si>
    <t>KG</t>
  </si>
  <si>
    <t>ARMAÇÃO DE FUNDAÇÕES E ESTRUTURAS DE CONCRETO ARMADO, EXCETO VIGAS, PILARES E LAJES (DE EDIFÍCIOS DE MÚLTIPLOS PAVIMENTOS, EDIFICAÇÃO TÉRREA OU SOBRADO), UTILIZANDO AÇO CA-50 DE 6.3 MM - MONTAGEM. AF_12/2015</t>
  </si>
  <si>
    <t>SUPERESTRUTURA</t>
  </si>
  <si>
    <t>CONCRETO ARMADO</t>
  </si>
  <si>
    <t>VEDAÇÃO</t>
  </si>
  <si>
    <t>ESQUADRIAS</t>
  </si>
  <si>
    <t>ESQUADRIAS DE MADEIRA</t>
  </si>
  <si>
    <t>UN</t>
  </si>
  <si>
    <t>M</t>
  </si>
  <si>
    <t>VERGAS E CONTRAVERGAS</t>
  </si>
  <si>
    <t>COBERTURA</t>
  </si>
  <si>
    <t>COBERTURA METÁLICA</t>
  </si>
  <si>
    <t>LOUÇAS E METAIS</t>
  </si>
  <si>
    <t>BARRA DE APOIO RETA, EM AÇO INOX - 70CM</t>
  </si>
  <si>
    <t>REDE DE ESGOTO</t>
  </si>
  <si>
    <t>SIFÃO DO TIPO GARRAFA EM METAL CROMADO 1 X 1.1/2" - FORNECIMENTO E INSTALAÇÃO. AF_12/2013</t>
  </si>
  <si>
    <t>ELETRODUTOS E CAIXAS</t>
  </si>
  <si>
    <t>FIOS E CABOS</t>
  </si>
  <si>
    <t>QUADROS E PROTEÇÃO</t>
  </si>
  <si>
    <t>INTERRUPTORES, TOMADAS E APARELHOS</t>
  </si>
  <si>
    <t>REVESTIMENTOS</t>
  </si>
  <si>
    <t>PAREDE</t>
  </si>
  <si>
    <t>PISO</t>
  </si>
  <si>
    <t>FORRO</t>
  </si>
  <si>
    <t>PINTURA</t>
  </si>
  <si>
    <t>PINTURA ACRÍLICA</t>
  </si>
  <si>
    <t>ESMALTE</t>
  </si>
  <si>
    <t>SERVIÇOS COMPLEMENTARES</t>
  </si>
  <si>
    <t>LIMPEZA FINAL</t>
  </si>
  <si>
    <t>TOTAL DA OBRA</t>
  </si>
  <si>
    <t>B.D.I.(28,82%) - OBS: BDI CONFORME ACÓRDÃO Nº 2622/2013 - TCU - PLENÁRIO</t>
  </si>
  <si>
    <t>TOTAL GERAL DA OBRA</t>
  </si>
  <si>
    <t>Quant.</t>
  </si>
  <si>
    <t>Fonte Preço : SINAPI - SISTEMA NACIONAL DE PESQUISA DE CUSTOS E ÍNDICES DA CONSTRUÇÃO CIVIL/CAIXA/IBGE</t>
  </si>
  <si>
    <t>PAREDES E PAINEIS</t>
  </si>
  <si>
    <t>ESQUADRIAS DE ALUMINIO / VIDRO</t>
  </si>
  <si>
    <t>INSTALAÇÕES HIDRO SANITÁRIAS</t>
  </si>
  <si>
    <t xml:space="preserve">REDE DE ÁGUA FRIA </t>
  </si>
  <si>
    <t>INSTAÇÕES ELÉTRICAS</t>
  </si>
  <si>
    <t>LAMPADAS E LUMINARIAS</t>
  </si>
  <si>
    <t>03.00.00</t>
  </si>
  <si>
    <t>03.01.00</t>
  </si>
  <si>
    <t>03.01.01</t>
  </si>
  <si>
    <t>03.01.02</t>
  </si>
  <si>
    <t>03.01.03</t>
  </si>
  <si>
    <t>03.01.04</t>
  </si>
  <si>
    <t>03.01.05</t>
  </si>
  <si>
    <t>04.00.00</t>
  </si>
  <si>
    <t>04.01.00</t>
  </si>
  <si>
    <t>04.01.01</t>
  </si>
  <si>
    <t>05.00.00</t>
  </si>
  <si>
    <t>05.01.00</t>
  </si>
  <si>
    <t>05.01.01</t>
  </si>
  <si>
    <t>05.01.02</t>
  </si>
  <si>
    <t>05.01.03</t>
  </si>
  <si>
    <t>05.01.04</t>
  </si>
  <si>
    <t>05.01.05</t>
  </si>
  <si>
    <t>05.02.00</t>
  </si>
  <si>
    <t>05.02.01</t>
  </si>
  <si>
    <t>05.02.02</t>
  </si>
  <si>
    <t>05.02.03</t>
  </si>
  <si>
    <t>05.03.00</t>
  </si>
  <si>
    <t>05.03.01</t>
  </si>
  <si>
    <t>10.00.00</t>
  </si>
  <si>
    <t>10.01.00</t>
  </si>
  <si>
    <t>10.01.01</t>
  </si>
  <si>
    <t>10.01.02</t>
  </si>
  <si>
    <t>10.01.03</t>
  </si>
  <si>
    <t>10.01.04</t>
  </si>
  <si>
    <t>10.01.05</t>
  </si>
  <si>
    <t>10.01.06</t>
  </si>
  <si>
    <t>08.00.00</t>
  </si>
  <si>
    <t>08.01.00</t>
  </si>
  <si>
    <t>08.01.01</t>
  </si>
  <si>
    <t>08.01.02</t>
  </si>
  <si>
    <t>08.01.03</t>
  </si>
  <si>
    <t>08.01.04</t>
  </si>
  <si>
    <t>08.02.00</t>
  </si>
  <si>
    <t>08.02.01</t>
  </si>
  <si>
    <t>08.02.02</t>
  </si>
  <si>
    <t>08.02.03</t>
  </si>
  <si>
    <t>08.03.00</t>
  </si>
  <si>
    <t>08.03.01</t>
  </si>
  <si>
    <t>08.03.02</t>
  </si>
  <si>
    <t>08.03.03</t>
  </si>
  <si>
    <t>08.03.04</t>
  </si>
  <si>
    <t>08.03.05</t>
  </si>
  <si>
    <t>08.03.06</t>
  </si>
  <si>
    <t>08.04.00</t>
  </si>
  <si>
    <t>08.04.01</t>
  </si>
  <si>
    <t>08.04.02</t>
  </si>
  <si>
    <t>08.04.03</t>
  </si>
  <si>
    <t>08.04.04</t>
  </si>
  <si>
    <t>08.04.05</t>
  </si>
  <si>
    <t>08.04.06</t>
  </si>
  <si>
    <t>08.05.00</t>
  </si>
  <si>
    <t>08.05.01</t>
  </si>
  <si>
    <t>08.05.02</t>
  </si>
  <si>
    <t>09.00.00</t>
  </si>
  <si>
    <t>09.01.00</t>
  </si>
  <si>
    <t>09.01.01</t>
  </si>
  <si>
    <t>09.01.02</t>
  </si>
  <si>
    <t>09.01.03</t>
  </si>
  <si>
    <t>09.01.04</t>
  </si>
  <si>
    <t>09.02.00</t>
  </si>
  <si>
    <t>09.02.01</t>
  </si>
  <si>
    <t>09.02.02</t>
  </si>
  <si>
    <t>09.02.03</t>
  </si>
  <si>
    <t>09.02.04</t>
  </si>
  <si>
    <t>09.03.00</t>
  </si>
  <si>
    <t>09.03.01</t>
  </si>
  <si>
    <t>10.02.00</t>
  </si>
  <si>
    <t>10.02.01</t>
  </si>
  <si>
    <t>11.00.00</t>
  </si>
  <si>
    <t>11.01.00</t>
  </si>
  <si>
    <t>11.01.01</t>
  </si>
  <si>
    <t>11.01.02</t>
  </si>
  <si>
    <t>LIMPEZA MECANIZADA DE TERRENO COM REMOCAO DE CAMADA VEGETAL, UTILIZANDO MOTONIVELADORA</t>
  </si>
  <si>
    <t>LOCACAO CONVENCIONAL DE OBRA, ATRAVÉS DE GABARITO DE TABUAS CORRIDAS PONTALETADAS, COM REAPROVEITAMENTO DE 3 VEZES.</t>
  </si>
  <si>
    <t>PLACA DE OBRA EM CHAPA DE ACO GALVANIZADO</t>
  </si>
  <si>
    <t>BARRACAO PARA DEPOSITO EM TABUAS DE MADEIRA, COBERTURA EM FIBROCIMENTO 4 MM,  INCLUSO PISO ARGAMASSA TRAÇO 1:6 (CIMENTO E AREIA)</t>
  </si>
  <si>
    <t>LIGAÇÃO PROVISÓRIA DE ÁGUA</t>
  </si>
  <si>
    <t>INSTAL/LIGACAO PROVISORIA ELETRICA BAIXA TENSAO P/CANT OBRA           OBRA,M3-CHAVE 100A CARGA 3KWH,20CV EXCL FORN MEDIDOR</t>
  </si>
  <si>
    <t>ESCAVACAO MANUAL EM SOLO-PROF. ATE 1,50 M</t>
  </si>
  <si>
    <t>APILOAMENTO COM MACO DE 30KG</t>
  </si>
  <si>
    <t>REATERRO E COMPACTACAO MECANICO DE VALA COM COMPACTADOR MANUAL TIPO SOQUETE VIBRATORIO</t>
  </si>
  <si>
    <t>ATERRO INTERNO (EDIFICACOES) COMPACTADO MANUALMENTE</t>
  </si>
  <si>
    <t>ALVENARIA EMBASAMENTO TIJOLO CERAMICO FURADO 10X20X20 CM</t>
  </si>
  <si>
    <t>ARMAÇÃO DE FUNDAÇÕES E ESTRUTURAS DE CONCRETO ARMADO, EXCETO VIGAS, PILARES E LAJES (DE EDIFÍCIOS DE MÚLTIPLOS PAVIMENTOS, EDIFICAÇÃO TÉRREA OU SOBRADO), UTILIZANDO AÇO CA-60 DE 5.0 MM - MONTAGEM. AF_12/2015</t>
  </si>
  <si>
    <t>ARMAÇÃO DE FUNDAÇÕES E ESTRUTURAS DE CONCRETO ARMADO, EXCETO VIGAS, PILARES E LAJES (DE EDIFÍCIOS DE MÚLTIPLOS PAVIMENTOS, EDIFICAÇÃO TÉRREA OU SOBRADO), UTILIZANDO AÇO CA-50 DE 8.0 MM - MONTAGEM. AF_12/2015</t>
  </si>
  <si>
    <t>ARMAÇÃO DE FUNDAÇÕES E ESTRUTURAS DE CONCRETO ARMADO, EXCETO VIGAS, PILARES E LAJES (DE EDIFÍCIOS DE MÚLTIPLOS PAVIMENTOS, EDIFICAÇÃO TÉRREA OU SOBRADO), UTILIZANDO AÇO CA-50 DE 10.0 MM - MONTAGEM. AF_12/2015</t>
  </si>
  <si>
    <t>ARMAÇÃO DE FUNDAÇÕES E ESTRUTURAS DE CONCRETO ARMADO, EXCETO VIGAS, PILARES E LAJES (DE EDIFÍCIOS DE MÚLTIPLOS PAVIMENTOS, EDIFICAÇÃO TÉRREA OU SOBRADO), UTILIZANDO AÇO CA-50 DE 12.5 MM - MONTAGEM. AF_12/2015</t>
  </si>
  <si>
    <t>LASTRO DE CONCRETO, PREPARO MECANICO</t>
  </si>
  <si>
    <t>LANCAMENTO/APLICACAO MANUAL DE CONCRETO EM FUNDACOES</t>
  </si>
  <si>
    <t>CONCRETO FCK=20MPA, VIRADO EM BETONEIRA, SEM LANCAMENTO</t>
  </si>
  <si>
    <t>CONCRETO FCK=25MPA, VIRADO EM BETONEIRA, SEM LANCAMENTO</t>
  </si>
  <si>
    <t>IMPERMEABILIZACAO DE SUPERFICIE COM EMULSAO ASFALTICA A BASE D'AGUA</t>
  </si>
  <si>
    <t>MONTAGEM E DESMONTAGEM DE FÔRMA DE PILARES RETANGULARES E ESTRUTURAS SIMILARES COM ÁREA MÉDIA DAS SEÇÕES MENOR OU IGUAL A 0,25 M², PÉ-DIREITO SIMPLES, EM CHAPA DE MADEIRA COMPENSADA PLASTIFICADA, 18 UTILIZAÇÕES. AF_12/2015</t>
  </si>
  <si>
    <t>ARMAÇÃO DE PILAR OU VIGA DE UMA ESTRUTURA CONVENCIONAL DE CONCRETO ARMADO EM UMA EDIFÍCAÇÃO TÉRREA OU SOBRADO UTILIZANDO AÇO CA-60 DE 5.0 MM - MONTAGEM. AF_12/2015</t>
  </si>
  <si>
    <t>ARMAÇÃO DE PILAR OU VIGA DE UMA ESTRUTURA CONVENCIONAL DE CONCRETO ARMADO EM UMA EDIFÍCAÇÃO TÉRREA OU SOBRADO UTILIZANDO AÇO CA-50 DE 8.0 MM - MONTAGEM. AF_12/2015</t>
  </si>
  <si>
    <t>ARMAÇÃO DE PILAR OU VIGA DE UMA ESTRUTURA CONVENCIONAL DE CONCRETO ARMADO EM UMA EDIFÍCAÇÃO TÉRREA OU SOBRADO UTILIZANDO AÇO CA-50 DE 10.0 MM - MONTAGEM. AF_12/2015</t>
  </si>
  <si>
    <t>ALVENARIA DE VEDAÇÃO DE BLOCOS CERÂMICOS FURADOS NA HORIZONTAL DE 9X19X19CM (ESPESSURA 9CM) DE PAREDES COM ÁREA LÍQUIDA MAIOR OU IGUAL A 6M² SEM VÃOS E ARGAMASSA DE ASSENTAMENTO COM PREPARO EM BETONEIRA. AF_06/2014</t>
  </si>
  <si>
    <t>DIVISORIA EM MARMORITE ESPESSURA 35MM, CHUMBAMENTO NO PISO E PAREDE COM ARGAMASSA DE CIMENTO E AREIA, POLIMENTO MANUAL, EXCLUSIVE FERRAGENS</t>
  </si>
  <si>
    <t>PORTA DE MADEIRA COMPENSADA LISA PARA PINTURA, 90X210X3,5CM, INCLUSO ADUELA 2A, ALIZAR 2A E DOBRADICAS</t>
  </si>
  <si>
    <t>PORTA DE MADEIRA COMPENSADA LISA PARA PINTURA, 160X210X3,5CM, 2 FOLHAS, INCLUSO ADUELA 2A, ALIZAR 2A E DOBRADICAS</t>
  </si>
  <si>
    <t>PORTA DE MADEIRA COMPENSADA LISA PARA PINTURA, 80X210X3,5CM, INCLUSO ADUELA 2A, ALIZAR 2A E DOBRADICAS</t>
  </si>
  <si>
    <t>PORTA DE MADEIRA COMPENSADA LISA PARA PINTURA, 90X210X3,5CM, INCLUSO ADUELA, ALIZAR E DOBRADICAS COM ANEL; COM BARRA DE APOIO RETA, EM AÇO INOX - 80CM</t>
  </si>
  <si>
    <t>FECHADURA DE EMBUTIR COM CILINDRO, EXTERNA, COMPLETA, ACABAMENTO PADRÃO MÉDIO, INCLUSO EXECUÇÃO DE FURO - FORNECIMENTO E INSTALAÇÃO. AF_08/2015</t>
  </si>
  <si>
    <t>JANELA DE CORRER EM ALUMINIO, FOLHAS PARA VIDRO, COM BANDEIRA, INCLUSO GUARNICAO E VIDRO LISO INCOLOR</t>
  </si>
  <si>
    <t>JANELA DE CORRER EM ALUMINIO, COM QUATRO FOLHAS PARA VIDRO, DUAS FIXAS E DUAS MOVEIS, INCLUSO GUARNICAO E VIDRO LISO INCOLOR</t>
  </si>
  <si>
    <t>M²</t>
  </si>
  <si>
    <t>VERGAS 10X10 CM, PREMOLDADAS C/ CONCRETO FCK=15 MPA (PREPARO MECANICO), ACO CA-50 COM FORMAS TABUA DE PINHO 3A</t>
  </si>
  <si>
    <t>ESTRUTURA METALICA EM ACO - PLACA DE BASE 200X100X8MM / FORNECIMENTO E MONTAGEM</t>
  </si>
  <si>
    <t>REGISTRO DE PRESSÃO BRUTO, LATÃO, ROSCÁVEL, 3/4", COM ACABAMENTO E CANOPLA CROMADOS. FORNECIDO E INSTALADO EM RAMAL DE ÁGUA. AF_12/2014</t>
  </si>
  <si>
    <t>TANQUE DE MÁRMORE SINTÉTICO SUSPENSO, 22L OU EQUIVALENTE - FORNECIMENTO E INSTALAÇÃO. AF_12/2013</t>
  </si>
  <si>
    <t>LAVATÓRIO/BANCADA DE GRANITO CINZA POLIDO 0,50 X 0,60M;E=2,5 CM, COM CUBA DE EMBUTIR OVAL EM LOUÇA BRANCA - FORNECIMENTO E INSTALAÇÃO.</t>
  </si>
  <si>
    <t>LAVATÓRIO/BANCADA DE GRANITO CINZA POLIDO 1,25 X 0,50M;E=2,5 CM, COM CUBA DE EMBUTIR OVAL EM LOUÇA BRANCA - FORNECIMENTO E INSTALAÇÃO.</t>
  </si>
  <si>
    <t>BANCADA DE GRANITO CINZA POLIDO PARA PIA DE COZINHA - FORNECIMENTO E INSTALAÇÃO.</t>
  </si>
  <si>
    <t>CUBA DE EMBUTIR DE AÇO INOXIDÁVEL MÉDIA, INCLUSO VÁLVULA TIPO AMERICANA E SIFÃO TIPO GARRAFA EM METAL CROMADO - FORNECIMENTO E INSTALAÇÃO. AF_12/2013</t>
  </si>
  <si>
    <t>CUBA ACO INOXIDAVEL TIPO EXPURGO, EM AÇO INOX AISI 304, CHAPA 1MM #20, ACABAMENTO ESCOVADO. ALTURA 273MM X LARGURA 500MM X COMPRIMENTO 500MM; COM SIFÃO FABRICADO EM AÇO INOX AISI 304, CHAPA DE 1,5MM #16 - LINHA HOSPITALAR</t>
  </si>
  <si>
    <t>REGISTRO GAVETA 1" BRUTO LATAO - FORNECIMENTO E INSTALACAO</t>
  </si>
  <si>
    <t>REGISTRO GAVETA 1.1/2" BRUTO LATAO - FORNECIMENTO E INSTALACAO</t>
  </si>
  <si>
    <t>REGISTRO GAVETA 2" BRUTO LATAO - FORNECIMENTO E INSTALACAO</t>
  </si>
  <si>
    <t>VALVULA DESCARGA 1.1/2" COM REGISTRO, ACABAMENTO EM METAL CROMADO - FORNECIMENTO E INSTALACAO</t>
  </si>
  <si>
    <t>CHUVEIRO ELETRICO COMUM CORPO PLASTICO TIPO DUCHA, FORNECIMENTO E INSTALACAO</t>
  </si>
  <si>
    <t>TORNEIRA CROMADA TUBO MÓVEL, DE MESA, 1/2" OU 3/4", PARA PIA DE COZINHA, PADRÃO ALTO - FORNECIMENTO E INSTALAÇÃO. AF_12/2013</t>
  </si>
  <si>
    <t>TORNEIRA CROMADA 1/2" OU 3/4" PARA TANQUE, PADRÃO MÉDIO - FORNECIMENTO E INSTALAÇÃO. AF_12/2013</t>
  </si>
  <si>
    <t>TORNEIRA CROMADA DE MESA, 1/2" OU 3/4", PARA LAVATÓRIO, PADRÃO POPULAR - FORNECIMENTO E INSTALAÇÃO. AF_12/2013</t>
  </si>
  <si>
    <t>ENGATE FLEXÍVEL EM PLÁSTICO BRANCO, 1/2" X 30CM - FORNECIMENTO E INSTALAÇÃO. AF_12/2013</t>
  </si>
  <si>
    <t>RALO SIFONADO, PVC, DN 100 X 40 MM, JUNTA SOLDÁVEL, FORNECIDO E INSTALADO EM RAMAL DE DESCARGA OU EM RAMAL DE ESGOTO SANITÁRIO. AF_12/2014_P</t>
  </si>
  <si>
    <t>VÁLVULA EM PLÁSTICO 1" PARA PIA, TANQUE OU LAVATÓRIO, COM OU SEM LADRÃO - FORNECIMENTO E INSTALAÇÃO. AF_12/2013</t>
  </si>
  <si>
    <t>VÁLVULA EM METAL CROMADO 1.1/2" X 1.1/2" PARA TANQUE OU LAVATÓRIO, COM OU SEM LADRÃO - FORNECIMENTO E INSTALAÇÃO. AF_12/2013</t>
  </si>
  <si>
    <t>FOSSA SEPTICA EM ALVENARIA DE TIJOLO CERAMICO MACICO DIMENSOES EXTERNAS 2,40X1,25X1,50M, 4.500 LITROS, REVESTIDA INTERNAMENTE COM BARRA LISA, COM TAMPA EM CONCRETO ARMADO COM ESPESSURA 8CM</t>
  </si>
  <si>
    <t>SUMIDOURO EM ALVENARIA DE TIJOLO CERAMICO MACICO DIAMETRO 1,5 M E ALTURA 2,80 M, COM TAMPA EM CONCRETO ARMADO DIAMETRO 1,80 M E ESPESSURA 15CM</t>
  </si>
  <si>
    <t>CAIXA OCTOGONAL 3" X 3", PVC, INSTALADA EM LAJE - FORNECIMENTO E INSTALAÇÃO. AF_12/2015</t>
  </si>
  <si>
    <t>CABO DE COBRE FLEXÍVEL ISOLADO, 4 MM², ANTI-CHAMA 450/750 V, PARA CIRCUITOS TERMINAIS - FORNECIMENTO E INSTALAÇÃO. AF_12/2015</t>
  </si>
  <si>
    <t>CABO DE COBRE FLEXÍVEL ISOLADO, 6 MM², ANTI-CHAMA 450/750 V, PARA CIRCUITOS TERMINAIS - FORNECIMENTO E INSTALAÇÃO. AF_12/2015</t>
  </si>
  <si>
    <t>QUADRO DE DISTRIBUICAO DE ENERGIA DE EMBUTIR, EM CHAPA METALICA, PARA 32 DISJUNTORES TERMOMAGNETICOS MONOPOLARES, COM BARRAMENTO TRIFASICO E NEUTRO, FORNECIMENTO E INSTALACAO</t>
  </si>
  <si>
    <t>DISJUNTOR TERMOMAGNETICO MONOPOLAR PADRAO NEMA (AMERICANO) 10 A 30A 240V, FORNECIMENTO E INSTALACAO</t>
  </si>
  <si>
    <t>DISJUNTOR TERMOMAGNETICO TRIPOLAR PADRAO NEMA (AMERICANO) 60 A 100A 240V, FORNECIMENTO E INSTALACAO</t>
  </si>
  <si>
    <t>INTERRUPTOR PARALELO (1 MÓDULO), 10A/250V, INCLUINDO SUPORTE E PLACA - FORNECIMENTO E INSTALAÇÃO. AF_12/2015</t>
  </si>
  <si>
    <t>INTERRUPTOR SIMPLES (1 MÓDULO), 10A/250V, INCLUINDO SUPORTE E PLACA - FORNECIMENTO E INSTALAÇÃO. AF_12/2015</t>
  </si>
  <si>
    <t>INTERRUPTOR SIMPLES (1 MÓDULO) COM 1 TOMADA DE EMBUTIR 2P+T 10 A,  INCLUINDO SUPORTE E PLACA - FORNECIMENTO E INSTALAÇÃO. AF_12/2015</t>
  </si>
  <si>
    <t>TOMADA MÉDIA DE EMBUTIR (1 MÓDULO), 2P+T 10 A, INCLUINDO SUPORTE E PLACA - FORNECIMENTO E INSTALAÇÃO. AF_12/2015</t>
  </si>
  <si>
    <t>TOMADA MÉDIA DE EMBUTIR (1 MÓDULO), 2P+T 20 A, INCLUINDO SUPORTE E PLACA - FORNECIMENTO E INSTALAÇÃO. AF_12/2015</t>
  </si>
  <si>
    <t>TOMADA MÉDIA DE EMBUTIR (2 MÓDULOS), 2P+T 10 A, INCLUINDO SUPORTE E PLACA - FORNECIMENTO E INSTALAÇÃO. AF_12/2015</t>
  </si>
  <si>
    <t>TOMADA SOBREPOR 2P UNIVERSAL 10A/250V, TIPO SILENTOQUE PIAL OU EQUIV - FORNECIMENTO E INSTALACAO</t>
  </si>
  <si>
    <t>LUMINARIA TIPO CALHA, DE SOBREPOR, COM REATOR DE PARTIDA RAPIDA E LAMPADA FLUORESCENTE 2X40W, COMPLETA, FORNECIMENTO E INSTALACAO</t>
  </si>
  <si>
    <t>CHAPISCO APLICADO EM ALVENARIAS E ESTRUTURAS DE CONCRETO INTERNAS, COM COLHER DE PEDREIRO.  ARGAMASSA TRAÇO 1:3 COM PREPARO EM BETONEIRA 400L. AF_06/2014</t>
  </si>
  <si>
    <t>MASSA ÚNICA, PARA RECEBIMENTO DE PINTURA, EM ARGAMASSA TRAÇO 1:2:8, PREPARO MECÂNICO COM BETONEIRA 400L, APLICADA MANUALMENTE EM FACES INTERNAS DE PAREDES DE AMBIENTES COM ÁREA MAIOR QUE 10M2, ESPESSURA DE 20MM, COM EXECUÇÃO DE TALISCAS. AF_06/2014</t>
  </si>
  <si>
    <t>EMBOÇO, PARA RECEBIMENTO DE CERÂMICA, EM ARGAMASSA TRAÇO 1:2:8, PREPARO MECÂNICO COM BETONEIRA 400L, APLICADO MANUALMENTE EM FACES INTERNAS DE PAREDES DE AMBIENTES COM ÁREA MAIOR QUE 10M2, ESPESSURA DE 20MM, COM EXECUÇÃO DE TALISCAS. AF_06/2014</t>
  </si>
  <si>
    <t>REVESTIMENTO CERÂMICO PARA PAREDES INTERNAS COM PLACAS TIPO GRÊS OU SEMI-GRÊS DE DIMENSÕES 20X20 CM APLICADAS EM AMBIENTES DE ÁREA MAIOR QUE 5 M² NA ALTURA INTEIRA DAS PAREDES. AF_06/2014</t>
  </si>
  <si>
    <t>PISO EM GRANILITE, MARMORITE OU GRANITINA ESPESSURA 8 MM, INCLUSO JUNTAS DE DILATACAO PLASTICAS</t>
  </si>
  <si>
    <t>REVESTIMENTO CERÂMICO PARA PISO COM PLACAS TIPO GRÊS DE DIMENSÕES 35X35 CM APLICADA EM AMBIENTES DE ÁREA MAIOR QUE 10 M2. AF_06/2014</t>
  </si>
  <si>
    <t>RODAPE EM MARMORITE, ALTURA 10CM</t>
  </si>
  <si>
    <t>CONTRAPISO EM ARGAMASSA TRAÇO 1:4 (CIMENTO E AREIA), PREPARO MECÂNICO COM BETONEIRA 400 L, APLICADO EM ÁREAS SECAS SOBRE LAJE, ADERIDO, ESPESSURA 4CM. AF_06/2014</t>
  </si>
  <si>
    <t>FORRO DE GESSO ACARTONADO - FGE</t>
  </si>
  <si>
    <t>APLICAÇÃO MANUAL DE PINTURA COM TINTA LÁTEX ACRÍLICA EM PAREDES, DUAS DEMÃOS</t>
  </si>
  <si>
    <t>APLICAÇÃO MANUAL DE PINTURA COM TINTA LÁTEX PVA EM TETO, DUAS DEMÃOS. AF_06/2014</t>
  </si>
  <si>
    <t>APLICAÇÃO DE FUNDO SELADOR ACRÍLICO EM PAREDES, UMA DEMÃO. AF_06/2014</t>
  </si>
  <si>
    <t>APLICAÇÃO DE FUNDO SELADOR ACRÍLICO EM TETO, UMA DEMÃO. AF_06/2014</t>
  </si>
  <si>
    <t>APLICAÇÃO E LIXAMENTO DE MASSA LÁTEX EM PAREDES, UMA DEMÃO. AF_06/2014</t>
  </si>
  <si>
    <t>APLICAÇÃO E LIXAMENTO DE MASSA LÁTEX EM TETO, UMA DEMÃO. AF_06/2014</t>
  </si>
  <si>
    <t>PINTURA ESMALTE ACETINADO EM MADEIRA, DUAS DEMAOS</t>
  </si>
  <si>
    <t>LIMPEZA FINAL DA OBRA</t>
  </si>
  <si>
    <t>PAVIMENTACAO EM PARALELEPIPEDO SOBRE COLCHAO DE AREIA 10CM, REJUNTADO COM AREIA</t>
  </si>
  <si>
    <t>MEIO-FIO (GUIA) DE CONCRETO PRE-MOLDADO, DIMENSÕES 12X15X30X100CM (FACE SUPERIORXFACE INFERIORXALTURAXCOMPRIMENTO),REJUNTADO C/ARGAMASSA 1:4 CIMENTO:AREIA, INCLUINDO ESCAVAÇÃO E REATERRO.</t>
  </si>
  <si>
    <t>ESTRUTURA METALICA EM ACO ESTRUTURAL PARA COBERTURA, FORNECIMENTO E MONTAGEM</t>
  </si>
  <si>
    <t>CAIXA SIFONADA, PVC, DN 150 X 150 X 50 MM, JUNTA ELÁSTICA, FORNECIDA E INSTALADA EM RAMAL DE DESCARGA OU EM RAMAL DE ESGOTO SANITÁRIO</t>
  </si>
  <si>
    <t>DESTOCAMENTO MECANICO DE ARVORES, Ø ENTRE 30 E 50CM</t>
  </si>
  <si>
    <t>01.00.000</t>
  </si>
  <si>
    <t>01.01.000</t>
  </si>
  <si>
    <t>01.01.001</t>
  </si>
  <si>
    <t>01.01.002</t>
  </si>
  <si>
    <t>01.01.003</t>
  </si>
  <si>
    <t>01.01.004</t>
  </si>
  <si>
    <t>01.01.005</t>
  </si>
  <si>
    <t>01.01.006</t>
  </si>
  <si>
    <t>01.01.007</t>
  </si>
  <si>
    <t>MOVIMENTO EM TERRA</t>
  </si>
  <si>
    <t>02.01.000</t>
  </si>
  <si>
    <t>02.00.000</t>
  </si>
  <si>
    <t>02.01.001</t>
  </si>
  <si>
    <t>02.01.002</t>
  </si>
  <si>
    <t>02.01.003</t>
  </si>
  <si>
    <t>02.01.004</t>
  </si>
  <si>
    <t>02.02.000</t>
  </si>
  <si>
    <t>02.02.001</t>
  </si>
  <si>
    <t>02.02.002</t>
  </si>
  <si>
    <t>02.02.003</t>
  </si>
  <si>
    <t>02.02.004</t>
  </si>
  <si>
    <t>02.02.005</t>
  </si>
  <si>
    <t>FORMA TABUA P/ CONCRETO EM FUNDACAO C/ REAPROVEITAMENTO 10 X.</t>
  </si>
  <si>
    <t>02.02.006</t>
  </si>
  <si>
    <t>02.02.007</t>
  </si>
  <si>
    <t>02.02.008</t>
  </si>
  <si>
    <t>02.02.009</t>
  </si>
  <si>
    <t>02.02.010</t>
  </si>
  <si>
    <t>02.02.011</t>
  </si>
  <si>
    <t>02.02.012</t>
  </si>
  <si>
    <t>02.02.013</t>
  </si>
  <si>
    <t>04.01.02</t>
  </si>
  <si>
    <t>05.02.04</t>
  </si>
  <si>
    <t>05.02.05</t>
  </si>
  <si>
    <t>06.01.001</t>
  </si>
  <si>
    <t>06.01.002</t>
  </si>
  <si>
    <t>06.01.003</t>
  </si>
  <si>
    <t>07.00.000</t>
  </si>
  <si>
    <t>06.00.000</t>
  </si>
  <si>
    <t>06.01.000</t>
  </si>
  <si>
    <t>07.01.000</t>
  </si>
  <si>
    <t>07.01.001</t>
  </si>
  <si>
    <t>07.01.002</t>
  </si>
  <si>
    <t>07.01.003</t>
  </si>
  <si>
    <t>07.01.004</t>
  </si>
  <si>
    <t>07.01.005</t>
  </si>
  <si>
    <t>07.01.006</t>
  </si>
  <si>
    <t>REDE DE ÁGUA QUENTE</t>
  </si>
  <si>
    <t>07.02.000</t>
  </si>
  <si>
    <t>07.02.001</t>
  </si>
  <si>
    <t>07.02.002</t>
  </si>
  <si>
    <t>07.02.003</t>
  </si>
  <si>
    <t>07.03.000</t>
  </si>
  <si>
    <t>07.03.001</t>
  </si>
  <si>
    <t>07.03.002</t>
  </si>
  <si>
    <t>07.03.003</t>
  </si>
  <si>
    <t>07.03.004</t>
  </si>
  <si>
    <t>07.03.005</t>
  </si>
  <si>
    <t>07.03.006</t>
  </si>
  <si>
    <t>07.03.007</t>
  </si>
  <si>
    <t>07.03.008</t>
  </si>
  <si>
    <t>07.03.009</t>
  </si>
  <si>
    <t>07.03.010</t>
  </si>
  <si>
    <t>07.03.011</t>
  </si>
  <si>
    <t>07.03.012</t>
  </si>
  <si>
    <t>07.03.013</t>
  </si>
  <si>
    <t>07.03.014</t>
  </si>
  <si>
    <t>07.03.015</t>
  </si>
  <si>
    <t>07.03.016</t>
  </si>
  <si>
    <t>07.03.017</t>
  </si>
  <si>
    <t>07.03.018</t>
  </si>
  <si>
    <t>07.03.019</t>
  </si>
  <si>
    <t>07.03.020</t>
  </si>
  <si>
    <t>07.04.000</t>
  </si>
  <si>
    <t>07.04.001</t>
  </si>
  <si>
    <t>07.04.002</t>
  </si>
  <si>
    <t>07.04.003</t>
  </si>
  <si>
    <t>07.04.004</t>
  </si>
  <si>
    <t>07.04.005</t>
  </si>
  <si>
    <t>07.04.006</t>
  </si>
  <si>
    <t>07.04.007</t>
  </si>
  <si>
    <t>07.04.008</t>
  </si>
  <si>
    <t>07.04.009</t>
  </si>
  <si>
    <t>07.04.010</t>
  </si>
  <si>
    <t>07.04.011</t>
  </si>
  <si>
    <t>07.04.012</t>
  </si>
  <si>
    <t>07.04.013</t>
  </si>
  <si>
    <t>07.04.014</t>
  </si>
  <si>
    <t>07.04.015</t>
  </si>
  <si>
    <t>08.01.05</t>
  </si>
  <si>
    <t>CAIXA RETANGULAR 4" X 4" MÉDIA (1,30 M DO PISO), PVC, INSTALADA EM PAREDE - FORNECIMENTO E INSTALAÇÃO. AF_12/2015</t>
  </si>
  <si>
    <t>08.04.07</t>
  </si>
  <si>
    <t>11.01.03</t>
  </si>
  <si>
    <t>CONCRETO USINADO BOMBEÁVEL, FCK = 25 MPA, COM USO DE BOMBA EM EDIFICAÇÃO COM SEÇÃO MÉDIA DE PILARES MENOR OU IGUAL A 0,25 M² - LANÇAMENTO, ADENSAMENTO E ACABAMENTO. AF_12/2015</t>
  </si>
  <si>
    <t>PORTA DE CORRER EM VIDRO TEMPERADO JATEADO 0,90X2,10M, ESPESSURA 10MM, INCLUSIVE ACESSORIOS</t>
  </si>
  <si>
    <t>PORTA DE ABRIR EM ALUMINIO, COM DUAS FOLHAS, INCLUSO GUARNICAO, FERRAGENS E VIDRO VIDRO TEMPERADO 10MM</t>
  </si>
  <si>
    <t>PEITORIL EM MARMORE OU GRANITO, LARGURA DE 15CM, ASSENTADO COM ARGAMASSA TRACO 1:4 (CIMENTO E AREIA MEDIA), PREPARO MANUAL DA ARGAMASSA</t>
  </si>
  <si>
    <t>COBERTURA COM TELHA DE FIBROCIMENTO ESTRUTURAL TIPO KALHETÃO 90, LARGURA UTIL 90CM,ESPESSURA 8MM, INCLUSO ACESSORIOS DE FIXACAO E VEDACAO</t>
  </si>
  <si>
    <t>RASGO EM ALVENARIA PARA RAMAIS/ DISTRIBUIÇÃO . AF_05/2015</t>
  </si>
  <si>
    <t>TUBO PVC 25MM INC. CONEXÕES</t>
  </si>
  <si>
    <t>TUBO PVC 50MM INCL. CONEXÕES</t>
  </si>
  <si>
    <t>TUBO PVC 60MM INCL. CONEXÕES</t>
  </si>
  <si>
    <t>TUBO PVC 85MM INCL. CONEXÕES</t>
  </si>
  <si>
    <t>TUBO PVC 110MM INCL. CONEXÕES</t>
  </si>
  <si>
    <t>TUBO DE COBRE CLASSE "E" 22MM INCL CONEXOES</t>
  </si>
  <si>
    <t>REGISTRO DE GAVETA BRUTO, LATÃO, ROSCÁVEL, 3/4", FORNECIDO E INSTALAÇÃO.</t>
  </si>
  <si>
    <t>VASO SANITARIO SIFONADO P/ VÁLVULA DE DESCARGA DE 11/2" 40MM - 11/2" LOUÇA BRANCA PARA VALVULA DE DESCARGA, COM ACESSORIOS, INCLUSIVE ASSENTO PLASTICO, BOLSA DE BORRACHA PARA LIGAÇÃO, TUBO PVC LIGAÇÃO - FORNECIMENTO E INSTALAÇÃO</t>
  </si>
  <si>
    <t>DUCHA HIGIENICA 1/2", PADRÃO ALTO - FORNECIMENTO E INSTALACAO</t>
  </si>
  <si>
    <t>TUBO PVC ESGOTO 40MM INCL CONEXOES</t>
  </si>
  <si>
    <t>TUBO PVC ESGOTO 50MM INCL CONEXOES</t>
  </si>
  <si>
    <t>TUBO PVC ESGOTO 100MM INCL CONEXOES</t>
  </si>
  <si>
    <t>SIFÃO DO TIPO FLEXÍVEL EM PVC 3/4 X 1.1/2 - FORNECIMENTO E INSTALAÇÃO. AF_12/2013</t>
  </si>
  <si>
    <t>CAIXA DE INSPEÇÃO 60X60X60 EM ALVENARIA EXECUÇÃO</t>
  </si>
  <si>
    <t>ESCAVACAO MANUAL DE VALA PARA TUBULAÇÃO</t>
  </si>
  <si>
    <t>REATERRO APILOADO DE VALA PARA TUBULAÇÕES</t>
  </si>
  <si>
    <t>RASGO EM ALVENARIA PARA ELETRODUTOS. AF_05/2015</t>
  </si>
  <si>
    <t>LETRODUTO FLEXÍVEL CORRUGADO, PVC, DN 25 MM (3/4"), PARA CIRCUITOS
TERMINAIS, INSTALADO EM PAREDE - FORNECIMENTO E INSTALAÇÃO. AF_12/2015</t>
  </si>
  <si>
    <t>CAIXA RETANGULAR 4" X 2" MÉDIA (1,30 M DO PISO), PVC, INSTALADA EM PAREDE -FORNECIMENTO E INSTALAÇÃO. AF_12/2015</t>
  </si>
  <si>
    <t>CABO DE COBRE FLEXÍVEL ISOLADO, 2,5 MM², ANTI-CHAMA 450/750 V, PARA CIRCUITOS
TERMINAIS - FORNECIMENTO E INSTALAÇÃO. AF_12/2015</t>
  </si>
  <si>
    <t>LUMINARIA GLOBO VIDRO LEITOSO/PLAFONIER/BOCAL/LAMPADA 100W - ARANDELA</t>
  </si>
  <si>
    <t>Acum. Anterior</t>
  </si>
  <si>
    <t>Medido Atual</t>
  </si>
  <si>
    <t>Acum. Atual</t>
  </si>
  <si>
    <t>Saldo a medir</t>
  </si>
  <si>
    <t>FINANCEIRO</t>
  </si>
  <si>
    <t>% Acumulado</t>
  </si>
  <si>
    <t>QUANTIDADE</t>
  </si>
  <si>
    <t>Contratante: Estado do Tocantins - Secretaria de Estado da Saúde              CNPJ: 25.053.117/0001-64</t>
  </si>
  <si>
    <t>Empresa contratada: J.R.V. Construtora Ltda. - EPP            CNPJ: 22.827.097/0001-43</t>
  </si>
  <si>
    <t>GOVERNO DO ESTADO DO TOCANTINS</t>
  </si>
  <si>
    <t>SECRETARIA DA SAÚDE</t>
  </si>
  <si>
    <t>DIRETORIA DE ARQUITETURA E ENGENHARIA DOS ESTABELECIMENTOS DE SAÚDE</t>
  </si>
  <si>
    <t>Obra: Ampliação do Edifício do Centro de Parto Normal (CPN) Hosp. Reg. De Paraíso do Tocantins-TO                   Local : Paraíso do Tocantins - TO</t>
  </si>
  <si>
    <t xml:space="preserve">Data Base preços: maio/2016                                Área : 152,72M²                  Encargos Sociais Desonerados : 89,26 %                                      BDI : 28,82 %  </t>
  </si>
  <si>
    <t>Planilha de 1ª Medição</t>
  </si>
  <si>
    <t>Resumo 1ª Medição</t>
  </si>
  <si>
    <t>Preço Total</t>
  </si>
  <si>
    <t>Período: 04/01/2017 à 31/03/2017</t>
  </si>
  <si>
    <t>Palmas - TO, 29 de Maio de 2017.</t>
  </si>
  <si>
    <t>____________________________________________</t>
  </si>
  <si>
    <t>Tamires Silva Rodrigues</t>
  </si>
  <si>
    <t>Fiscal</t>
  </si>
  <si>
    <t>Heyder Ribeiro de Almeida</t>
  </si>
  <si>
    <t>Arquiteta e Urbanista - CAU-TO A70974-3</t>
  </si>
  <si>
    <t>Fiscal Suplente</t>
  </si>
  <si>
    <t>Engenheira Civil CREA – 211.152/D-TO</t>
  </si>
  <si>
    <t>INSTALAÇÕES HIDROSSANITÁRIAS</t>
  </si>
  <si>
    <t>B.D.I.(28,82%)</t>
  </si>
  <si>
    <t>Unidade</t>
  </si>
  <si>
    <t>Obra: Ampliação do Edifício do Centro de Parto Normal (CPN) Hospital Regional de Paraíso do Tocantins-TO                   Local : Paraíso do Tocantins - TO</t>
  </si>
  <si>
    <t>Valor unitário</t>
  </si>
  <si>
    <t>Valor total</t>
  </si>
  <si>
    <t>Total do Item</t>
  </si>
  <si>
    <t>Sub Total do Item</t>
  </si>
  <si>
    <t>SINAPI</t>
  </si>
  <si>
    <t>73774/001</t>
  </si>
  <si>
    <t>02.00.00</t>
  </si>
  <si>
    <t>02.01.02</t>
  </si>
  <si>
    <t>03.02.01</t>
  </si>
  <si>
    <t>03.02.02</t>
  </si>
  <si>
    <t>03.02.03</t>
  </si>
  <si>
    <t>03.02.04</t>
  </si>
  <si>
    <t>03.02.05</t>
  </si>
  <si>
    <t>04.00.000</t>
  </si>
  <si>
    <t>05.01.000</t>
  </si>
  <si>
    <t>05.01.001</t>
  </si>
  <si>
    <t>05.02.001</t>
  </si>
  <si>
    <t>05.02.002</t>
  </si>
  <si>
    <t>05.02.003</t>
  </si>
  <si>
    <t>06.00.00</t>
  </si>
  <si>
    <t>06.01.00</t>
  </si>
  <si>
    <t>06.01.01</t>
  </si>
  <si>
    <t>06.02.00</t>
  </si>
  <si>
    <t>06.02.01</t>
  </si>
  <si>
    <t>06.02.02</t>
  </si>
  <si>
    <t>06.02.03</t>
  </si>
  <si>
    <t>06.03.00</t>
  </si>
  <si>
    <t>06.03.01</t>
  </si>
  <si>
    <t>07.00.00</t>
  </si>
  <si>
    <t>07.01.00</t>
  </si>
  <si>
    <t>07.01.01</t>
  </si>
  <si>
    <t>07.02.00</t>
  </si>
  <si>
    <t>COMP.</t>
  </si>
  <si>
    <t>TUBO PVC 110MM INCLUSIVE CONEXÕES</t>
  </si>
  <si>
    <t>COMP 252</t>
  </si>
  <si>
    <t>REGISTRO DE GAVETA BRUTO, LATÃO, ROSCÁVEL, 3/4", FORNECIMENTO  E INSTALAÇÃO.</t>
  </si>
  <si>
    <t>BANCADA DE GRANITO CINZA POLIDO 0,50 X 0,60M;E=2,5 CM, COM CUBA DE EMBUTIR OVAL EM LOUÇA BRANCA - FORNECIMENTO E INSTALAÇÃO.</t>
  </si>
  <si>
    <t>BANCADA DE GRANITO CINZA POLIDO 1,25 X 0,50M;E=2,5 CM, COM CUBA DE EMBUTIR OVAL EM LOUÇA BRANCA - FORNECIMENTO E INSTALAÇÃO.</t>
  </si>
  <si>
    <t>COMP 253</t>
  </si>
  <si>
    <t>COMP 254</t>
  </si>
  <si>
    <t>TORNEIRA CROMADA BICA MÓVEL, DE MESA, 1/2" OU 3/4", PARA PIA DE COZINHA, PADRÃO ALTO - FORNECIMENTO E INSTALAÇÃO. AF_12/2013</t>
  </si>
  <si>
    <t>COMP 122</t>
  </si>
  <si>
    <t>COMP 244</t>
  </si>
  <si>
    <t>CAIXA DE INSPEÇÃO 60X60X60 EM ALVENARIA - EXECUÇÃO</t>
  </si>
  <si>
    <t>COMP 242</t>
  </si>
  <si>
    <t>74131/006</t>
  </si>
  <si>
    <t>DISJUNTOR TERMOMAGNETICO MONOPOLAR PADRAO NEMA (AMERICANO) 13 A 30A 240V, FORNECIMENTO E INSTALACAO</t>
  </si>
  <si>
    <t>DISJUNTOR TERMOMAGNETICO MONOPOLAR PADRAO NEMA (AMERICANO) 16 A 30A 240V, FORNECIMENTO E INSTALACAO</t>
  </si>
  <si>
    <t>DISJUNTOR TERMOMAGNETICO MONOPOLAR PADRAO NEMA (AMERICANO) 25 A 30A 240V, FORNECIMENTO E INSTALACAO</t>
  </si>
  <si>
    <t>74130/001</t>
  </si>
  <si>
    <t>74130/004</t>
  </si>
  <si>
    <t>TOMADA ALTA DE EMBUTIR (1 MÓDULO), 2P+T 20 A, INCLUINDO SUPORTE E PLACA - FORNECIMENTO E INSTALAÇÃO. AF_12/2015</t>
  </si>
  <si>
    <t>TOMADA BAIXA DE EMBUTIR (2 MÓDULOS), 2P+T 10 A, INCLUINDO SUPORTE E PLACA - FORNECIMENTO E INSTALAÇÃO. AF_12/2015</t>
  </si>
  <si>
    <t>FORRO DE GESSO DRYWALL - FGD</t>
  </si>
  <si>
    <t>M³</t>
  </si>
  <si>
    <t>PINTURA ESMALTE ACETINADO EM ESTRUTURA METÁLICA, DUAS DEMAOS</t>
  </si>
  <si>
    <t>COMP.256</t>
  </si>
  <si>
    <t>01.00.00</t>
  </si>
  <si>
    <t>01.01.00</t>
  </si>
  <si>
    <t>01.01.02</t>
  </si>
  <si>
    <t>02.01.01</t>
  </si>
  <si>
    <t>02.01.04</t>
  </si>
  <si>
    <t>02.01.05</t>
  </si>
  <si>
    <t>VASO SANITARIO SIFONADO P/ VÁLVULA DE DESCARGA DE 11/2" 40MM, LOUÇA BRANCA, COM ACESSORIOS, INCLUSIVE ASSENTO PLASTICO, BOLSA DE BORRACHA PARA LIGAÇÃO, TUBO PVC LIGAÇÃO - FORNECIMENTO E INSTALAÇÃO</t>
  </si>
  <si>
    <t>Quantidade</t>
  </si>
  <si>
    <t>APLICAÇÃO MANUAL DE PINTURA COM TINTA LÁTEX ACRÍLICA EM PAREDES, UMA DEMÃO</t>
  </si>
  <si>
    <t>APLICAÇÃO MANUAL DE PINTURA COM TINTA LÁTEX PVA EM TETO, UMA DEMÃOS. AF_06/2014</t>
  </si>
  <si>
    <t>CUBA DE AÇO INOXIDÁVEL TIPO EXPURGO EM AÇO AISI 304, CHAPA 1  #20, ACABAMENTO ESCOVADO ,ALTURA 273 mm,X 500 mm DE LARGURA ,COMPRIMENTO 500 mm , COM SIFÃO FABRICADO EM AÇO I9NOX CHAPA DE 1,5 Mm #16, linha hospitalar</t>
  </si>
  <si>
    <t xml:space="preserve">FORNECIMENTO E INSTALAÇÃO DE TELHA CUMEEIRA ISOLANTE COM NUCLEO EM POLIESTIRENO (EPS), E = 30 MM, REVESTIDA EM ACO ZINCADO *0,5* MM COM PRE-PINTURA NAS DUAS FACES, FACE SUPERIOR EM TELHA TRAPEZOIDAL E FACE INFERIOR EM CHAPA PLANA, INCLUSO ACESSÓRIOS. </t>
  </si>
  <si>
    <t xml:space="preserve">RODAPE CERAMICO , ALTURA  e= 7 cm DE PLACAS 35X35 cm </t>
  </si>
  <si>
    <t>EXECUÇÃO DE PASSEIO (CALÇADA) EM CONCRETO 15 Mpa,, TRAÇO 1:3:5, PREPARO MECÃNICO , ESPESSURA 6 CM</t>
  </si>
  <si>
    <t>CÉLIO ROBERTO DELBELLO</t>
  </si>
  <si>
    <t>ENGº CIVIL- CREA-0601848996/D-SP</t>
  </si>
  <si>
    <t>MATRÍCULA - 140937-4</t>
  </si>
  <si>
    <t>COMP 262</t>
  </si>
  <si>
    <t>73739/001</t>
  </si>
  <si>
    <t>COMP. 258</t>
  </si>
  <si>
    <t>COMP. 259</t>
  </si>
  <si>
    <t>COMP. 260</t>
  </si>
  <si>
    <t>COMP. 261</t>
  </si>
  <si>
    <t>COMP.249</t>
  </si>
  <si>
    <t>COMP.251</t>
  </si>
  <si>
    <t xml:space="preserve">Data Base preços: julho/2018                                                    Área : 152,72M²                  Encargos Sociais Desonerados : 89,26 %                                      BDI : 28,82 %  </t>
  </si>
  <si>
    <t>02.00.01</t>
  </si>
  <si>
    <t>02.00.02</t>
  </si>
  <si>
    <t>03.00.000</t>
  </si>
  <si>
    <t>03.01.000</t>
  </si>
  <si>
    <t>03.01.001</t>
  </si>
  <si>
    <t>04.02.000</t>
  </si>
  <si>
    <t>04.03.000</t>
  </si>
  <si>
    <t>04.04.000</t>
  </si>
  <si>
    <t>05.03.02</t>
  </si>
  <si>
    <t>05.03.03</t>
  </si>
  <si>
    <t>05.03.04</t>
  </si>
  <si>
    <t>05.03.05</t>
  </si>
  <si>
    <t>05.03.06</t>
  </si>
  <si>
    <t>05.04.00</t>
  </si>
  <si>
    <t>05.04.01</t>
  </si>
  <si>
    <t>05.04.02</t>
  </si>
  <si>
    <t>05.04.03</t>
  </si>
  <si>
    <t>05.04.04</t>
  </si>
  <si>
    <t>05.04.05</t>
  </si>
  <si>
    <t>05.04.06</t>
  </si>
  <si>
    <t>05.04.07</t>
  </si>
  <si>
    <t>05.05.00</t>
  </si>
  <si>
    <t>05.05.01</t>
  </si>
  <si>
    <t>05.05.02</t>
  </si>
  <si>
    <t>07.01.02</t>
  </si>
  <si>
    <t>07.01.03</t>
  </si>
  <si>
    <t>07.01.04</t>
  </si>
  <si>
    <t>07.01.05</t>
  </si>
  <si>
    <t>04.03.001</t>
  </si>
  <si>
    <t>04.03.002</t>
  </si>
  <si>
    <t>04.03.003</t>
  </si>
  <si>
    <t>04.03.004</t>
  </si>
  <si>
    <t>04.03.005</t>
  </si>
  <si>
    <t>04.03.006</t>
  </si>
  <si>
    <t>04.03.007</t>
  </si>
  <si>
    <t>04.03.008</t>
  </si>
  <si>
    <t>04.03.009</t>
  </si>
  <si>
    <t>04.03.010</t>
  </si>
  <si>
    <t>04.03.011</t>
  </si>
  <si>
    <t>04.03.012</t>
  </si>
  <si>
    <t>04.03.013</t>
  </si>
  <si>
    <t>04.03.014</t>
  </si>
  <si>
    <t>04.04.001</t>
  </si>
  <si>
    <t>04.04.002</t>
  </si>
  <si>
    <t>04.04.003</t>
  </si>
  <si>
    <t>04.04.004</t>
  </si>
  <si>
    <t>04.04.005</t>
  </si>
  <si>
    <t>04.04.006</t>
  </si>
  <si>
    <t>04.04.007</t>
  </si>
  <si>
    <t>04.04.008</t>
  </si>
  <si>
    <t>04.04.009</t>
  </si>
  <si>
    <t>04.04.010</t>
  </si>
</sst>
</file>

<file path=xl/styles.xml><?xml version="1.0" encoding="utf-8"?>
<styleSheet xmlns="http://schemas.openxmlformats.org/spreadsheetml/2006/main">
  <numFmts count="7">
    <numFmt numFmtId="7" formatCode="&quot;R$&quot;\ #,##0.00;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."/>
    <numFmt numFmtId="166" formatCode="_([$€]* #,##0.00_);_([$€]* \(#,##0.00\);_([$€]* &quot;-&quot;??_);_(@_)"/>
    <numFmt numFmtId="167" formatCode="&quot;R$&quot;\ #,##0.00"/>
  </numFmts>
  <fonts count="47"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6.5"/>
      <color theme="1"/>
      <name val="Calibri"/>
      <family val="2"/>
      <scheme val="minor"/>
    </font>
    <font>
      <sz val="6.5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Helv"/>
      <charset val="204"/>
    </font>
    <font>
      <sz val="1"/>
      <color indexed="16"/>
      <name val="Courier"/>
      <family val="3"/>
    </font>
    <font>
      <sz val="1"/>
      <color indexed="18"/>
      <name val="Courier"/>
      <family val="3"/>
    </font>
    <font>
      <b/>
      <sz val="1"/>
      <color indexed="16"/>
      <name val="Courier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rgb="FF000000"/>
      <name val="Times New Roman"/>
      <family val="1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3">
    <xf numFmtId="0" fontId="0" fillId="0" borderId="0"/>
    <xf numFmtId="43" fontId="5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1" fillId="0" borderId="0"/>
    <xf numFmtId="165" fontId="12" fillId="0" borderId="0">
      <protection locked="0"/>
    </xf>
    <xf numFmtId="166" fontId="10" fillId="0" borderId="0" applyFont="0" applyFill="0" applyBorder="0" applyAlignment="0" applyProtection="0"/>
    <xf numFmtId="0" fontId="9" fillId="0" borderId="0"/>
    <xf numFmtId="165" fontId="12" fillId="0" borderId="0">
      <protection locked="0"/>
    </xf>
    <xf numFmtId="165" fontId="12" fillId="0" borderId="0">
      <protection locked="0"/>
    </xf>
    <xf numFmtId="165" fontId="12" fillId="0" borderId="0">
      <protection locked="0"/>
    </xf>
    <xf numFmtId="9" fontId="8" fillId="0" borderId="0" applyFont="0" applyFill="0" applyBorder="0" applyAlignment="0" applyProtection="0"/>
    <xf numFmtId="165" fontId="13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43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5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7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9" borderId="0" applyNumberFormat="0" applyBorder="0" applyAlignment="0" applyProtection="0"/>
    <xf numFmtId="0" fontId="17" fillId="4" borderId="0" applyNumberFormat="0" applyBorder="0" applyAlignment="0" applyProtection="0"/>
    <xf numFmtId="0" fontId="21" fillId="7" borderId="0" applyNumberFormat="0" applyBorder="0" applyAlignment="0" applyProtection="0"/>
    <xf numFmtId="0" fontId="18" fillId="23" borderId="11" applyNumberFormat="0" applyAlignment="0" applyProtection="0"/>
    <xf numFmtId="0" fontId="32" fillId="24" borderId="11" applyNumberFormat="0" applyAlignment="0" applyProtection="0"/>
    <xf numFmtId="0" fontId="19" fillId="25" borderId="12" applyNumberFormat="0" applyAlignment="0" applyProtection="0"/>
    <xf numFmtId="0" fontId="31" fillId="0" borderId="13" applyNumberFormat="0" applyFill="0" applyAlignment="0" applyProtection="0"/>
    <xf numFmtId="0" fontId="19" fillId="25" borderId="12" applyNumberFormat="0" applyAlignment="0" applyProtection="0"/>
    <xf numFmtId="0" fontId="16" fillId="26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25" fillId="14" borderId="11" applyNumberFormat="0" applyAlignment="0" applyProtection="0"/>
    <xf numFmtId="0" fontId="2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25" fillId="8" borderId="11" applyNumberFormat="0" applyAlignment="0" applyProtection="0"/>
    <xf numFmtId="0" fontId="26" fillId="0" borderId="17" applyNumberFormat="0" applyFill="0" applyAlignment="0" applyProtection="0"/>
    <xf numFmtId="0" fontId="33" fillId="14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0"/>
    <xf numFmtId="0" fontId="15" fillId="11" borderId="18" applyNumberFormat="0" applyFont="0" applyAlignment="0" applyProtection="0"/>
    <xf numFmtId="0" fontId="8" fillId="11" borderId="18" applyNumberFormat="0" applyFont="0" applyAlignment="0" applyProtection="0"/>
    <xf numFmtId="0" fontId="28" fillId="23" borderId="19" applyNumberFormat="0" applyAlignment="0" applyProtection="0"/>
    <xf numFmtId="0" fontId="28" fillId="24" borderId="19" applyNumberFormat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7" fillId="0" borderId="22" applyNumberFormat="0" applyFill="0" applyAlignment="0" applyProtection="0"/>
    <xf numFmtId="0" fontId="37" fillId="0" borderId="0" applyNumberFormat="0" applyFill="0" applyBorder="0" applyAlignment="0" applyProtection="0"/>
    <xf numFmtId="0" fontId="30" fillId="0" borderId="23" applyNumberFormat="0" applyFill="0" applyAlignment="0" applyProtection="0"/>
    <xf numFmtId="0" fontId="31" fillId="0" borderId="0" applyNumberFormat="0" applyFill="0" applyBorder="0" applyAlignment="0" applyProtection="0"/>
    <xf numFmtId="0" fontId="9" fillId="11" borderId="18" applyNumberFormat="0" applyFont="0" applyAlignment="0" applyProtection="0"/>
    <xf numFmtId="44" fontId="5" fillId="0" borderId="0" applyFont="0" applyFill="0" applyBorder="0" applyAlignment="0" applyProtection="0"/>
  </cellStyleXfs>
  <cellXfs count="201">
    <xf numFmtId="0" fontId="0" fillId="0" borderId="0" xfId="0"/>
    <xf numFmtId="0" fontId="6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43" fontId="7" fillId="0" borderId="0" xfId="1" applyFont="1"/>
    <xf numFmtId="43" fontId="0" fillId="0" borderId="0" xfId="1" applyFont="1"/>
    <xf numFmtId="0" fontId="7" fillId="0" borderId="0" xfId="0" applyFont="1"/>
    <xf numFmtId="43" fontId="1" fillId="28" borderId="4" xfId="1" applyFont="1" applyFill="1" applyBorder="1" applyAlignment="1">
      <alignment horizontal="center" vertical="center" wrapText="1"/>
    </xf>
    <xf numFmtId="43" fontId="1" fillId="28" borderId="5" xfId="1" applyFont="1" applyFill="1" applyBorder="1" applyAlignment="1">
      <alignment horizontal="center" vertical="center" wrapText="1"/>
    </xf>
    <xf numFmtId="43" fontId="1" fillId="28" borderId="6" xfId="1" applyFont="1" applyFill="1" applyBorder="1" applyAlignment="1">
      <alignment horizontal="center" vertical="center" wrapText="1"/>
    </xf>
    <xf numFmtId="43" fontId="1" fillId="28" borderId="9" xfId="1" applyFont="1" applyFill="1" applyBorder="1" applyAlignment="1">
      <alignment horizontal="center" vertical="center" wrapText="1"/>
    </xf>
    <xf numFmtId="43" fontId="1" fillId="28" borderId="10" xfId="1" applyFont="1" applyFill="1" applyBorder="1" applyAlignment="1">
      <alignment horizontal="center" vertical="center" wrapText="1"/>
    </xf>
    <xf numFmtId="43" fontId="1" fillId="28" borderId="42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3" fontId="0" fillId="0" borderId="0" xfId="1" applyFont="1" applyBorder="1" applyAlignment="1">
      <alignment vertical="center" wrapText="1"/>
    </xf>
    <xf numFmtId="43" fontId="2" fillId="0" borderId="0" xfId="1" applyFont="1" applyBorder="1" applyAlignment="1">
      <alignment horizontal="center" vertical="center" wrapText="1"/>
    </xf>
    <xf numFmtId="43" fontId="2" fillId="0" borderId="0" xfId="1" applyFont="1" applyBorder="1" applyAlignment="1">
      <alignment horizontal="right" vertical="center" wrapText="1"/>
    </xf>
    <xf numFmtId="9" fontId="2" fillId="0" borderId="0" xfId="17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vertical="center" wrapText="1"/>
    </xf>
    <xf numFmtId="0" fontId="0" fillId="0" borderId="45" xfId="0" applyBorder="1" applyAlignment="1">
      <alignment horizontal="center" vertical="center" wrapText="1"/>
    </xf>
    <xf numFmtId="43" fontId="0" fillId="0" borderId="45" xfId="1" applyFont="1" applyBorder="1" applyAlignment="1">
      <alignment vertical="center" wrapText="1"/>
    </xf>
    <xf numFmtId="0" fontId="0" fillId="0" borderId="46" xfId="0" applyBorder="1"/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vertical="center" wrapText="1"/>
    </xf>
    <xf numFmtId="0" fontId="0" fillId="0" borderId="48" xfId="0" applyBorder="1" applyAlignment="1">
      <alignment horizontal="center" vertical="center" wrapText="1"/>
    </xf>
    <xf numFmtId="43" fontId="0" fillId="0" borderId="48" xfId="1" applyFont="1" applyBorder="1" applyAlignment="1">
      <alignment vertical="center" wrapText="1"/>
    </xf>
    <xf numFmtId="0" fontId="0" fillId="0" borderId="49" xfId="0" applyBorder="1"/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vertical="center" wrapText="1"/>
    </xf>
    <xf numFmtId="0" fontId="3" fillId="0" borderId="48" xfId="0" applyFont="1" applyBorder="1" applyAlignment="1">
      <alignment horizontal="center" vertical="center" wrapText="1"/>
    </xf>
    <xf numFmtId="43" fontId="3" fillId="0" borderId="48" xfId="1" applyFont="1" applyBorder="1" applyAlignment="1">
      <alignment horizontal="center" vertical="center" wrapText="1"/>
    </xf>
    <xf numFmtId="43" fontId="3" fillId="2" borderId="48" xfId="1" applyFont="1" applyFill="1" applyBorder="1" applyAlignment="1">
      <alignment horizontal="center" vertical="center" wrapText="1"/>
    </xf>
    <xf numFmtId="44" fontId="3" fillId="0" borderId="48" xfId="102" applyFont="1" applyBorder="1" applyAlignment="1">
      <alignment vertical="center" wrapText="1"/>
    </xf>
    <xf numFmtId="44" fontId="3" fillId="2" borderId="48" xfId="102" applyFont="1" applyFill="1" applyBorder="1" applyAlignment="1">
      <alignment vertical="center" wrapText="1"/>
    </xf>
    <xf numFmtId="0" fontId="0" fillId="0" borderId="47" xfId="0" applyBorder="1" applyAlignment="1">
      <alignment horizontal="center" vertical="center" wrapText="1"/>
    </xf>
    <xf numFmtId="43" fontId="2" fillId="0" borderId="48" xfId="1" applyFont="1" applyBorder="1" applyAlignment="1">
      <alignment horizontal="center" vertical="center" wrapText="1"/>
    </xf>
    <xf numFmtId="43" fontId="2" fillId="0" borderId="48" xfId="1" applyFont="1" applyBorder="1" applyAlignment="1">
      <alignment horizontal="right" vertical="center" wrapText="1"/>
    </xf>
    <xf numFmtId="0" fontId="0" fillId="0" borderId="48" xfId="0" applyBorder="1" applyAlignment="1">
      <alignment vertical="center" wrapText="1"/>
    </xf>
    <xf numFmtId="43" fontId="3" fillId="0" borderId="48" xfId="1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vertical="center" wrapText="1"/>
    </xf>
    <xf numFmtId="0" fontId="0" fillId="0" borderId="51" xfId="0" applyBorder="1" applyAlignment="1">
      <alignment horizontal="center" vertical="center" wrapText="1"/>
    </xf>
    <xf numFmtId="43" fontId="0" fillId="0" borderId="51" xfId="1" applyFont="1" applyBorder="1" applyAlignment="1">
      <alignment vertical="center" wrapText="1"/>
    </xf>
    <xf numFmtId="43" fontId="2" fillId="0" borderId="51" xfId="1" applyFont="1" applyBorder="1" applyAlignment="1">
      <alignment horizontal="center" vertical="center" wrapText="1"/>
    </xf>
    <xf numFmtId="44" fontId="3" fillId="0" borderId="48" xfId="102" applyFont="1" applyBorder="1" applyAlignment="1">
      <alignment horizontal="center" vertical="center" wrapText="1"/>
    </xf>
    <xf numFmtId="44" fontId="2" fillId="0" borderId="48" xfId="102" applyFont="1" applyBorder="1" applyAlignment="1">
      <alignment horizontal="right" vertical="center" wrapText="1"/>
    </xf>
    <xf numFmtId="44" fontId="2" fillId="0" borderId="51" xfId="102" applyFont="1" applyBorder="1" applyAlignment="1">
      <alignment horizontal="right" vertical="center" wrapText="1"/>
    </xf>
    <xf numFmtId="44" fontId="4" fillId="0" borderId="1" xfId="102" applyFont="1" applyBorder="1" applyAlignment="1">
      <alignment vertical="center" wrapText="1"/>
    </xf>
    <xf numFmtId="44" fontId="4" fillId="0" borderId="5" xfId="102" applyFont="1" applyBorder="1" applyAlignment="1">
      <alignment vertical="center" wrapText="1"/>
    </xf>
    <xf numFmtId="43" fontId="3" fillId="29" borderId="48" xfId="1" applyFont="1" applyFill="1" applyBorder="1" applyAlignment="1">
      <alignment horizontal="center" vertical="center" wrapText="1"/>
    </xf>
    <xf numFmtId="10" fontId="3" fillId="0" borderId="49" xfId="17" applyNumberFormat="1" applyFont="1" applyBorder="1" applyAlignment="1">
      <alignment horizontal="center" vertical="center"/>
    </xf>
    <xf numFmtId="10" fontId="2" fillId="0" borderId="49" xfId="17" applyNumberFormat="1" applyFont="1" applyBorder="1" applyAlignment="1">
      <alignment horizontal="center" vertical="center"/>
    </xf>
    <xf numFmtId="10" fontId="0" fillId="0" borderId="49" xfId="0" applyNumberFormat="1" applyBorder="1"/>
    <xf numFmtId="10" fontId="2" fillId="0" borderId="52" xfId="17" applyNumberFormat="1" applyFont="1" applyBorder="1" applyAlignment="1">
      <alignment horizontal="center" vertical="center"/>
    </xf>
    <xf numFmtId="43" fontId="3" fillId="0" borderId="48" xfId="1" applyFont="1" applyBorder="1" applyAlignment="1">
      <alignment vertical="center" wrapText="1"/>
    </xf>
    <xf numFmtId="43" fontId="3" fillId="2" borderId="48" xfId="1" applyFont="1" applyFill="1" applyBorder="1" applyAlignment="1">
      <alignment vertical="center" wrapText="1"/>
    </xf>
    <xf numFmtId="44" fontId="0" fillId="0" borderId="0" xfId="0" applyNumberFormat="1"/>
    <xf numFmtId="44" fontId="42" fillId="0" borderId="0" xfId="102" applyFont="1"/>
    <xf numFmtId="44" fontId="41" fillId="0" borderId="0" xfId="0" applyNumberFormat="1" applyFont="1"/>
    <xf numFmtId="43" fontId="44" fillId="29" borderId="48" xfId="1" applyFont="1" applyFill="1" applyBorder="1" applyAlignment="1">
      <alignment horizontal="center" vertical="center" wrapText="1"/>
    </xf>
    <xf numFmtId="0" fontId="44" fillId="29" borderId="47" xfId="0" applyFont="1" applyFill="1" applyBorder="1" applyAlignment="1">
      <alignment horizontal="center" vertical="center" wrapText="1"/>
    </xf>
    <xf numFmtId="0" fontId="44" fillId="29" borderId="48" xfId="0" applyFont="1" applyFill="1" applyBorder="1" applyAlignment="1">
      <alignment vertical="center" wrapText="1"/>
    </xf>
    <xf numFmtId="0" fontId="44" fillId="29" borderId="48" xfId="0" applyFont="1" applyFill="1" applyBorder="1" applyAlignment="1">
      <alignment horizontal="center" vertical="center" wrapText="1"/>
    </xf>
    <xf numFmtId="0" fontId="43" fillId="29" borderId="47" xfId="0" applyFont="1" applyFill="1" applyBorder="1" applyAlignment="1">
      <alignment horizontal="center" vertical="center" wrapText="1"/>
    </xf>
    <xf numFmtId="0" fontId="43" fillId="29" borderId="48" xfId="0" applyFont="1" applyFill="1" applyBorder="1" applyAlignment="1">
      <alignment vertical="center" wrapText="1"/>
    </xf>
    <xf numFmtId="43" fontId="44" fillId="29" borderId="64" xfId="1" applyFont="1" applyFill="1" applyBorder="1" applyAlignment="1">
      <alignment vertical="center" wrapText="1"/>
    </xf>
    <xf numFmtId="43" fontId="43" fillId="29" borderId="33" xfId="1" applyFont="1" applyFill="1" applyBorder="1" applyAlignment="1">
      <alignment horizontal="center" vertical="center" wrapText="1"/>
    </xf>
    <xf numFmtId="0" fontId="43" fillId="29" borderId="48" xfId="0" applyFont="1" applyFill="1" applyBorder="1" applyAlignment="1">
      <alignment horizontal="right" vertical="center" wrapText="1"/>
    </xf>
    <xf numFmtId="2" fontId="44" fillId="0" borderId="64" xfId="17" applyNumberFormat="1" applyFont="1" applyBorder="1" applyAlignment="1">
      <alignment horizontal="center" vertical="center"/>
    </xf>
    <xf numFmtId="0" fontId="45" fillId="29" borderId="69" xfId="0" applyFont="1" applyFill="1" applyBorder="1" applyAlignment="1"/>
    <xf numFmtId="0" fontId="45" fillId="29" borderId="70" xfId="0" applyFont="1" applyFill="1" applyBorder="1" applyAlignment="1"/>
    <xf numFmtId="0" fontId="45" fillId="29" borderId="71" xfId="0" applyFont="1" applyFill="1" applyBorder="1" applyAlignment="1"/>
    <xf numFmtId="0" fontId="0" fillId="0" borderId="72" xfId="0" applyBorder="1"/>
    <xf numFmtId="2" fontId="43" fillId="29" borderId="48" xfId="0" applyNumberFormat="1" applyFont="1" applyFill="1" applyBorder="1" applyAlignment="1">
      <alignment horizontal="right" vertical="center" wrapText="1"/>
    </xf>
    <xf numFmtId="43" fontId="43" fillId="29" borderId="25" xfId="1" applyFont="1" applyFill="1" applyBorder="1" applyAlignment="1">
      <alignment horizontal="center" vertical="center" wrapText="1"/>
    </xf>
    <xf numFmtId="0" fontId="41" fillId="0" borderId="49" xfId="0" applyFont="1" applyBorder="1" applyAlignment="1">
      <alignment horizontal="center"/>
    </xf>
    <xf numFmtId="43" fontId="44" fillId="0" borderId="64" xfId="1" applyFont="1" applyBorder="1" applyAlignment="1">
      <alignment horizontal="center" vertical="center"/>
    </xf>
    <xf numFmtId="43" fontId="43" fillId="29" borderId="67" xfId="1" applyFont="1" applyFill="1" applyBorder="1" applyAlignment="1">
      <alignment horizontal="center" vertical="center"/>
    </xf>
    <xf numFmtId="43" fontId="43" fillId="29" borderId="73" xfId="1" applyFont="1" applyFill="1" applyBorder="1" applyAlignment="1">
      <alignment horizontal="center" vertical="center"/>
    </xf>
    <xf numFmtId="0" fontId="41" fillId="0" borderId="49" xfId="0" applyFont="1" applyBorder="1" applyAlignment="1">
      <alignment horizontal="center" vertical="center"/>
    </xf>
    <xf numFmtId="43" fontId="44" fillId="29" borderId="64" xfId="1" applyFont="1" applyFill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49" xfId="0" applyBorder="1" applyAlignment="1">
      <alignment horizontal="center" vertical="center"/>
    </xf>
    <xf numFmtId="0" fontId="44" fillId="29" borderId="3" xfId="0" applyFont="1" applyFill="1" applyBorder="1" applyAlignment="1"/>
    <xf numFmtId="0" fontId="44" fillId="29" borderId="0" xfId="0" applyFont="1" applyFill="1" applyBorder="1" applyAlignment="1"/>
    <xf numFmtId="0" fontId="0" fillId="32" borderId="0" xfId="0" applyFill="1"/>
    <xf numFmtId="0" fontId="0" fillId="29" borderId="49" xfId="0" applyFill="1" applyBorder="1" applyAlignment="1">
      <alignment horizontal="center"/>
    </xf>
    <xf numFmtId="7" fontId="44" fillId="29" borderId="64" xfId="1" applyNumberFormat="1" applyFont="1" applyFill="1" applyBorder="1" applyAlignment="1">
      <alignment horizontal="center" vertical="center" wrapText="1"/>
    </xf>
    <xf numFmtId="167" fontId="44" fillId="29" borderId="64" xfId="1" applyNumberFormat="1" applyFont="1" applyFill="1" applyBorder="1" applyAlignment="1">
      <alignment horizontal="center" vertical="center" wrapText="1"/>
    </xf>
    <xf numFmtId="167" fontId="44" fillId="29" borderId="64" xfId="1" applyNumberFormat="1" applyFont="1" applyFill="1" applyBorder="1" applyAlignment="1">
      <alignment vertical="center" wrapText="1"/>
    </xf>
    <xf numFmtId="0" fontId="0" fillId="0" borderId="74" xfId="0" applyBorder="1" applyAlignment="1">
      <alignment horizontal="center"/>
    </xf>
    <xf numFmtId="43" fontId="7" fillId="0" borderId="0" xfId="0" applyNumberFormat="1" applyFont="1"/>
    <xf numFmtId="0" fontId="44" fillId="33" borderId="47" xfId="0" applyFont="1" applyFill="1" applyBorder="1" applyAlignment="1">
      <alignment horizontal="center" vertical="center" wrapText="1"/>
    </xf>
    <xf numFmtId="0" fontId="43" fillId="33" borderId="48" xfId="0" applyFont="1" applyFill="1" applyBorder="1" applyAlignment="1">
      <alignment horizontal="right" vertical="center" wrapText="1"/>
    </xf>
    <xf numFmtId="0" fontId="44" fillId="33" borderId="48" xfId="0" applyFont="1" applyFill="1" applyBorder="1" applyAlignment="1">
      <alignment horizontal="center" vertical="center" wrapText="1"/>
    </xf>
    <xf numFmtId="43" fontId="44" fillId="33" borderId="48" xfId="1" applyFont="1" applyFill="1" applyBorder="1" applyAlignment="1">
      <alignment horizontal="center" vertical="center" wrapText="1"/>
    </xf>
    <xf numFmtId="43" fontId="44" fillId="33" borderId="64" xfId="1" applyFont="1" applyFill="1" applyBorder="1" applyAlignment="1">
      <alignment horizontal="center" vertical="center" wrapText="1"/>
    </xf>
    <xf numFmtId="43" fontId="43" fillId="33" borderId="64" xfId="1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/>
    </xf>
    <xf numFmtId="167" fontId="44" fillId="33" borderId="64" xfId="1" applyNumberFormat="1" applyFont="1" applyFill="1" applyBorder="1" applyAlignment="1">
      <alignment vertical="center" wrapText="1"/>
    </xf>
    <xf numFmtId="43" fontId="44" fillId="33" borderId="64" xfId="1" applyFont="1" applyFill="1" applyBorder="1" applyAlignment="1">
      <alignment vertical="center" wrapText="1"/>
    </xf>
    <xf numFmtId="0" fontId="0" fillId="33" borderId="52" xfId="0" applyFill="1" applyBorder="1"/>
    <xf numFmtId="2" fontId="0" fillId="0" borderId="75" xfId="0" applyNumberFormat="1" applyBorder="1"/>
    <xf numFmtId="43" fontId="43" fillId="33" borderId="68" xfId="1" applyFont="1" applyFill="1" applyBorder="1" applyAlignment="1">
      <alignment horizontal="center" vertical="center"/>
    </xf>
    <xf numFmtId="4" fontId="46" fillId="29" borderId="0" xfId="0" applyNumberFormat="1" applyFont="1" applyFill="1" applyBorder="1" applyAlignment="1"/>
    <xf numFmtId="0" fontId="44" fillId="29" borderId="35" xfId="0" applyFont="1" applyFill="1" applyBorder="1" applyAlignment="1"/>
    <xf numFmtId="0" fontId="44" fillId="34" borderId="48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0" fontId="4" fillId="0" borderId="7" xfId="0" applyFont="1" applyBorder="1" applyAlignment="1">
      <alignment horizontal="left" vertical="center" wrapText="1" indent="5"/>
    </xf>
    <xf numFmtId="0" fontId="4" fillId="0" borderId="1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5" xfId="0" applyFont="1" applyBorder="1" applyAlignment="1">
      <alignment horizontal="left" vertical="center" wrapText="1" indent="5"/>
    </xf>
    <xf numFmtId="0" fontId="1" fillId="28" borderId="24" xfId="0" applyFont="1" applyFill="1" applyBorder="1" applyAlignment="1">
      <alignment horizontal="center" vertical="center" wrapText="1"/>
    </xf>
    <xf numFmtId="0" fontId="1" fillId="28" borderId="29" xfId="0" applyFont="1" applyFill="1" applyBorder="1" applyAlignment="1">
      <alignment horizontal="center" vertical="center" wrapText="1"/>
    </xf>
    <xf numFmtId="0" fontId="1" fillId="28" borderId="2" xfId="0" applyFont="1" applyFill="1" applyBorder="1" applyAlignment="1">
      <alignment horizontal="center" vertical="center" wrapText="1"/>
    </xf>
    <xf numFmtId="0" fontId="1" fillId="28" borderId="5" xfId="0" applyFont="1" applyFill="1" applyBorder="1" applyAlignment="1">
      <alignment horizontal="center" vertical="center" wrapText="1"/>
    </xf>
    <xf numFmtId="0" fontId="1" fillId="28" borderId="25" xfId="0" applyFont="1" applyFill="1" applyBorder="1" applyAlignment="1">
      <alignment horizontal="center" vertical="center" wrapText="1"/>
    </xf>
    <xf numFmtId="0" fontId="1" fillId="28" borderId="30" xfId="0" applyFont="1" applyFill="1" applyBorder="1" applyAlignment="1">
      <alignment horizontal="center" vertical="center" wrapText="1"/>
    </xf>
    <xf numFmtId="43" fontId="1" fillId="28" borderId="27" xfId="1" applyFont="1" applyFill="1" applyBorder="1" applyAlignment="1">
      <alignment horizontal="center" vertical="center" wrapText="1"/>
    </xf>
    <xf numFmtId="43" fontId="1" fillId="28" borderId="8" xfId="1" applyFont="1" applyFill="1" applyBorder="1" applyAlignment="1">
      <alignment horizontal="center" vertical="center" wrapText="1"/>
    </xf>
    <xf numFmtId="43" fontId="1" fillId="28" borderId="26" xfId="1" applyFont="1" applyFill="1" applyBorder="1" applyAlignment="1">
      <alignment horizontal="center" vertical="center" wrapText="1"/>
    </xf>
    <xf numFmtId="43" fontId="1" fillId="28" borderId="28" xfId="1" applyFont="1" applyFill="1" applyBorder="1" applyAlignment="1">
      <alignment horizontal="center" vertical="center" wrapText="1"/>
    </xf>
    <xf numFmtId="10" fontId="0" fillId="0" borderId="53" xfId="17" applyNumberFormat="1" applyFont="1" applyBorder="1" applyAlignment="1">
      <alignment horizontal="center" vertical="center"/>
    </xf>
    <xf numFmtId="10" fontId="0" fillId="0" borderId="54" xfId="17" applyNumberFormat="1" applyFont="1" applyBorder="1" applyAlignment="1">
      <alignment horizontal="center" vertical="center"/>
    </xf>
    <xf numFmtId="10" fontId="0" fillId="0" borderId="43" xfId="17" applyNumberFormat="1" applyFont="1" applyBorder="1" applyAlignment="1">
      <alignment horizontal="center" vertical="center"/>
    </xf>
    <xf numFmtId="0" fontId="40" fillId="29" borderId="0" xfId="0" applyFont="1" applyFill="1" applyAlignment="1">
      <alignment horizontal="center"/>
    </xf>
    <xf numFmtId="0" fontId="6" fillId="30" borderId="39" xfId="0" applyFont="1" applyFill="1" applyBorder="1" applyAlignment="1">
      <alignment horizontal="center"/>
    </xf>
    <xf numFmtId="0" fontId="6" fillId="30" borderId="40" xfId="0" applyFont="1" applyFill="1" applyBorder="1" applyAlignment="1">
      <alignment horizontal="center"/>
    </xf>
    <xf numFmtId="0" fontId="6" fillId="30" borderId="41" xfId="0" applyFont="1" applyFill="1" applyBorder="1" applyAlignment="1">
      <alignment horizontal="center"/>
    </xf>
    <xf numFmtId="43" fontId="1" fillId="28" borderId="39" xfId="1" applyFont="1" applyFill="1" applyBorder="1" applyAlignment="1">
      <alignment horizontal="center" vertical="center" wrapText="1"/>
    </xf>
    <xf numFmtId="43" fontId="1" fillId="28" borderId="40" xfId="1" applyFont="1" applyFill="1" applyBorder="1" applyAlignment="1">
      <alignment horizontal="center" vertical="center" wrapText="1"/>
    </xf>
    <xf numFmtId="43" fontId="1" fillId="28" borderId="41" xfId="1" applyFont="1" applyFill="1" applyBorder="1" applyAlignment="1">
      <alignment horizontal="center" vertical="center" wrapText="1"/>
    </xf>
    <xf numFmtId="43" fontId="1" fillId="28" borderId="31" xfId="1" applyFont="1" applyFill="1" applyBorder="1" applyAlignment="1">
      <alignment horizontal="center" vertical="center" wrapText="1"/>
    </xf>
    <xf numFmtId="0" fontId="39" fillId="0" borderId="32" xfId="0" applyFont="1" applyBorder="1" applyAlignment="1">
      <alignment horizontal="left"/>
    </xf>
    <xf numFmtId="0" fontId="39" fillId="0" borderId="33" xfId="0" applyFont="1" applyBorder="1" applyAlignment="1">
      <alignment horizontal="left"/>
    </xf>
    <xf numFmtId="0" fontId="39" fillId="0" borderId="34" xfId="0" applyFont="1" applyBorder="1" applyAlignment="1">
      <alignment horizontal="left"/>
    </xf>
    <xf numFmtId="0" fontId="39" fillId="0" borderId="3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9" fillId="0" borderId="35" xfId="0" applyFont="1" applyBorder="1" applyAlignment="1">
      <alignment horizontal="left"/>
    </xf>
    <xf numFmtId="0" fontId="39" fillId="0" borderId="36" xfId="0" applyFont="1" applyBorder="1" applyAlignment="1">
      <alignment horizontal="left"/>
    </xf>
    <xf numFmtId="0" fontId="39" fillId="0" borderId="37" xfId="0" applyFont="1" applyBorder="1" applyAlignment="1">
      <alignment horizontal="left"/>
    </xf>
    <xf numFmtId="0" fontId="39" fillId="0" borderId="38" xfId="0" applyFont="1" applyBorder="1" applyAlignment="1">
      <alignment horizontal="left"/>
    </xf>
    <xf numFmtId="43" fontId="0" fillId="0" borderId="0" xfId="1" applyFont="1" applyAlignment="1">
      <alignment horizontal="center"/>
    </xf>
    <xf numFmtId="0" fontId="43" fillId="29" borderId="3" xfId="0" applyFont="1" applyFill="1" applyBorder="1" applyAlignment="1">
      <alignment horizontal="center" vertical="center" wrapText="1"/>
    </xf>
    <xf numFmtId="0" fontId="43" fillId="29" borderId="0" xfId="0" applyFont="1" applyFill="1" applyBorder="1" applyAlignment="1">
      <alignment horizontal="center" vertical="center" wrapText="1"/>
    </xf>
    <xf numFmtId="0" fontId="43" fillId="29" borderId="35" xfId="0" applyFont="1" applyFill="1" applyBorder="1" applyAlignment="1">
      <alignment horizontal="center" vertical="center" wrapText="1"/>
    </xf>
    <xf numFmtId="0" fontId="43" fillId="0" borderId="55" xfId="0" applyFont="1" applyBorder="1" applyAlignment="1">
      <alignment horizontal="left"/>
    </xf>
    <xf numFmtId="0" fontId="43" fillId="0" borderId="56" xfId="0" applyFont="1" applyBorder="1" applyAlignment="1">
      <alignment horizontal="left"/>
    </xf>
    <xf numFmtId="0" fontId="43" fillId="0" borderId="57" xfId="0" applyFont="1" applyBorder="1" applyAlignment="1">
      <alignment horizontal="left"/>
    </xf>
    <xf numFmtId="0" fontId="6" fillId="0" borderId="3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43" fillId="29" borderId="32" xfId="0" applyFont="1" applyFill="1" applyBorder="1" applyAlignment="1">
      <alignment horizontal="center" vertical="center" wrapText="1"/>
    </xf>
    <xf numFmtId="0" fontId="43" fillId="29" borderId="36" xfId="0" applyFont="1" applyFill="1" applyBorder="1" applyAlignment="1">
      <alignment horizontal="center" vertical="center" wrapText="1"/>
    </xf>
    <xf numFmtId="43" fontId="43" fillId="31" borderId="67" xfId="1" applyFont="1" applyFill="1" applyBorder="1" applyAlignment="1">
      <alignment horizontal="center" vertical="center" wrapText="1"/>
    </xf>
    <xf numFmtId="43" fontId="43" fillId="31" borderId="68" xfId="1" applyFont="1" applyFill="1" applyBorder="1" applyAlignment="1">
      <alignment horizontal="center" vertical="center" wrapText="1"/>
    </xf>
    <xf numFmtId="43" fontId="43" fillId="29" borderId="39" xfId="1" applyFont="1" applyFill="1" applyBorder="1" applyAlignment="1">
      <alignment horizontal="center" vertical="center" wrapText="1"/>
    </xf>
    <xf numFmtId="43" fontId="43" fillId="29" borderId="40" xfId="1" applyFont="1" applyFill="1" applyBorder="1" applyAlignment="1">
      <alignment horizontal="center" vertical="center" wrapText="1"/>
    </xf>
    <xf numFmtId="0" fontId="43" fillId="29" borderId="26" xfId="0" applyFont="1" applyFill="1" applyBorder="1" applyAlignment="1">
      <alignment horizontal="right" vertical="center" wrapText="1" indent="5"/>
    </xf>
    <xf numFmtId="0" fontId="43" fillId="29" borderId="27" xfId="0" applyFont="1" applyFill="1" applyBorder="1" applyAlignment="1">
      <alignment horizontal="right" vertical="center" wrapText="1" indent="5"/>
    </xf>
    <xf numFmtId="0" fontId="43" fillId="29" borderId="58" xfId="0" applyFont="1" applyFill="1" applyBorder="1" applyAlignment="1">
      <alignment horizontal="right" vertical="center" wrapText="1" indent="5"/>
    </xf>
    <xf numFmtId="0" fontId="43" fillId="29" borderId="59" xfId="0" applyFont="1" applyFill="1" applyBorder="1" applyAlignment="1">
      <alignment horizontal="right" vertical="center" wrapText="1" indent="5"/>
    </xf>
    <xf numFmtId="0" fontId="43" fillId="29" borderId="60" xfId="0" applyFont="1" applyFill="1" applyBorder="1" applyAlignment="1">
      <alignment horizontal="right" vertical="center" wrapText="1" indent="5"/>
    </xf>
    <xf numFmtId="0" fontId="43" fillId="29" borderId="8" xfId="0" applyFont="1" applyFill="1" applyBorder="1" applyAlignment="1">
      <alignment horizontal="right" vertical="center" wrapText="1" indent="5"/>
    </xf>
    <xf numFmtId="0" fontId="43" fillId="31" borderId="24" xfId="0" applyFont="1" applyFill="1" applyBorder="1" applyAlignment="1">
      <alignment horizontal="center" vertical="center" wrapText="1"/>
    </xf>
    <xf numFmtId="0" fontId="43" fillId="31" borderId="29" xfId="0" applyFont="1" applyFill="1" applyBorder="1" applyAlignment="1">
      <alignment horizontal="center" vertical="center" wrapText="1"/>
    </xf>
    <xf numFmtId="0" fontId="43" fillId="31" borderId="2" xfId="0" applyFont="1" applyFill="1" applyBorder="1" applyAlignment="1">
      <alignment horizontal="center" vertical="center" wrapText="1"/>
    </xf>
    <xf numFmtId="0" fontId="43" fillId="31" borderId="5" xfId="0" applyFont="1" applyFill="1" applyBorder="1" applyAlignment="1">
      <alignment horizontal="center" vertical="center" wrapText="1"/>
    </xf>
    <xf numFmtId="0" fontId="43" fillId="31" borderId="25" xfId="0" applyFont="1" applyFill="1" applyBorder="1" applyAlignment="1">
      <alignment horizontal="center" vertical="center" wrapText="1"/>
    </xf>
    <xf numFmtId="0" fontId="43" fillId="31" borderId="30" xfId="0" applyFont="1" applyFill="1" applyBorder="1" applyAlignment="1">
      <alignment horizontal="center" vertical="center" wrapText="1"/>
    </xf>
    <xf numFmtId="43" fontId="43" fillId="31" borderId="32" xfId="1" applyFont="1" applyFill="1" applyBorder="1" applyAlignment="1">
      <alignment horizontal="center" vertical="center" wrapText="1"/>
    </xf>
    <xf numFmtId="43" fontId="43" fillId="31" borderId="36" xfId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40" fillId="29" borderId="3" xfId="0" applyFont="1" applyFill="1" applyBorder="1" applyAlignment="1">
      <alignment horizontal="center"/>
    </xf>
    <xf numFmtId="0" fontId="40" fillId="29" borderId="0" xfId="0" applyFont="1" applyFill="1" applyBorder="1" applyAlignment="1">
      <alignment horizontal="center"/>
    </xf>
    <xf numFmtId="0" fontId="40" fillId="29" borderId="35" xfId="0" applyFont="1" applyFill="1" applyBorder="1" applyAlignment="1">
      <alignment horizontal="center"/>
    </xf>
    <xf numFmtId="0" fontId="45" fillId="29" borderId="3" xfId="0" applyFont="1" applyFill="1" applyBorder="1" applyAlignment="1">
      <alignment horizontal="center"/>
    </xf>
    <xf numFmtId="0" fontId="45" fillId="29" borderId="0" xfId="0" applyFont="1" applyFill="1" applyBorder="1" applyAlignment="1">
      <alignment horizontal="center"/>
    </xf>
    <xf numFmtId="0" fontId="45" fillId="29" borderId="35" xfId="0" applyFont="1" applyFill="1" applyBorder="1" applyAlignment="1">
      <alignment horizontal="center"/>
    </xf>
    <xf numFmtId="0" fontId="43" fillId="29" borderId="36" xfId="0" applyFont="1" applyFill="1" applyBorder="1" applyAlignment="1">
      <alignment horizontal="center"/>
    </xf>
    <xf numFmtId="0" fontId="43" fillId="29" borderId="37" xfId="0" applyFont="1" applyFill="1" applyBorder="1" applyAlignment="1">
      <alignment horizontal="center"/>
    </xf>
    <xf numFmtId="0" fontId="43" fillId="29" borderId="38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43" fillId="0" borderId="62" xfId="0" applyFont="1" applyBorder="1" applyAlignment="1">
      <alignment horizontal="center"/>
    </xf>
    <xf numFmtId="0" fontId="43" fillId="0" borderId="61" xfId="0" applyFont="1" applyBorder="1" applyAlignment="1">
      <alignment horizontal="center"/>
    </xf>
    <xf numFmtId="0" fontId="43" fillId="0" borderId="63" xfId="0" applyFont="1" applyBorder="1" applyAlignment="1">
      <alignment horizont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44" fillId="29" borderId="3" xfId="0" applyFont="1" applyFill="1" applyBorder="1" applyAlignment="1">
      <alignment horizontal="center"/>
    </xf>
    <xf numFmtId="0" fontId="44" fillId="29" borderId="0" xfId="0" applyFont="1" applyFill="1" applyBorder="1" applyAlignment="1">
      <alignment horizontal="center"/>
    </xf>
    <xf numFmtId="0" fontId="44" fillId="29" borderId="35" xfId="0" applyFont="1" applyFill="1" applyBorder="1" applyAlignment="1">
      <alignment horizontal="center"/>
    </xf>
    <xf numFmtId="0" fontId="43" fillId="29" borderId="3" xfId="0" applyFont="1" applyFill="1" applyBorder="1" applyAlignment="1">
      <alignment horizontal="center"/>
    </xf>
    <xf numFmtId="0" fontId="43" fillId="29" borderId="0" xfId="0" applyFont="1" applyFill="1" applyBorder="1" applyAlignment="1">
      <alignment horizontal="center"/>
    </xf>
    <xf numFmtId="0" fontId="43" fillId="29" borderId="35" xfId="0" applyFont="1" applyFill="1" applyBorder="1" applyAlignment="1">
      <alignment horizontal="center"/>
    </xf>
  </cellXfs>
  <cellStyles count="103"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20% - Ênfase1 2" xfId="25"/>
    <cellStyle name="20% - Ênfase2 2" xfId="26"/>
    <cellStyle name="20% - Ênfase3 2" xfId="27"/>
    <cellStyle name="20% - Ênfase4 2" xfId="28"/>
    <cellStyle name="20% - Ênfase5 2" xfId="29"/>
    <cellStyle name="20% - Ênfase6 2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Ênfase1 2" xfId="37"/>
    <cellStyle name="40% - Ênfase2 2" xfId="38"/>
    <cellStyle name="40% - Ênfase3 2" xfId="39"/>
    <cellStyle name="40% - Ênfase4 2" xfId="40"/>
    <cellStyle name="40% - Ênfase5 2" xfId="41"/>
    <cellStyle name="40% - Ênfase6 2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- Ênfase1 2" xfId="49"/>
    <cellStyle name="60% - Ênfase2 2" xfId="50"/>
    <cellStyle name="60% - Ênfase3 2" xfId="51"/>
    <cellStyle name="60% - Ênfase4 2" xfId="52"/>
    <cellStyle name="60% - Ênfase5 2" xfId="53"/>
    <cellStyle name="60% - Ênfase6 2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Bom 2" xfId="62"/>
    <cellStyle name="Calculation" xfId="63"/>
    <cellStyle name="Cálculo 2" xfId="64"/>
    <cellStyle name="Célula de Verificação 2" xfId="65"/>
    <cellStyle name="Célula Vinculada 2" xfId="66"/>
    <cellStyle name="Check Cell" xfId="67"/>
    <cellStyle name="Data" xfId="6"/>
    <cellStyle name="Ênfase1 2" xfId="68"/>
    <cellStyle name="Ênfase2 2" xfId="69"/>
    <cellStyle name="Ênfase3 2" xfId="70"/>
    <cellStyle name="Ênfase4 2" xfId="71"/>
    <cellStyle name="Ênfase5 2" xfId="72"/>
    <cellStyle name="Ênfase6 2" xfId="73"/>
    <cellStyle name="Entrada 2" xfId="74"/>
    <cellStyle name="Estilo 1" xfId="5"/>
    <cellStyle name="Euro" xfId="7"/>
    <cellStyle name="Excel Built-in Normal" xfId="8"/>
    <cellStyle name="Explanatory Text" xfId="75"/>
    <cellStyle name="Fixo" xfId="9"/>
    <cellStyle name="Good" xfId="76"/>
    <cellStyle name="Heading 1" xfId="77"/>
    <cellStyle name="Heading 2" xfId="78"/>
    <cellStyle name="Heading 3" xfId="79"/>
    <cellStyle name="Heading 4" xfId="80"/>
    <cellStyle name="Incorreto 2" xfId="81"/>
    <cellStyle name="Input" xfId="82"/>
    <cellStyle name="Linked Cell" xfId="83"/>
    <cellStyle name="Moeda" xfId="102" builtinId="4"/>
    <cellStyle name="Neutra 2" xfId="84"/>
    <cellStyle name="Neutral" xfId="85"/>
    <cellStyle name="Normal" xfId="0" builtinId="0"/>
    <cellStyle name="Normal 2" xfId="18"/>
    <cellStyle name="Normal 2 3" xfId="2"/>
    <cellStyle name="Normal 3" xfId="86"/>
    <cellStyle name="Nota 2" xfId="87"/>
    <cellStyle name="Nota 3" xfId="101"/>
    <cellStyle name="Note" xfId="88"/>
    <cellStyle name="Output" xfId="89"/>
    <cellStyle name="Percentual" xfId="10"/>
    <cellStyle name="Ponto" xfId="11"/>
    <cellStyle name="Porcentagem" xfId="17" builtinId="5"/>
    <cellStyle name="Porcentagem 2" xfId="12"/>
    <cellStyle name="Porcentagem 3" xfId="4"/>
    <cellStyle name="Saída 2" xfId="90"/>
    <cellStyle name="Separador de m" xfId="13"/>
    <cellStyle name="Separador de milhares" xfId="1" builtinId="3"/>
    <cellStyle name="Texto de Aviso 2" xfId="91"/>
    <cellStyle name="Texto Explicativo 2" xfId="92"/>
    <cellStyle name="Title" xfId="93"/>
    <cellStyle name="Título 1 2" xfId="95"/>
    <cellStyle name="Título 2 2" xfId="96"/>
    <cellStyle name="Título 3 2" xfId="97"/>
    <cellStyle name="Título 4 2" xfId="98"/>
    <cellStyle name="Título 5" xfId="94"/>
    <cellStyle name="Titulo1" xfId="14"/>
    <cellStyle name="Titulo2" xfId="15"/>
    <cellStyle name="Total 2" xfId="99"/>
    <cellStyle name="Vírgula 2" xfId="16"/>
    <cellStyle name="Vírgula 3" xfId="3"/>
    <cellStyle name="Warning Text" xfId="1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3289789</xdr:colOff>
      <xdr:row>1</xdr:row>
      <xdr:rowOff>131885</xdr:rowOff>
    </xdr:from>
    <xdr:to>
      <xdr:col>9</xdr:col>
      <xdr:colOff>106974</xdr:colOff>
      <xdr:row>5</xdr:row>
      <xdr:rowOff>183173</xdr:rowOff>
    </xdr:to>
    <xdr:pic>
      <xdr:nvPicPr>
        <xdr:cNvPr id="3" name="Imagem 3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3316" t="22319" r="19406"/>
        <a:stretch>
          <a:fillRect/>
        </a:stretch>
      </xdr:blipFill>
      <xdr:spPr bwMode="auto">
        <a:xfrm>
          <a:off x="3897924" y="893885"/>
          <a:ext cx="4070838" cy="813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2730500</xdr:colOff>
      <xdr:row>1</xdr:row>
      <xdr:rowOff>158750</xdr:rowOff>
    </xdr:from>
    <xdr:to>
      <xdr:col>2</xdr:col>
      <xdr:colOff>942604</xdr:colOff>
      <xdr:row>5</xdr:row>
      <xdr:rowOff>31115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40667" y="349250"/>
          <a:ext cx="4879604" cy="6343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loma\c\Meus%20Documentos\FV-DN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loma\c\0798\TECNICO\TEACOMP\LOTE06\P09\P10\RELAT6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servidor\Meus%20documentos\EGESA\Br-482mg\Volume2\CANA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Vorigi"/>
      <sheetName val="FVmodif"/>
      <sheetName val="FVresumo"/>
      <sheetName val="FVadotar"/>
      <sheetName val="Calculo4010"/>
      <sheetName val="ExempFC1"/>
      <sheetName val="ExemFC2"/>
      <sheetName val="ExemFC3"/>
      <sheetName val="Exemp1"/>
      <sheetName val="Exemp2"/>
      <sheetName val="Exemp3"/>
      <sheetName val="Exemp4"/>
      <sheetName val="Exemp5"/>
      <sheetName val="Exemp6"/>
      <sheetName val="Exemp7"/>
      <sheetName val="Exemp8"/>
      <sheetName val="PROJETO"/>
      <sheetName val="Exerci1"/>
      <sheetName val="Exerci2"/>
      <sheetName val="PROVA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T_ORIGINAL"/>
      <sheetName val="RESUMO_AUT1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Quant-Vol1 (2)"/>
      <sheetName val="QQegesa"/>
      <sheetName val="QQuant-Vol1"/>
      <sheetName val="Licitação"/>
      <sheetName val="QQegesa-ant"/>
      <sheetName val="QQUANT"/>
      <sheetName val="QQder"/>
      <sheetName val="NumerN"/>
      <sheetName val="BS"/>
      <sheetName val="FR"/>
      <sheetName val="Dimens"/>
      <sheetName val="QuantPav"/>
      <sheetName val="QuQuant"/>
      <sheetName val="NumerN (2)"/>
      <sheetName val="Dimens (2)"/>
      <sheetName val="QuantPav (2)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  <sheetName val="CANA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R244"/>
  <sheetViews>
    <sheetView view="pageBreakPreview" topLeftCell="A221" zoomScale="130" zoomScaleNormal="142" zoomScaleSheetLayoutView="130" workbookViewId="0">
      <selection activeCell="K241" sqref="K241"/>
    </sheetView>
  </sheetViews>
  <sheetFormatPr defaultRowHeight="15"/>
  <cols>
    <col min="1" max="1" width="9.140625" style="2"/>
    <col min="2" max="2" width="58" customWidth="1"/>
    <col min="3" max="3" width="9.140625" style="2"/>
    <col min="4" max="8" width="6.5703125" style="5" customWidth="1"/>
    <col min="9" max="9" width="8.7109375" style="5" customWidth="1"/>
    <col min="10" max="14" width="10.7109375" style="5" customWidth="1"/>
    <col min="17" max="17" width="14.28515625" customWidth="1"/>
    <col min="18" max="18" width="15" bestFit="1" customWidth="1"/>
  </cols>
  <sheetData>
    <row r="7" spans="1:15">
      <c r="A7" s="128" t="s">
        <v>352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</row>
    <row r="8" spans="1:15">
      <c r="A8" s="128" t="s">
        <v>353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</row>
    <row r="9" spans="1:15">
      <c r="A9" s="128" t="s">
        <v>354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</row>
    <row r="10" spans="1:15" ht="15.75" thickBot="1"/>
    <row r="11" spans="1:15">
      <c r="A11" s="136" t="s">
        <v>361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8"/>
    </row>
    <row r="12" spans="1:15">
      <c r="A12" s="139" t="s">
        <v>355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1"/>
    </row>
    <row r="13" spans="1:15">
      <c r="A13" s="139" t="s">
        <v>350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1"/>
    </row>
    <row r="14" spans="1:15">
      <c r="A14" s="139" t="s">
        <v>351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1"/>
    </row>
    <row r="15" spans="1:15">
      <c r="A15" s="139" t="s">
        <v>46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1"/>
    </row>
    <row r="16" spans="1:15">
      <c r="A16" s="139" t="s">
        <v>356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1"/>
    </row>
    <row r="17" spans="1:17">
      <c r="A17" s="139" t="s">
        <v>360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1"/>
    </row>
    <row r="18" spans="1:17" ht="15.75" thickBot="1">
      <c r="A18" s="142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4"/>
    </row>
    <row r="19" spans="1:17" ht="15.75" thickBot="1"/>
    <row r="20" spans="1:17" ht="15.75" thickBot="1">
      <c r="A20" s="129" t="s">
        <v>357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1"/>
    </row>
    <row r="21" spans="1:17" ht="15.75" thickBot="1">
      <c r="B21" s="1"/>
    </row>
    <row r="22" spans="1:17" ht="15" customHeight="1">
      <c r="A22" s="115" t="s">
        <v>0</v>
      </c>
      <c r="B22" s="117" t="s">
        <v>1</v>
      </c>
      <c r="C22" s="119" t="s">
        <v>2</v>
      </c>
      <c r="D22" s="123" t="s">
        <v>349</v>
      </c>
      <c r="E22" s="121"/>
      <c r="F22" s="121"/>
      <c r="G22" s="121"/>
      <c r="H22" s="124"/>
      <c r="I22" s="121" t="s">
        <v>3</v>
      </c>
      <c r="J22" s="123" t="s">
        <v>347</v>
      </c>
      <c r="K22" s="121"/>
      <c r="L22" s="121"/>
      <c r="M22" s="121"/>
      <c r="N22" s="124"/>
      <c r="O22" s="124" t="s">
        <v>348</v>
      </c>
    </row>
    <row r="23" spans="1:17" ht="27.75" thickBot="1">
      <c r="A23" s="116"/>
      <c r="B23" s="118"/>
      <c r="C23" s="120"/>
      <c r="D23" s="7" t="s">
        <v>45</v>
      </c>
      <c r="E23" s="8" t="s">
        <v>343</v>
      </c>
      <c r="F23" s="8" t="s">
        <v>344</v>
      </c>
      <c r="G23" s="8" t="s">
        <v>345</v>
      </c>
      <c r="H23" s="9" t="s">
        <v>346</v>
      </c>
      <c r="I23" s="122"/>
      <c r="J23" s="7" t="s">
        <v>4</v>
      </c>
      <c r="K23" s="8" t="s">
        <v>343</v>
      </c>
      <c r="L23" s="8" t="s">
        <v>344</v>
      </c>
      <c r="M23" s="8" t="s">
        <v>345</v>
      </c>
      <c r="N23" s="9" t="s">
        <v>346</v>
      </c>
      <c r="O23" s="135"/>
    </row>
    <row r="24" spans="1:17">
      <c r="A24" s="19" t="s">
        <v>223</v>
      </c>
      <c r="B24" s="20" t="s">
        <v>5</v>
      </c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3"/>
    </row>
    <row r="25" spans="1:17">
      <c r="A25" s="24" t="s">
        <v>224</v>
      </c>
      <c r="B25" s="25" t="s">
        <v>6</v>
      </c>
      <c r="C25" s="2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8"/>
    </row>
    <row r="26" spans="1:17" ht="18">
      <c r="A26" s="29" t="s">
        <v>225</v>
      </c>
      <c r="B26" s="30" t="s">
        <v>130</v>
      </c>
      <c r="C26" s="31" t="s">
        <v>7</v>
      </c>
      <c r="D26" s="32">
        <v>152.72</v>
      </c>
      <c r="E26" s="32"/>
      <c r="F26" s="33">
        <v>152.72</v>
      </c>
      <c r="G26" s="32">
        <f>ROUND(E26+F26,2)</f>
        <v>152.72</v>
      </c>
      <c r="H26" s="32">
        <f>ROUND(D26-G26,2)</f>
        <v>0</v>
      </c>
      <c r="I26" s="46">
        <v>0.41000000000000003</v>
      </c>
      <c r="J26" s="46">
        <f t="shared" ref="J26:J32" si="0">ROUND(D26*I26,2)</f>
        <v>62.62</v>
      </c>
      <c r="K26" s="34">
        <f>ROUND(E26*I26,2)</f>
        <v>0</v>
      </c>
      <c r="L26" s="35">
        <f>ROUND(F26*I26,2)</f>
        <v>62.62</v>
      </c>
      <c r="M26" s="34">
        <f>ROUND(G26*I26,2)</f>
        <v>62.62</v>
      </c>
      <c r="N26" s="34">
        <f>ROUND(J26-M26,2)</f>
        <v>0</v>
      </c>
      <c r="O26" s="52">
        <f>ROUND(G26/D26,4)</f>
        <v>1</v>
      </c>
      <c r="Q26" s="58"/>
    </row>
    <row r="27" spans="1:17">
      <c r="A27" s="29" t="s">
        <v>226</v>
      </c>
      <c r="B27" s="30" t="s">
        <v>222</v>
      </c>
      <c r="C27" s="31" t="s">
        <v>20</v>
      </c>
      <c r="D27" s="32">
        <v>3</v>
      </c>
      <c r="E27" s="32"/>
      <c r="F27" s="33">
        <v>3</v>
      </c>
      <c r="G27" s="32">
        <f t="shared" ref="G27:G32" si="1">ROUND(E27+F27,2)</f>
        <v>3</v>
      </c>
      <c r="H27" s="32">
        <f t="shared" ref="H27:H32" si="2">ROUND(D27-G27,2)</f>
        <v>0</v>
      </c>
      <c r="I27" s="46">
        <v>52.97</v>
      </c>
      <c r="J27" s="46">
        <f t="shared" si="0"/>
        <v>158.91</v>
      </c>
      <c r="K27" s="34">
        <f t="shared" ref="K27:K32" si="3">ROUND(E27*I27,2)</f>
        <v>0</v>
      </c>
      <c r="L27" s="35">
        <f t="shared" ref="L27:L32" si="4">ROUND(F27*I27,2)</f>
        <v>158.91</v>
      </c>
      <c r="M27" s="34">
        <f t="shared" ref="M27:M32" si="5">ROUND(G27*I27,2)</f>
        <v>158.91</v>
      </c>
      <c r="N27" s="34">
        <f t="shared" ref="N27:N32" si="6">ROUND(J27-M27,2)</f>
        <v>0</v>
      </c>
      <c r="O27" s="52">
        <f t="shared" ref="O27:O32" si="7">ROUND(G27/D27,4)</f>
        <v>1</v>
      </c>
      <c r="Q27" s="58"/>
    </row>
    <row r="28" spans="1:17" ht="18">
      <c r="A28" s="29" t="s">
        <v>227</v>
      </c>
      <c r="B28" s="30" t="s">
        <v>131</v>
      </c>
      <c r="C28" s="31" t="s">
        <v>7</v>
      </c>
      <c r="D28" s="32">
        <v>152.72</v>
      </c>
      <c r="E28" s="32"/>
      <c r="F28" s="33">
        <v>152.72</v>
      </c>
      <c r="G28" s="32">
        <f t="shared" si="1"/>
        <v>152.72</v>
      </c>
      <c r="H28" s="32">
        <f t="shared" si="2"/>
        <v>0</v>
      </c>
      <c r="I28" s="46">
        <v>4.0400000000000009</v>
      </c>
      <c r="J28" s="46">
        <f t="shared" si="0"/>
        <v>616.99</v>
      </c>
      <c r="K28" s="34">
        <f t="shared" si="3"/>
        <v>0</v>
      </c>
      <c r="L28" s="35">
        <f t="shared" si="4"/>
        <v>616.99</v>
      </c>
      <c r="M28" s="34">
        <f t="shared" si="5"/>
        <v>616.99</v>
      </c>
      <c r="N28" s="34">
        <f t="shared" si="6"/>
        <v>0</v>
      </c>
      <c r="O28" s="52">
        <f t="shared" si="7"/>
        <v>1</v>
      </c>
      <c r="Q28" s="58"/>
    </row>
    <row r="29" spans="1:17">
      <c r="A29" s="29" t="s">
        <v>228</v>
      </c>
      <c r="B29" s="30" t="s">
        <v>132</v>
      </c>
      <c r="C29" s="31" t="s">
        <v>7</v>
      </c>
      <c r="D29" s="32">
        <v>6</v>
      </c>
      <c r="E29" s="32"/>
      <c r="F29" s="33">
        <v>6</v>
      </c>
      <c r="G29" s="32">
        <f t="shared" si="1"/>
        <v>6</v>
      </c>
      <c r="H29" s="32">
        <f t="shared" si="2"/>
        <v>0</v>
      </c>
      <c r="I29" s="46">
        <v>315.04000000000002</v>
      </c>
      <c r="J29" s="46">
        <f t="shared" si="0"/>
        <v>1890.24</v>
      </c>
      <c r="K29" s="34">
        <f t="shared" si="3"/>
        <v>0</v>
      </c>
      <c r="L29" s="35">
        <f t="shared" si="4"/>
        <v>1890.24</v>
      </c>
      <c r="M29" s="34">
        <f t="shared" si="5"/>
        <v>1890.24</v>
      </c>
      <c r="N29" s="34">
        <f t="shared" si="6"/>
        <v>0</v>
      </c>
      <c r="O29" s="52">
        <f t="shared" si="7"/>
        <v>1</v>
      </c>
      <c r="Q29" s="58"/>
    </row>
    <row r="30" spans="1:17" ht="18">
      <c r="A30" s="29" t="s">
        <v>229</v>
      </c>
      <c r="B30" s="30" t="s">
        <v>133</v>
      </c>
      <c r="C30" s="31" t="s">
        <v>7</v>
      </c>
      <c r="D30" s="32">
        <v>20</v>
      </c>
      <c r="E30" s="32"/>
      <c r="F30" s="33">
        <v>20</v>
      </c>
      <c r="G30" s="32">
        <f t="shared" si="1"/>
        <v>20</v>
      </c>
      <c r="H30" s="32">
        <f t="shared" si="2"/>
        <v>0</v>
      </c>
      <c r="I30" s="46">
        <v>277.09999999999997</v>
      </c>
      <c r="J30" s="46">
        <f t="shared" si="0"/>
        <v>5542</v>
      </c>
      <c r="K30" s="34">
        <f t="shared" si="3"/>
        <v>0</v>
      </c>
      <c r="L30" s="35">
        <f t="shared" si="4"/>
        <v>5542</v>
      </c>
      <c r="M30" s="34">
        <f t="shared" si="5"/>
        <v>5542</v>
      </c>
      <c r="N30" s="34">
        <f t="shared" si="6"/>
        <v>0</v>
      </c>
      <c r="O30" s="52">
        <f t="shared" si="7"/>
        <v>1</v>
      </c>
      <c r="Q30" s="58"/>
    </row>
    <row r="31" spans="1:17">
      <c r="A31" s="29" t="s">
        <v>230</v>
      </c>
      <c r="B31" s="30" t="s">
        <v>134</v>
      </c>
      <c r="C31" s="31" t="s">
        <v>20</v>
      </c>
      <c r="D31" s="32">
        <v>1</v>
      </c>
      <c r="E31" s="32"/>
      <c r="F31" s="33"/>
      <c r="G31" s="32">
        <f t="shared" si="1"/>
        <v>0</v>
      </c>
      <c r="H31" s="32">
        <f t="shared" si="2"/>
        <v>1</v>
      </c>
      <c r="I31" s="46">
        <v>1268.6799999999998</v>
      </c>
      <c r="J31" s="46">
        <f t="shared" si="0"/>
        <v>1268.68</v>
      </c>
      <c r="K31" s="34">
        <f t="shared" si="3"/>
        <v>0</v>
      </c>
      <c r="L31" s="35">
        <f t="shared" si="4"/>
        <v>0</v>
      </c>
      <c r="M31" s="34">
        <f t="shared" si="5"/>
        <v>0</v>
      </c>
      <c r="N31" s="34">
        <f t="shared" si="6"/>
        <v>1268.68</v>
      </c>
      <c r="O31" s="52">
        <f t="shared" si="7"/>
        <v>0</v>
      </c>
      <c r="Q31" s="58"/>
    </row>
    <row r="32" spans="1:17" ht="18">
      <c r="A32" s="29" t="s">
        <v>231</v>
      </c>
      <c r="B32" s="30" t="s">
        <v>135</v>
      </c>
      <c r="C32" s="31" t="s">
        <v>20</v>
      </c>
      <c r="D32" s="32">
        <v>1</v>
      </c>
      <c r="E32" s="32"/>
      <c r="F32" s="33"/>
      <c r="G32" s="32">
        <f t="shared" si="1"/>
        <v>0</v>
      </c>
      <c r="H32" s="32">
        <f t="shared" si="2"/>
        <v>1</v>
      </c>
      <c r="I32" s="46">
        <v>1097.8100000000002</v>
      </c>
      <c r="J32" s="46">
        <f t="shared" si="0"/>
        <v>1097.81</v>
      </c>
      <c r="K32" s="34">
        <f t="shared" si="3"/>
        <v>0</v>
      </c>
      <c r="L32" s="35">
        <f t="shared" si="4"/>
        <v>0</v>
      </c>
      <c r="M32" s="34">
        <f t="shared" si="5"/>
        <v>0</v>
      </c>
      <c r="N32" s="34">
        <f t="shared" si="6"/>
        <v>1097.81</v>
      </c>
      <c r="O32" s="52">
        <f t="shared" si="7"/>
        <v>0</v>
      </c>
      <c r="Q32" s="58"/>
    </row>
    <row r="33" spans="1:17" ht="18">
      <c r="A33" s="29"/>
      <c r="B33" s="30"/>
      <c r="C33" s="31"/>
      <c r="D33" s="32"/>
      <c r="E33" s="32"/>
      <c r="F33" s="51"/>
      <c r="G33" s="32"/>
      <c r="H33" s="32"/>
      <c r="I33" s="37" t="s">
        <v>8</v>
      </c>
      <c r="J33" s="47">
        <f>ROUND(SUM(J26:J32),2)</f>
        <v>10637.25</v>
      </c>
      <c r="K33" s="47">
        <f t="shared" ref="K33:N33" si="8">ROUND(SUM(K26:K32),2)</f>
        <v>0</v>
      </c>
      <c r="L33" s="47">
        <f t="shared" si="8"/>
        <v>8270.76</v>
      </c>
      <c r="M33" s="47">
        <f t="shared" si="8"/>
        <v>8270.76</v>
      </c>
      <c r="N33" s="47">
        <f t="shared" si="8"/>
        <v>2366.4899999999998</v>
      </c>
      <c r="O33" s="53">
        <f>ROUND(M33/J33,4)</f>
        <v>0.77749999999999997</v>
      </c>
      <c r="Q33" s="58"/>
    </row>
    <row r="34" spans="1:17" ht="18">
      <c r="A34" s="36"/>
      <c r="B34" s="30"/>
      <c r="C34" s="26"/>
      <c r="D34" s="27"/>
      <c r="E34" s="27"/>
      <c r="F34" s="27"/>
      <c r="G34" s="27"/>
      <c r="H34" s="27"/>
      <c r="I34" s="37" t="s">
        <v>9</v>
      </c>
      <c r="J34" s="47">
        <f>J33</f>
        <v>10637.25</v>
      </c>
      <c r="K34" s="47">
        <f t="shared" ref="K34:N34" si="9">K33</f>
        <v>0</v>
      </c>
      <c r="L34" s="47">
        <f t="shared" si="9"/>
        <v>8270.76</v>
      </c>
      <c r="M34" s="47">
        <f t="shared" si="9"/>
        <v>8270.76</v>
      </c>
      <c r="N34" s="47">
        <f t="shared" si="9"/>
        <v>2366.4899999999998</v>
      </c>
      <c r="O34" s="53">
        <f>ROUND(M34/J34,4)</f>
        <v>0.77749999999999997</v>
      </c>
      <c r="Q34" s="58"/>
    </row>
    <row r="35" spans="1:17">
      <c r="A35" s="24" t="s">
        <v>234</v>
      </c>
      <c r="B35" s="25" t="s">
        <v>10</v>
      </c>
      <c r="C35" s="26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54"/>
    </row>
    <row r="36" spans="1:17">
      <c r="A36" s="24" t="s">
        <v>233</v>
      </c>
      <c r="B36" s="25" t="s">
        <v>232</v>
      </c>
      <c r="C36" s="26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54"/>
    </row>
    <row r="37" spans="1:17">
      <c r="A37" s="29" t="s">
        <v>235</v>
      </c>
      <c r="B37" s="30" t="s">
        <v>136</v>
      </c>
      <c r="C37" s="31" t="s">
        <v>11</v>
      </c>
      <c r="D37" s="32">
        <v>88.63</v>
      </c>
      <c r="E37" s="32"/>
      <c r="F37" s="33">
        <v>18.47</v>
      </c>
      <c r="G37" s="32">
        <f t="shared" ref="G37:G40" si="10">ROUND(E37+F37,2)</f>
        <v>18.47</v>
      </c>
      <c r="H37" s="32">
        <f t="shared" ref="H37:H40" si="11">ROUND(D37-G37,2)</f>
        <v>70.16</v>
      </c>
      <c r="I37" s="46">
        <v>21.56</v>
      </c>
      <c r="J37" s="46">
        <f>ROUND(D37*I37,2)</f>
        <v>1910.86</v>
      </c>
      <c r="K37" s="34">
        <f t="shared" ref="K37:K40" si="12">ROUND(E37*I37,2)</f>
        <v>0</v>
      </c>
      <c r="L37" s="35">
        <f t="shared" ref="L37:L40" si="13">ROUND(F37*I37,2)</f>
        <v>398.21</v>
      </c>
      <c r="M37" s="34">
        <f t="shared" ref="M37:M40" si="14">ROUND(G37*I37,2)</f>
        <v>398.21</v>
      </c>
      <c r="N37" s="34">
        <f t="shared" ref="N37:N40" si="15">ROUND(J37-M37,2)</f>
        <v>1512.65</v>
      </c>
      <c r="O37" s="52">
        <f t="shared" ref="O37:O40" si="16">ROUND(G37/D37,4)</f>
        <v>0.2084</v>
      </c>
      <c r="Q37" s="58"/>
    </row>
    <row r="38" spans="1:17">
      <c r="A38" s="29" t="s">
        <v>236</v>
      </c>
      <c r="B38" s="30" t="s">
        <v>137</v>
      </c>
      <c r="C38" s="31" t="s">
        <v>7</v>
      </c>
      <c r="D38" s="32">
        <v>108.28</v>
      </c>
      <c r="E38" s="32"/>
      <c r="F38" s="33">
        <v>15.39</v>
      </c>
      <c r="G38" s="32">
        <f t="shared" si="10"/>
        <v>15.39</v>
      </c>
      <c r="H38" s="32">
        <f t="shared" si="11"/>
        <v>92.89</v>
      </c>
      <c r="I38" s="46">
        <v>16.170000000000002</v>
      </c>
      <c r="J38" s="46">
        <f>ROUND(D38*I38,2)</f>
        <v>1750.89</v>
      </c>
      <c r="K38" s="34">
        <f t="shared" si="12"/>
        <v>0</v>
      </c>
      <c r="L38" s="35">
        <f t="shared" si="13"/>
        <v>248.86</v>
      </c>
      <c r="M38" s="34">
        <f t="shared" si="14"/>
        <v>248.86</v>
      </c>
      <c r="N38" s="34">
        <f t="shared" si="15"/>
        <v>1502.03</v>
      </c>
      <c r="O38" s="52">
        <f t="shared" si="16"/>
        <v>0.1421</v>
      </c>
      <c r="Q38" s="58"/>
    </row>
    <row r="39" spans="1:17" ht="18">
      <c r="A39" s="29" t="s">
        <v>237</v>
      </c>
      <c r="B39" s="30" t="s">
        <v>138</v>
      </c>
      <c r="C39" s="31" t="s">
        <v>11</v>
      </c>
      <c r="D39" s="32">
        <v>75.34</v>
      </c>
      <c r="E39" s="32"/>
      <c r="F39" s="33">
        <v>15.7</v>
      </c>
      <c r="G39" s="32">
        <f t="shared" si="10"/>
        <v>15.7</v>
      </c>
      <c r="H39" s="32">
        <f t="shared" si="11"/>
        <v>59.64</v>
      </c>
      <c r="I39" s="46">
        <v>19.14</v>
      </c>
      <c r="J39" s="46">
        <f>ROUND(D39*I39,2)</f>
        <v>1442.01</v>
      </c>
      <c r="K39" s="34">
        <f t="shared" si="12"/>
        <v>0</v>
      </c>
      <c r="L39" s="35">
        <f t="shared" si="13"/>
        <v>300.5</v>
      </c>
      <c r="M39" s="34">
        <f t="shared" si="14"/>
        <v>300.5</v>
      </c>
      <c r="N39" s="34">
        <f t="shared" si="15"/>
        <v>1141.51</v>
      </c>
      <c r="O39" s="52">
        <f t="shared" si="16"/>
        <v>0.2084</v>
      </c>
      <c r="Q39" s="58"/>
    </row>
    <row r="40" spans="1:17">
      <c r="A40" s="29" t="s">
        <v>238</v>
      </c>
      <c r="B40" s="30" t="s">
        <v>139</v>
      </c>
      <c r="C40" s="31" t="s">
        <v>11</v>
      </c>
      <c r="D40" s="32">
        <v>121.58</v>
      </c>
      <c r="E40" s="32"/>
      <c r="F40" s="33"/>
      <c r="G40" s="32">
        <f t="shared" si="10"/>
        <v>0</v>
      </c>
      <c r="H40" s="32">
        <f t="shared" si="11"/>
        <v>121.58</v>
      </c>
      <c r="I40" s="46">
        <v>37.729999999999997</v>
      </c>
      <c r="J40" s="46">
        <f>ROUND(D40*I40,2)</f>
        <v>4587.21</v>
      </c>
      <c r="K40" s="34">
        <f t="shared" si="12"/>
        <v>0</v>
      </c>
      <c r="L40" s="35">
        <f t="shared" si="13"/>
        <v>0</v>
      </c>
      <c r="M40" s="34">
        <f t="shared" si="14"/>
        <v>0</v>
      </c>
      <c r="N40" s="34">
        <f t="shared" si="15"/>
        <v>4587.21</v>
      </c>
      <c r="O40" s="52">
        <f t="shared" si="16"/>
        <v>0</v>
      </c>
      <c r="Q40" s="58"/>
    </row>
    <row r="41" spans="1:17" ht="18">
      <c r="A41" s="36"/>
      <c r="B41" s="39"/>
      <c r="C41" s="26"/>
      <c r="D41" s="27"/>
      <c r="E41" s="27"/>
      <c r="F41" s="27"/>
      <c r="G41" s="27"/>
      <c r="H41" s="27"/>
      <c r="I41" s="37" t="s">
        <v>8</v>
      </c>
      <c r="J41" s="47">
        <f>ROUND(SUM(J37:J40),2)</f>
        <v>9690.9699999999993</v>
      </c>
      <c r="K41" s="47">
        <f t="shared" ref="K41:N41" si="17">ROUND(SUM(K37:K40),2)</f>
        <v>0</v>
      </c>
      <c r="L41" s="47">
        <f t="shared" si="17"/>
        <v>947.57</v>
      </c>
      <c r="M41" s="47">
        <f t="shared" si="17"/>
        <v>947.57</v>
      </c>
      <c r="N41" s="47">
        <f t="shared" si="17"/>
        <v>8743.4</v>
      </c>
      <c r="O41" s="53">
        <f>ROUND(M41/J41,4)</f>
        <v>9.7799999999999998E-2</v>
      </c>
      <c r="Q41" s="58"/>
    </row>
    <row r="42" spans="1:17">
      <c r="A42" s="24" t="s">
        <v>239</v>
      </c>
      <c r="B42" s="25" t="s">
        <v>12</v>
      </c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54"/>
    </row>
    <row r="43" spans="1:17">
      <c r="A43" s="29" t="s">
        <v>240</v>
      </c>
      <c r="B43" s="30" t="s">
        <v>140</v>
      </c>
      <c r="C43" s="31" t="s">
        <v>11</v>
      </c>
      <c r="D43" s="32">
        <v>4.51</v>
      </c>
      <c r="E43" s="32"/>
      <c r="F43" s="33">
        <v>4.51</v>
      </c>
      <c r="G43" s="32">
        <f t="shared" ref="G43:G55" si="18">ROUND(E43+F43,2)</f>
        <v>4.51</v>
      </c>
      <c r="H43" s="32">
        <f t="shared" ref="H43:H55" si="19">ROUND(D43-G43,2)</f>
        <v>0</v>
      </c>
      <c r="I43" s="46">
        <v>349.11</v>
      </c>
      <c r="J43" s="46">
        <f t="shared" ref="J43:J55" si="20">ROUND(D43*I43,2)</f>
        <v>1574.49</v>
      </c>
      <c r="K43" s="34">
        <f t="shared" ref="K43:K55" si="21">ROUND(E43*I43,2)</f>
        <v>0</v>
      </c>
      <c r="L43" s="35">
        <f t="shared" ref="L43:L55" si="22">ROUND(F43*I43,2)</f>
        <v>1574.49</v>
      </c>
      <c r="M43" s="34">
        <f t="shared" ref="M43:M55" si="23">ROUND(G43*I43,2)</f>
        <v>1574.49</v>
      </c>
      <c r="N43" s="34">
        <f t="shared" ref="N43:N55" si="24">ROUND(J43-M43,2)</f>
        <v>0</v>
      </c>
      <c r="O43" s="52">
        <f t="shared" ref="O43:O55" si="25">ROUND(G43/D43,4)</f>
        <v>1</v>
      </c>
      <c r="Q43" s="58"/>
    </row>
    <row r="44" spans="1:17">
      <c r="A44" s="29" t="s">
        <v>241</v>
      </c>
      <c r="B44" s="30" t="s">
        <v>245</v>
      </c>
      <c r="C44" s="31" t="s">
        <v>7</v>
      </c>
      <c r="D44" s="32">
        <v>137.88</v>
      </c>
      <c r="E44" s="32"/>
      <c r="F44" s="33">
        <v>137.88</v>
      </c>
      <c r="G44" s="32">
        <f t="shared" si="18"/>
        <v>137.88</v>
      </c>
      <c r="H44" s="32">
        <f t="shared" si="19"/>
        <v>0</v>
      </c>
      <c r="I44" s="46">
        <v>20.11</v>
      </c>
      <c r="J44" s="46">
        <f t="shared" si="20"/>
        <v>2772.77</v>
      </c>
      <c r="K44" s="34">
        <f t="shared" si="21"/>
        <v>0</v>
      </c>
      <c r="L44" s="35">
        <f t="shared" si="22"/>
        <v>2772.77</v>
      </c>
      <c r="M44" s="34">
        <f t="shared" si="23"/>
        <v>2772.77</v>
      </c>
      <c r="N44" s="34">
        <f t="shared" si="24"/>
        <v>0</v>
      </c>
      <c r="O44" s="52">
        <f t="shared" si="25"/>
        <v>1</v>
      </c>
      <c r="Q44" s="58"/>
    </row>
    <row r="45" spans="1:17" ht="27">
      <c r="A45" s="29" t="s">
        <v>242</v>
      </c>
      <c r="B45" s="30" t="s">
        <v>141</v>
      </c>
      <c r="C45" s="31" t="s">
        <v>13</v>
      </c>
      <c r="D45" s="32">
        <v>119.1</v>
      </c>
      <c r="E45" s="32"/>
      <c r="F45" s="33">
        <v>119.1</v>
      </c>
      <c r="G45" s="32">
        <f t="shared" si="18"/>
        <v>119.1</v>
      </c>
      <c r="H45" s="32">
        <f t="shared" si="19"/>
        <v>0</v>
      </c>
      <c r="I45" s="46">
        <v>9.16</v>
      </c>
      <c r="J45" s="46">
        <f t="shared" si="20"/>
        <v>1090.96</v>
      </c>
      <c r="K45" s="34">
        <f t="shared" si="21"/>
        <v>0</v>
      </c>
      <c r="L45" s="35">
        <f t="shared" si="22"/>
        <v>1090.96</v>
      </c>
      <c r="M45" s="34">
        <f t="shared" si="23"/>
        <v>1090.96</v>
      </c>
      <c r="N45" s="34">
        <f t="shared" si="24"/>
        <v>0</v>
      </c>
      <c r="O45" s="52">
        <f t="shared" si="25"/>
        <v>1</v>
      </c>
      <c r="Q45" s="58"/>
    </row>
    <row r="46" spans="1:17" ht="27">
      <c r="A46" s="29" t="s">
        <v>243</v>
      </c>
      <c r="B46" s="30" t="s">
        <v>14</v>
      </c>
      <c r="C46" s="31" t="s">
        <v>13</v>
      </c>
      <c r="D46" s="32">
        <v>105.9</v>
      </c>
      <c r="E46" s="32"/>
      <c r="F46" s="33">
        <v>105.9</v>
      </c>
      <c r="G46" s="32">
        <f t="shared" si="18"/>
        <v>105.9</v>
      </c>
      <c r="H46" s="32">
        <f t="shared" si="19"/>
        <v>0</v>
      </c>
      <c r="I46" s="46">
        <v>8.379999999999999</v>
      </c>
      <c r="J46" s="46">
        <f t="shared" si="20"/>
        <v>887.44</v>
      </c>
      <c r="K46" s="34">
        <f t="shared" si="21"/>
        <v>0</v>
      </c>
      <c r="L46" s="35">
        <f t="shared" si="22"/>
        <v>887.44</v>
      </c>
      <c r="M46" s="34">
        <f t="shared" si="23"/>
        <v>887.44</v>
      </c>
      <c r="N46" s="34">
        <f t="shared" si="24"/>
        <v>0</v>
      </c>
      <c r="O46" s="52">
        <f t="shared" si="25"/>
        <v>1</v>
      </c>
      <c r="Q46" s="58"/>
    </row>
    <row r="47" spans="1:17" ht="27">
      <c r="A47" s="29" t="s">
        <v>244</v>
      </c>
      <c r="B47" s="30" t="s">
        <v>142</v>
      </c>
      <c r="C47" s="31" t="s">
        <v>13</v>
      </c>
      <c r="D47" s="32">
        <v>151.80000000000001</v>
      </c>
      <c r="E47" s="32"/>
      <c r="F47" s="33">
        <v>151.80000000000001</v>
      </c>
      <c r="G47" s="32">
        <f t="shared" si="18"/>
        <v>151.80000000000001</v>
      </c>
      <c r="H47" s="32">
        <f t="shared" si="19"/>
        <v>0</v>
      </c>
      <c r="I47" s="46">
        <v>8.08</v>
      </c>
      <c r="J47" s="46">
        <f t="shared" si="20"/>
        <v>1226.54</v>
      </c>
      <c r="K47" s="34">
        <f t="shared" si="21"/>
        <v>0</v>
      </c>
      <c r="L47" s="35">
        <f t="shared" si="22"/>
        <v>1226.54</v>
      </c>
      <c r="M47" s="34">
        <f t="shared" si="23"/>
        <v>1226.54</v>
      </c>
      <c r="N47" s="34">
        <f t="shared" si="24"/>
        <v>0</v>
      </c>
      <c r="O47" s="52">
        <f t="shared" si="25"/>
        <v>1</v>
      </c>
      <c r="Q47" s="58"/>
    </row>
    <row r="48" spans="1:17" ht="27">
      <c r="A48" s="29" t="s">
        <v>246</v>
      </c>
      <c r="B48" s="30" t="s">
        <v>143</v>
      </c>
      <c r="C48" s="31" t="s">
        <v>13</v>
      </c>
      <c r="D48" s="32">
        <v>169.3</v>
      </c>
      <c r="E48" s="32"/>
      <c r="F48" s="33">
        <v>169.3</v>
      </c>
      <c r="G48" s="32">
        <f t="shared" si="18"/>
        <v>169.3</v>
      </c>
      <c r="H48" s="32">
        <f t="shared" si="19"/>
        <v>0</v>
      </c>
      <c r="I48" s="46">
        <v>6.5900000000000007</v>
      </c>
      <c r="J48" s="46">
        <f t="shared" si="20"/>
        <v>1115.69</v>
      </c>
      <c r="K48" s="34">
        <f t="shared" si="21"/>
        <v>0</v>
      </c>
      <c r="L48" s="35">
        <f t="shared" si="22"/>
        <v>1115.69</v>
      </c>
      <c r="M48" s="34">
        <f t="shared" si="23"/>
        <v>1115.69</v>
      </c>
      <c r="N48" s="34">
        <f t="shared" si="24"/>
        <v>0</v>
      </c>
      <c r="O48" s="52">
        <f t="shared" si="25"/>
        <v>1</v>
      </c>
      <c r="Q48" s="58"/>
    </row>
    <row r="49" spans="1:17" ht="27">
      <c r="A49" s="29" t="s">
        <v>247</v>
      </c>
      <c r="B49" s="30" t="s">
        <v>144</v>
      </c>
      <c r="C49" s="31" t="s">
        <v>13</v>
      </c>
      <c r="D49" s="32">
        <v>58.6</v>
      </c>
      <c r="E49" s="32"/>
      <c r="F49" s="33">
        <v>58.6</v>
      </c>
      <c r="G49" s="32">
        <f t="shared" si="18"/>
        <v>58.6</v>
      </c>
      <c r="H49" s="32">
        <f t="shared" si="19"/>
        <v>0</v>
      </c>
      <c r="I49" s="46">
        <v>5.53</v>
      </c>
      <c r="J49" s="46">
        <f t="shared" si="20"/>
        <v>324.06</v>
      </c>
      <c r="K49" s="34">
        <f t="shared" si="21"/>
        <v>0</v>
      </c>
      <c r="L49" s="35">
        <f t="shared" si="22"/>
        <v>324.06</v>
      </c>
      <c r="M49" s="34">
        <f t="shared" si="23"/>
        <v>324.06</v>
      </c>
      <c r="N49" s="34">
        <f t="shared" si="24"/>
        <v>0</v>
      </c>
      <c r="O49" s="52">
        <f t="shared" si="25"/>
        <v>1</v>
      </c>
      <c r="Q49" s="58"/>
    </row>
    <row r="50" spans="1:17">
      <c r="A50" s="29" t="s">
        <v>248</v>
      </c>
      <c r="B50" s="30" t="s">
        <v>145</v>
      </c>
      <c r="C50" s="31" t="s">
        <v>11</v>
      </c>
      <c r="D50" s="32">
        <v>3.16</v>
      </c>
      <c r="E50" s="32"/>
      <c r="F50" s="33">
        <v>1.9</v>
      </c>
      <c r="G50" s="32">
        <f t="shared" si="18"/>
        <v>1.9</v>
      </c>
      <c r="H50" s="32">
        <f t="shared" si="19"/>
        <v>1.26</v>
      </c>
      <c r="I50" s="46">
        <v>303.51</v>
      </c>
      <c r="J50" s="46">
        <f t="shared" si="20"/>
        <v>959.09</v>
      </c>
      <c r="K50" s="34">
        <f t="shared" si="21"/>
        <v>0</v>
      </c>
      <c r="L50" s="35">
        <f t="shared" si="22"/>
        <v>576.66999999999996</v>
      </c>
      <c r="M50" s="34">
        <f t="shared" si="23"/>
        <v>576.66999999999996</v>
      </c>
      <c r="N50" s="34">
        <f t="shared" si="24"/>
        <v>382.42</v>
      </c>
      <c r="O50" s="52">
        <f t="shared" si="25"/>
        <v>0.60129999999999995</v>
      </c>
      <c r="Q50" s="58"/>
    </row>
    <row r="51" spans="1:17">
      <c r="A51" s="29" t="s">
        <v>249</v>
      </c>
      <c r="B51" s="30" t="s">
        <v>146</v>
      </c>
      <c r="C51" s="31" t="s">
        <v>11</v>
      </c>
      <c r="D51" s="32">
        <v>3.16</v>
      </c>
      <c r="E51" s="32"/>
      <c r="F51" s="33">
        <v>1.9</v>
      </c>
      <c r="G51" s="32">
        <f t="shared" si="18"/>
        <v>1.9</v>
      </c>
      <c r="H51" s="32">
        <f t="shared" si="19"/>
        <v>1.26</v>
      </c>
      <c r="I51" s="46">
        <v>72.36</v>
      </c>
      <c r="J51" s="46">
        <f t="shared" si="20"/>
        <v>228.66</v>
      </c>
      <c r="K51" s="34">
        <f t="shared" si="21"/>
        <v>0</v>
      </c>
      <c r="L51" s="35">
        <f t="shared" si="22"/>
        <v>137.47999999999999</v>
      </c>
      <c r="M51" s="34">
        <f t="shared" si="23"/>
        <v>137.47999999999999</v>
      </c>
      <c r="N51" s="34">
        <f t="shared" si="24"/>
        <v>91.18</v>
      </c>
      <c r="O51" s="52">
        <f t="shared" si="25"/>
        <v>0.60129999999999995</v>
      </c>
      <c r="Q51" s="58"/>
    </row>
    <row r="52" spans="1:17">
      <c r="A52" s="29" t="s">
        <v>250</v>
      </c>
      <c r="B52" s="30" t="s">
        <v>147</v>
      </c>
      <c r="C52" s="31" t="s">
        <v>11</v>
      </c>
      <c r="D52" s="32">
        <v>3.82</v>
      </c>
      <c r="E52" s="32"/>
      <c r="F52" s="33">
        <v>3.82</v>
      </c>
      <c r="G52" s="32">
        <f t="shared" si="18"/>
        <v>3.82</v>
      </c>
      <c r="H52" s="32">
        <f t="shared" si="19"/>
        <v>0</v>
      </c>
      <c r="I52" s="46">
        <v>318.19</v>
      </c>
      <c r="J52" s="46">
        <f t="shared" si="20"/>
        <v>1215.49</v>
      </c>
      <c r="K52" s="34">
        <f t="shared" si="21"/>
        <v>0</v>
      </c>
      <c r="L52" s="35">
        <f t="shared" si="22"/>
        <v>1215.49</v>
      </c>
      <c r="M52" s="34">
        <f t="shared" si="23"/>
        <v>1215.49</v>
      </c>
      <c r="N52" s="34">
        <f t="shared" si="24"/>
        <v>0</v>
      </c>
      <c r="O52" s="52">
        <f t="shared" si="25"/>
        <v>1</v>
      </c>
      <c r="Q52" s="58"/>
    </row>
    <row r="53" spans="1:17">
      <c r="A53" s="29" t="s">
        <v>251</v>
      </c>
      <c r="B53" s="30" t="s">
        <v>148</v>
      </c>
      <c r="C53" s="31" t="s">
        <v>11</v>
      </c>
      <c r="D53" s="32">
        <v>6.67</v>
      </c>
      <c r="E53" s="32"/>
      <c r="F53" s="33">
        <v>6.67</v>
      </c>
      <c r="G53" s="32">
        <f t="shared" si="18"/>
        <v>6.67</v>
      </c>
      <c r="H53" s="32">
        <f t="shared" si="19"/>
        <v>0</v>
      </c>
      <c r="I53" s="46">
        <v>331.15999999999997</v>
      </c>
      <c r="J53" s="46">
        <f t="shared" si="20"/>
        <v>2208.84</v>
      </c>
      <c r="K53" s="34">
        <f t="shared" si="21"/>
        <v>0</v>
      </c>
      <c r="L53" s="35">
        <f t="shared" si="22"/>
        <v>2208.84</v>
      </c>
      <c r="M53" s="34">
        <f t="shared" si="23"/>
        <v>2208.84</v>
      </c>
      <c r="N53" s="34">
        <f t="shared" si="24"/>
        <v>0</v>
      </c>
      <c r="O53" s="52">
        <f t="shared" si="25"/>
        <v>1</v>
      </c>
      <c r="Q53" s="58"/>
    </row>
    <row r="54" spans="1:17">
      <c r="A54" s="29" t="s">
        <v>252</v>
      </c>
      <c r="B54" s="30" t="s">
        <v>146</v>
      </c>
      <c r="C54" s="31" t="s">
        <v>11</v>
      </c>
      <c r="D54" s="32">
        <v>10.49</v>
      </c>
      <c r="E54" s="32"/>
      <c r="F54" s="33">
        <v>10.49</v>
      </c>
      <c r="G54" s="32">
        <f t="shared" si="18"/>
        <v>10.49</v>
      </c>
      <c r="H54" s="32">
        <f t="shared" si="19"/>
        <v>0</v>
      </c>
      <c r="I54" s="46">
        <v>72.36</v>
      </c>
      <c r="J54" s="46">
        <f t="shared" si="20"/>
        <v>759.06</v>
      </c>
      <c r="K54" s="34">
        <f t="shared" si="21"/>
        <v>0</v>
      </c>
      <c r="L54" s="35">
        <f t="shared" si="22"/>
        <v>759.06</v>
      </c>
      <c r="M54" s="34">
        <f t="shared" si="23"/>
        <v>759.06</v>
      </c>
      <c r="N54" s="34">
        <f t="shared" si="24"/>
        <v>0</v>
      </c>
      <c r="O54" s="52">
        <f t="shared" si="25"/>
        <v>1</v>
      </c>
      <c r="Q54" s="58"/>
    </row>
    <row r="55" spans="1:17">
      <c r="A55" s="29" t="s">
        <v>253</v>
      </c>
      <c r="B55" s="30" t="s">
        <v>149</v>
      </c>
      <c r="C55" s="31" t="s">
        <v>7</v>
      </c>
      <c r="D55" s="32">
        <v>92.17</v>
      </c>
      <c r="E55" s="32"/>
      <c r="F55" s="33">
        <v>92.17</v>
      </c>
      <c r="G55" s="32">
        <f t="shared" si="18"/>
        <v>92.17</v>
      </c>
      <c r="H55" s="32">
        <f t="shared" si="19"/>
        <v>0</v>
      </c>
      <c r="I55" s="46">
        <v>17.18</v>
      </c>
      <c r="J55" s="46">
        <f t="shared" si="20"/>
        <v>1583.48</v>
      </c>
      <c r="K55" s="34">
        <f t="shared" si="21"/>
        <v>0</v>
      </c>
      <c r="L55" s="35">
        <f t="shared" si="22"/>
        <v>1583.48</v>
      </c>
      <c r="M55" s="34">
        <f t="shared" si="23"/>
        <v>1583.48</v>
      </c>
      <c r="N55" s="34">
        <f t="shared" si="24"/>
        <v>0</v>
      </c>
      <c r="O55" s="52">
        <f t="shared" si="25"/>
        <v>1</v>
      </c>
      <c r="Q55" s="58"/>
    </row>
    <row r="56" spans="1:17" ht="18">
      <c r="A56" s="36"/>
      <c r="B56" s="39"/>
      <c r="C56" s="26"/>
      <c r="D56" s="27"/>
      <c r="E56" s="27"/>
      <c r="F56" s="27"/>
      <c r="G56" s="27"/>
      <c r="H56" s="27"/>
      <c r="I56" s="37" t="s">
        <v>8</v>
      </c>
      <c r="J56" s="47">
        <f>ROUND(SUM(J43:J55),2)</f>
        <v>15946.57</v>
      </c>
      <c r="K56" s="47">
        <f t="shared" ref="K56:N56" si="26">ROUND(SUM(K43:K55),2)</f>
        <v>0</v>
      </c>
      <c r="L56" s="47">
        <f t="shared" si="26"/>
        <v>15472.97</v>
      </c>
      <c r="M56" s="47">
        <f t="shared" si="26"/>
        <v>15472.97</v>
      </c>
      <c r="N56" s="47">
        <f t="shared" si="26"/>
        <v>473.6</v>
      </c>
      <c r="O56" s="53">
        <f t="shared" ref="O56:O57" si="27">ROUND(M56/J56,4)</f>
        <v>0.97030000000000005</v>
      </c>
      <c r="Q56" s="58"/>
    </row>
    <row r="57" spans="1:17" ht="18">
      <c r="A57" s="36"/>
      <c r="B57" s="39"/>
      <c r="C57" s="26"/>
      <c r="D57" s="27"/>
      <c r="E57" s="27"/>
      <c r="F57" s="27"/>
      <c r="G57" s="27"/>
      <c r="H57" s="27"/>
      <c r="I57" s="37" t="s">
        <v>9</v>
      </c>
      <c r="J57" s="47">
        <f>J56+J41</f>
        <v>25637.54</v>
      </c>
      <c r="K57" s="47">
        <f t="shared" ref="K57:N57" si="28">K56+K41</f>
        <v>0</v>
      </c>
      <c r="L57" s="47">
        <f t="shared" si="28"/>
        <v>16420.54</v>
      </c>
      <c r="M57" s="47">
        <f t="shared" si="28"/>
        <v>16420.54</v>
      </c>
      <c r="N57" s="47">
        <f t="shared" si="28"/>
        <v>9217</v>
      </c>
      <c r="O57" s="53">
        <f t="shared" si="27"/>
        <v>0.64049999999999996</v>
      </c>
      <c r="Q57" s="58"/>
    </row>
    <row r="58" spans="1:17">
      <c r="A58" s="24" t="s">
        <v>53</v>
      </c>
      <c r="B58" s="25" t="s">
        <v>15</v>
      </c>
      <c r="C58" s="26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54"/>
    </row>
    <row r="59" spans="1:17">
      <c r="A59" s="24" t="s">
        <v>54</v>
      </c>
      <c r="B59" s="25" t="s">
        <v>16</v>
      </c>
      <c r="C59" s="26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54"/>
    </row>
    <row r="60" spans="1:17" ht="36">
      <c r="A60" s="29" t="s">
        <v>55</v>
      </c>
      <c r="B60" s="30" t="s">
        <v>150</v>
      </c>
      <c r="C60" s="31" t="s">
        <v>7</v>
      </c>
      <c r="D60" s="32">
        <v>134.38</v>
      </c>
      <c r="E60" s="32"/>
      <c r="F60" s="33">
        <v>31.91</v>
      </c>
      <c r="G60" s="32">
        <f t="shared" ref="G60:G64" si="29">ROUND(E60+F60,2)</f>
        <v>31.91</v>
      </c>
      <c r="H60" s="32">
        <f t="shared" ref="H60:H64" si="30">ROUND(D60-G60,2)</f>
        <v>102.47</v>
      </c>
      <c r="I60" s="46">
        <v>19.2</v>
      </c>
      <c r="J60" s="46">
        <f>ROUND(D60*I60,2)</f>
        <v>2580.1</v>
      </c>
      <c r="K60" s="34">
        <f t="shared" ref="K60:K64" si="31">ROUND(E60*I60,2)</f>
        <v>0</v>
      </c>
      <c r="L60" s="35">
        <f t="shared" ref="L60:L64" si="32">ROUND(F60*I60,2)</f>
        <v>612.66999999999996</v>
      </c>
      <c r="M60" s="34">
        <f t="shared" ref="M60:M64" si="33">ROUND(G60*I60,2)</f>
        <v>612.66999999999996</v>
      </c>
      <c r="N60" s="34">
        <f t="shared" ref="N60:N64" si="34">ROUND(J60-M60,2)</f>
        <v>1967.43</v>
      </c>
      <c r="O60" s="52">
        <f t="shared" ref="O60:O64" si="35">ROUND(G60/D60,4)</f>
        <v>0.23749999999999999</v>
      </c>
      <c r="Q60" s="58"/>
    </row>
    <row r="61" spans="1:17" ht="27">
      <c r="A61" s="29" t="s">
        <v>56</v>
      </c>
      <c r="B61" s="30" t="s">
        <v>151</v>
      </c>
      <c r="C61" s="31" t="s">
        <v>13</v>
      </c>
      <c r="D61" s="32">
        <v>155.9</v>
      </c>
      <c r="E61" s="32"/>
      <c r="F61" s="33">
        <v>80.2</v>
      </c>
      <c r="G61" s="32">
        <f t="shared" si="29"/>
        <v>80.2</v>
      </c>
      <c r="H61" s="32">
        <f t="shared" si="30"/>
        <v>75.7</v>
      </c>
      <c r="I61" s="46">
        <v>9.9599999999999991</v>
      </c>
      <c r="J61" s="46">
        <f>ROUND(D61*I61,2)</f>
        <v>1552.76</v>
      </c>
      <c r="K61" s="34">
        <f t="shared" si="31"/>
        <v>0</v>
      </c>
      <c r="L61" s="35">
        <f t="shared" si="32"/>
        <v>798.79</v>
      </c>
      <c r="M61" s="34">
        <f t="shared" si="33"/>
        <v>798.79</v>
      </c>
      <c r="N61" s="34">
        <f t="shared" si="34"/>
        <v>753.97</v>
      </c>
      <c r="O61" s="52">
        <f t="shared" si="35"/>
        <v>0.51439999999999997</v>
      </c>
      <c r="Q61" s="58"/>
    </row>
    <row r="62" spans="1:17" ht="27">
      <c r="A62" s="29" t="s">
        <v>57</v>
      </c>
      <c r="B62" s="30" t="s">
        <v>152</v>
      </c>
      <c r="C62" s="31" t="s">
        <v>13</v>
      </c>
      <c r="D62" s="32">
        <v>136.30000000000001</v>
      </c>
      <c r="E62" s="32"/>
      <c r="F62" s="33"/>
      <c r="G62" s="32">
        <f t="shared" si="29"/>
        <v>0</v>
      </c>
      <c r="H62" s="32">
        <f t="shared" si="30"/>
        <v>136.30000000000001</v>
      </c>
      <c r="I62" s="46">
        <v>8.5299999999999976</v>
      </c>
      <c r="J62" s="46">
        <f>ROUND(D62*I62,2)</f>
        <v>1162.6400000000001</v>
      </c>
      <c r="K62" s="34">
        <f t="shared" si="31"/>
        <v>0</v>
      </c>
      <c r="L62" s="35">
        <f t="shared" si="32"/>
        <v>0</v>
      </c>
      <c r="M62" s="34">
        <f t="shared" si="33"/>
        <v>0</v>
      </c>
      <c r="N62" s="34">
        <f t="shared" si="34"/>
        <v>1162.6400000000001</v>
      </c>
      <c r="O62" s="52">
        <f t="shared" si="35"/>
        <v>0</v>
      </c>
      <c r="Q62" s="58"/>
    </row>
    <row r="63" spans="1:17" ht="27">
      <c r="A63" s="29" t="s">
        <v>58</v>
      </c>
      <c r="B63" s="30" t="s">
        <v>153</v>
      </c>
      <c r="C63" s="31" t="s">
        <v>13</v>
      </c>
      <c r="D63" s="32">
        <v>293.60000000000002</v>
      </c>
      <c r="E63" s="32"/>
      <c r="F63" s="33">
        <v>246.5</v>
      </c>
      <c r="G63" s="32">
        <f t="shared" si="29"/>
        <v>246.5</v>
      </c>
      <c r="H63" s="32">
        <f t="shared" si="30"/>
        <v>47.1</v>
      </c>
      <c r="I63" s="46">
        <v>6.9300000000000006</v>
      </c>
      <c r="J63" s="46">
        <f>ROUND(D63*I63,2)</f>
        <v>2034.65</v>
      </c>
      <c r="K63" s="34">
        <f t="shared" si="31"/>
        <v>0</v>
      </c>
      <c r="L63" s="35">
        <f t="shared" si="32"/>
        <v>1708.25</v>
      </c>
      <c r="M63" s="34">
        <f t="shared" si="33"/>
        <v>1708.25</v>
      </c>
      <c r="N63" s="34">
        <f t="shared" si="34"/>
        <v>326.39999999999998</v>
      </c>
      <c r="O63" s="52">
        <f t="shared" si="35"/>
        <v>0.83960000000000001</v>
      </c>
      <c r="Q63" s="58"/>
    </row>
    <row r="64" spans="1:17" ht="27">
      <c r="A64" s="29" t="s">
        <v>59</v>
      </c>
      <c r="B64" s="30" t="s">
        <v>316</v>
      </c>
      <c r="C64" s="31" t="s">
        <v>11</v>
      </c>
      <c r="D64" s="32">
        <v>7.02</v>
      </c>
      <c r="E64" s="32"/>
      <c r="F64" s="33">
        <v>0.97</v>
      </c>
      <c r="G64" s="32">
        <f t="shared" si="29"/>
        <v>0.97</v>
      </c>
      <c r="H64" s="32">
        <f t="shared" si="30"/>
        <v>6.05</v>
      </c>
      <c r="I64" s="46">
        <v>320.35000000000002</v>
      </c>
      <c r="J64" s="46">
        <f>ROUND(D64*I64,2)</f>
        <v>2248.86</v>
      </c>
      <c r="K64" s="34">
        <f t="shared" si="31"/>
        <v>0</v>
      </c>
      <c r="L64" s="35">
        <f t="shared" si="32"/>
        <v>310.74</v>
      </c>
      <c r="M64" s="34">
        <f t="shared" si="33"/>
        <v>310.74</v>
      </c>
      <c r="N64" s="34">
        <f t="shared" si="34"/>
        <v>1938.12</v>
      </c>
      <c r="O64" s="52">
        <f t="shared" si="35"/>
        <v>0.13819999999999999</v>
      </c>
      <c r="Q64" s="58"/>
    </row>
    <row r="65" spans="1:17" ht="18">
      <c r="A65" s="29"/>
      <c r="B65" s="30"/>
      <c r="C65" s="31"/>
      <c r="D65" s="32"/>
      <c r="E65" s="32"/>
      <c r="F65" s="51"/>
      <c r="G65" s="32"/>
      <c r="H65" s="32"/>
      <c r="I65" s="37" t="s">
        <v>8</v>
      </c>
      <c r="J65" s="47">
        <f>ROUND(SUM(J60:J64),2)</f>
        <v>9579.01</v>
      </c>
      <c r="K65" s="47">
        <f t="shared" ref="K65:N65" si="36">ROUND(SUM(K60:K64),2)</f>
        <v>0</v>
      </c>
      <c r="L65" s="47">
        <f t="shared" si="36"/>
        <v>3430.45</v>
      </c>
      <c r="M65" s="47">
        <f t="shared" si="36"/>
        <v>3430.45</v>
      </c>
      <c r="N65" s="47">
        <f t="shared" si="36"/>
        <v>6148.56</v>
      </c>
      <c r="O65" s="53">
        <f>ROUND(M65/J65,4)</f>
        <v>0.35809999999999997</v>
      </c>
      <c r="Q65" s="58"/>
    </row>
    <row r="66" spans="1:17" ht="18">
      <c r="A66" s="36"/>
      <c r="B66" s="39"/>
      <c r="C66" s="26"/>
      <c r="D66" s="27"/>
      <c r="E66" s="27"/>
      <c r="F66" s="27"/>
      <c r="G66" s="27"/>
      <c r="H66" s="27"/>
      <c r="I66" s="37" t="s">
        <v>9</v>
      </c>
      <c r="J66" s="47">
        <f>J65</f>
        <v>9579.01</v>
      </c>
      <c r="K66" s="47">
        <f t="shared" ref="K66:N66" si="37">K65</f>
        <v>0</v>
      </c>
      <c r="L66" s="47">
        <f t="shared" si="37"/>
        <v>3430.45</v>
      </c>
      <c r="M66" s="47">
        <f t="shared" si="37"/>
        <v>3430.45</v>
      </c>
      <c r="N66" s="47">
        <f t="shared" si="37"/>
        <v>6148.56</v>
      </c>
      <c r="O66" s="53">
        <f>ROUND(M66/J66,4)</f>
        <v>0.35809999999999997</v>
      </c>
      <c r="Q66" s="58"/>
    </row>
    <row r="67" spans="1:17">
      <c r="A67" s="24" t="s">
        <v>60</v>
      </c>
      <c r="B67" s="25" t="s">
        <v>17</v>
      </c>
      <c r="C67" s="26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54"/>
    </row>
    <row r="68" spans="1:17">
      <c r="A68" s="24" t="s">
        <v>61</v>
      </c>
      <c r="B68" s="25" t="s">
        <v>47</v>
      </c>
      <c r="C68" s="26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54"/>
    </row>
    <row r="69" spans="1:17" ht="36">
      <c r="A69" s="29" t="s">
        <v>62</v>
      </c>
      <c r="B69" s="30" t="s">
        <v>154</v>
      </c>
      <c r="C69" s="31" t="s">
        <v>7</v>
      </c>
      <c r="D69" s="32">
        <v>509.81</v>
      </c>
      <c r="E69" s="32"/>
      <c r="F69" s="33">
        <v>155.94</v>
      </c>
      <c r="G69" s="32">
        <f t="shared" ref="G69:G70" si="38">ROUND(E69+F69,2)</f>
        <v>155.94</v>
      </c>
      <c r="H69" s="32">
        <f t="shared" ref="H69:H70" si="39">ROUND(D69-G69,2)</f>
        <v>353.87</v>
      </c>
      <c r="I69" s="46">
        <v>42.84</v>
      </c>
      <c r="J69" s="46">
        <f>ROUND(D69*I69,2)</f>
        <v>21840.26</v>
      </c>
      <c r="K69" s="34">
        <f t="shared" ref="K69:K70" si="40">ROUND(E69*I69,2)</f>
        <v>0</v>
      </c>
      <c r="L69" s="35">
        <f t="shared" ref="L69:L70" si="41">ROUND(F69*I69,2)</f>
        <v>6680.47</v>
      </c>
      <c r="M69" s="34">
        <f t="shared" ref="M69:M70" si="42">ROUND(G69*I69,2)</f>
        <v>6680.47</v>
      </c>
      <c r="N69" s="34">
        <f t="shared" ref="N69:N70" si="43">ROUND(J69-M69,2)</f>
        <v>15159.79</v>
      </c>
      <c r="O69" s="52">
        <f t="shared" ref="O69:O70" si="44">ROUND(G69/D69,4)</f>
        <v>0.30590000000000001</v>
      </c>
      <c r="Q69" s="58"/>
    </row>
    <row r="70" spans="1:17" ht="27">
      <c r="A70" s="29" t="s">
        <v>254</v>
      </c>
      <c r="B70" s="30" t="s">
        <v>155</v>
      </c>
      <c r="C70" s="31" t="s">
        <v>7</v>
      </c>
      <c r="D70" s="32">
        <v>4.91</v>
      </c>
      <c r="E70" s="32"/>
      <c r="F70" s="33"/>
      <c r="G70" s="32">
        <f t="shared" si="38"/>
        <v>0</v>
      </c>
      <c r="H70" s="32">
        <f t="shared" si="39"/>
        <v>4.91</v>
      </c>
      <c r="I70" s="46">
        <v>200.28000000000003</v>
      </c>
      <c r="J70" s="46">
        <f>ROUND(D70*I70,2)</f>
        <v>983.37</v>
      </c>
      <c r="K70" s="34">
        <f t="shared" si="40"/>
        <v>0</v>
      </c>
      <c r="L70" s="35">
        <f t="shared" si="41"/>
        <v>0</v>
      </c>
      <c r="M70" s="34">
        <f t="shared" si="42"/>
        <v>0</v>
      </c>
      <c r="N70" s="34">
        <f t="shared" si="43"/>
        <v>983.37</v>
      </c>
      <c r="O70" s="52">
        <f t="shared" si="44"/>
        <v>0</v>
      </c>
      <c r="Q70" s="58"/>
    </row>
    <row r="71" spans="1:17" ht="18">
      <c r="A71" s="29"/>
      <c r="B71" s="30"/>
      <c r="C71" s="31"/>
      <c r="D71" s="32"/>
      <c r="E71" s="32"/>
      <c r="F71" s="51"/>
      <c r="G71" s="32"/>
      <c r="H71" s="32"/>
      <c r="I71" s="37" t="s">
        <v>8</v>
      </c>
      <c r="J71" s="47">
        <f>ROUND(SUM(J69:J70),2)</f>
        <v>22823.63</v>
      </c>
      <c r="K71" s="47">
        <f t="shared" ref="K71:N71" si="45">ROUND(SUM(K69:K70),2)</f>
        <v>0</v>
      </c>
      <c r="L71" s="47">
        <f t="shared" si="45"/>
        <v>6680.47</v>
      </c>
      <c r="M71" s="47">
        <f t="shared" si="45"/>
        <v>6680.47</v>
      </c>
      <c r="N71" s="47">
        <f t="shared" si="45"/>
        <v>16143.16</v>
      </c>
      <c r="O71" s="53">
        <f>ROUND(M71/J71,4)</f>
        <v>0.29270000000000002</v>
      </c>
      <c r="Q71" s="58"/>
    </row>
    <row r="72" spans="1:17" ht="18">
      <c r="A72" s="36"/>
      <c r="B72" s="39"/>
      <c r="C72" s="26"/>
      <c r="D72" s="27"/>
      <c r="E72" s="27"/>
      <c r="F72" s="27"/>
      <c r="G72" s="27"/>
      <c r="H72" s="27"/>
      <c r="I72" s="37" t="s">
        <v>9</v>
      </c>
      <c r="J72" s="47">
        <f>J71</f>
        <v>22823.63</v>
      </c>
      <c r="K72" s="47">
        <f t="shared" ref="K72:N72" si="46">K71</f>
        <v>0</v>
      </c>
      <c r="L72" s="47">
        <f t="shared" si="46"/>
        <v>6680.47</v>
      </c>
      <c r="M72" s="47">
        <f t="shared" si="46"/>
        <v>6680.47</v>
      </c>
      <c r="N72" s="47">
        <f t="shared" si="46"/>
        <v>16143.16</v>
      </c>
      <c r="O72" s="53">
        <f>ROUND(M72/J72,4)</f>
        <v>0.29270000000000002</v>
      </c>
      <c r="Q72" s="58"/>
    </row>
    <row r="73" spans="1:17">
      <c r="A73" s="24" t="s">
        <v>63</v>
      </c>
      <c r="B73" s="25" t="s">
        <v>18</v>
      </c>
      <c r="C73" s="26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54"/>
    </row>
    <row r="74" spans="1:17">
      <c r="A74" s="24" t="s">
        <v>64</v>
      </c>
      <c r="B74" s="25" t="s">
        <v>19</v>
      </c>
      <c r="C74" s="26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54"/>
    </row>
    <row r="75" spans="1:17" ht="18">
      <c r="A75" s="29" t="s">
        <v>65</v>
      </c>
      <c r="B75" s="30" t="s">
        <v>158</v>
      </c>
      <c r="C75" s="31" t="s">
        <v>20</v>
      </c>
      <c r="D75" s="32">
        <v>2</v>
      </c>
      <c r="E75" s="32"/>
      <c r="F75" s="33"/>
      <c r="G75" s="32">
        <f t="shared" ref="G75:G79" si="47">ROUND(E75+F75,2)</f>
        <v>0</v>
      </c>
      <c r="H75" s="32">
        <f t="shared" ref="H75:H79" si="48">ROUND(D75-G75,2)</f>
        <v>2</v>
      </c>
      <c r="I75" s="46">
        <v>305.99999999999994</v>
      </c>
      <c r="J75" s="46">
        <f>ROUND(D75*I75,2)</f>
        <v>612</v>
      </c>
      <c r="K75" s="34">
        <f t="shared" ref="K75:K79" si="49">ROUND(E75*I75,2)</f>
        <v>0</v>
      </c>
      <c r="L75" s="35">
        <f t="shared" ref="L75:L79" si="50">ROUND(F75*I75,2)</f>
        <v>0</v>
      </c>
      <c r="M75" s="34">
        <f t="shared" ref="M75:M79" si="51">ROUND(G75*I75,2)</f>
        <v>0</v>
      </c>
      <c r="N75" s="34">
        <f t="shared" ref="N75:N79" si="52">ROUND(J75-M75,2)</f>
        <v>612</v>
      </c>
      <c r="O75" s="52">
        <f t="shared" ref="O75:O79" si="53">ROUND(G75/D75,4)</f>
        <v>0</v>
      </c>
      <c r="Q75" s="58"/>
    </row>
    <row r="76" spans="1:17" ht="18">
      <c r="A76" s="29" t="s">
        <v>66</v>
      </c>
      <c r="B76" s="30" t="s">
        <v>156</v>
      </c>
      <c r="C76" s="31" t="s">
        <v>20</v>
      </c>
      <c r="D76" s="32">
        <v>5</v>
      </c>
      <c r="E76" s="32"/>
      <c r="F76" s="33"/>
      <c r="G76" s="32">
        <f t="shared" si="47"/>
        <v>0</v>
      </c>
      <c r="H76" s="32">
        <f t="shared" si="48"/>
        <v>5</v>
      </c>
      <c r="I76" s="46">
        <v>315.57</v>
      </c>
      <c r="J76" s="46">
        <f>ROUND(D76*I76,2)</f>
        <v>1577.85</v>
      </c>
      <c r="K76" s="34">
        <f t="shared" si="49"/>
        <v>0</v>
      </c>
      <c r="L76" s="35">
        <f t="shared" si="50"/>
        <v>0</v>
      </c>
      <c r="M76" s="34">
        <f t="shared" si="51"/>
        <v>0</v>
      </c>
      <c r="N76" s="34">
        <f t="shared" si="52"/>
        <v>1577.85</v>
      </c>
      <c r="O76" s="52">
        <f t="shared" si="53"/>
        <v>0</v>
      </c>
      <c r="Q76" s="58"/>
    </row>
    <row r="77" spans="1:17" ht="27">
      <c r="A77" s="29" t="s">
        <v>67</v>
      </c>
      <c r="B77" s="30" t="s">
        <v>159</v>
      </c>
      <c r="C77" s="31" t="s">
        <v>20</v>
      </c>
      <c r="D77" s="32">
        <v>3</v>
      </c>
      <c r="E77" s="32"/>
      <c r="F77" s="33"/>
      <c r="G77" s="32">
        <f t="shared" si="47"/>
        <v>0</v>
      </c>
      <c r="H77" s="32">
        <f t="shared" si="48"/>
        <v>3</v>
      </c>
      <c r="I77" s="46">
        <v>465.95</v>
      </c>
      <c r="J77" s="46">
        <f>ROUND(D77*I77,2)</f>
        <v>1397.85</v>
      </c>
      <c r="K77" s="34">
        <f t="shared" si="49"/>
        <v>0</v>
      </c>
      <c r="L77" s="35">
        <f t="shared" si="50"/>
        <v>0</v>
      </c>
      <c r="M77" s="34">
        <f t="shared" si="51"/>
        <v>0</v>
      </c>
      <c r="N77" s="34">
        <f t="shared" si="52"/>
        <v>1397.85</v>
      </c>
      <c r="O77" s="52">
        <f t="shared" si="53"/>
        <v>0</v>
      </c>
      <c r="Q77" s="58"/>
    </row>
    <row r="78" spans="1:17" ht="18">
      <c r="A78" s="29" t="s">
        <v>68</v>
      </c>
      <c r="B78" s="30" t="s">
        <v>157</v>
      </c>
      <c r="C78" s="31" t="s">
        <v>20</v>
      </c>
      <c r="D78" s="32">
        <v>4</v>
      </c>
      <c r="E78" s="32"/>
      <c r="F78" s="33"/>
      <c r="G78" s="32">
        <f t="shared" si="47"/>
        <v>0</v>
      </c>
      <c r="H78" s="32">
        <f t="shared" si="48"/>
        <v>4</v>
      </c>
      <c r="I78" s="46">
        <v>393.64</v>
      </c>
      <c r="J78" s="46">
        <f>ROUND(D78*I78,2)</f>
        <v>1574.56</v>
      </c>
      <c r="K78" s="34">
        <f t="shared" si="49"/>
        <v>0</v>
      </c>
      <c r="L78" s="35">
        <f t="shared" si="50"/>
        <v>0</v>
      </c>
      <c r="M78" s="34">
        <f t="shared" si="51"/>
        <v>0</v>
      </c>
      <c r="N78" s="34">
        <f t="shared" si="52"/>
        <v>1574.56</v>
      </c>
      <c r="O78" s="52">
        <f t="shared" si="53"/>
        <v>0</v>
      </c>
      <c r="Q78" s="58"/>
    </row>
    <row r="79" spans="1:17" ht="27">
      <c r="A79" s="29" t="s">
        <v>69</v>
      </c>
      <c r="B79" s="30" t="s">
        <v>160</v>
      </c>
      <c r="C79" s="31" t="s">
        <v>20</v>
      </c>
      <c r="D79" s="32">
        <v>14</v>
      </c>
      <c r="E79" s="32"/>
      <c r="F79" s="33"/>
      <c r="G79" s="32">
        <f t="shared" si="47"/>
        <v>0</v>
      </c>
      <c r="H79" s="32">
        <f t="shared" si="48"/>
        <v>14</v>
      </c>
      <c r="I79" s="46">
        <v>69.03</v>
      </c>
      <c r="J79" s="46">
        <f>ROUND(D79*I79,2)</f>
        <v>966.42</v>
      </c>
      <c r="K79" s="34">
        <f t="shared" si="49"/>
        <v>0</v>
      </c>
      <c r="L79" s="35">
        <f t="shared" si="50"/>
        <v>0</v>
      </c>
      <c r="M79" s="34">
        <f t="shared" si="51"/>
        <v>0</v>
      </c>
      <c r="N79" s="34">
        <f t="shared" si="52"/>
        <v>966.42</v>
      </c>
      <c r="O79" s="52">
        <f t="shared" si="53"/>
        <v>0</v>
      </c>
      <c r="Q79" s="58"/>
    </row>
    <row r="80" spans="1:17" ht="18">
      <c r="A80" s="36"/>
      <c r="B80" s="39"/>
      <c r="C80" s="26"/>
      <c r="D80" s="27"/>
      <c r="E80" s="27"/>
      <c r="F80" s="27"/>
      <c r="G80" s="27"/>
      <c r="H80" s="27"/>
      <c r="I80" s="37" t="s">
        <v>8</v>
      </c>
      <c r="J80" s="47">
        <f>ROUND(SUM(J75:J79),2)</f>
        <v>6128.68</v>
      </c>
      <c r="K80" s="47">
        <f t="shared" ref="K80:N80" si="54">ROUND(SUM(K75:K79),2)</f>
        <v>0</v>
      </c>
      <c r="L80" s="47">
        <f t="shared" si="54"/>
        <v>0</v>
      </c>
      <c r="M80" s="47">
        <f t="shared" si="54"/>
        <v>0</v>
      </c>
      <c r="N80" s="47">
        <f t="shared" si="54"/>
        <v>6128.68</v>
      </c>
      <c r="O80" s="53">
        <f>ROUND(M80/J80,4)</f>
        <v>0</v>
      </c>
      <c r="Q80" s="58"/>
    </row>
    <row r="81" spans="1:17">
      <c r="A81" s="24" t="s">
        <v>70</v>
      </c>
      <c r="B81" s="25" t="s">
        <v>48</v>
      </c>
      <c r="C81" s="26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54"/>
    </row>
    <row r="82" spans="1:17" ht="18">
      <c r="A82" s="29" t="s">
        <v>71</v>
      </c>
      <c r="B82" s="30" t="s">
        <v>161</v>
      </c>
      <c r="C82" s="31" t="s">
        <v>7</v>
      </c>
      <c r="D82" s="32">
        <v>5.16</v>
      </c>
      <c r="E82" s="32"/>
      <c r="F82" s="33"/>
      <c r="G82" s="32">
        <f t="shared" ref="G82:G86" si="55">ROUND(E82+F82,2)</f>
        <v>0</v>
      </c>
      <c r="H82" s="32">
        <f t="shared" ref="H82:H86" si="56">ROUND(D82-G82,2)</f>
        <v>5.16</v>
      </c>
      <c r="I82" s="46">
        <v>542.66999999999996</v>
      </c>
      <c r="J82" s="46">
        <f>ROUND(D82*I82,2)</f>
        <v>2800.18</v>
      </c>
      <c r="K82" s="34">
        <f t="shared" ref="K82:K86" si="57">ROUND(E82*I82,2)</f>
        <v>0</v>
      </c>
      <c r="L82" s="35">
        <f t="shared" ref="L82:L86" si="58">ROUND(F82*I82,2)</f>
        <v>0</v>
      </c>
      <c r="M82" s="34">
        <f t="shared" ref="M82:M86" si="59">ROUND(G82*I82,2)</f>
        <v>0</v>
      </c>
      <c r="N82" s="34">
        <f t="shared" ref="N82:N86" si="60">ROUND(J82-M82,2)</f>
        <v>2800.18</v>
      </c>
      <c r="O82" s="52">
        <f t="shared" ref="O82:O86" si="61">ROUND(G82/D82,4)</f>
        <v>0</v>
      </c>
      <c r="Q82" s="58"/>
    </row>
    <row r="83" spans="1:17" ht="18">
      <c r="A83" s="29" t="s">
        <v>72</v>
      </c>
      <c r="B83" s="30" t="s">
        <v>162</v>
      </c>
      <c r="C83" s="31" t="s">
        <v>7</v>
      </c>
      <c r="D83" s="32">
        <v>4.8</v>
      </c>
      <c r="E83" s="32"/>
      <c r="F83" s="33"/>
      <c r="G83" s="32">
        <f t="shared" si="55"/>
        <v>0</v>
      </c>
      <c r="H83" s="32">
        <f t="shared" si="56"/>
        <v>4.8</v>
      </c>
      <c r="I83" s="46">
        <v>436.05</v>
      </c>
      <c r="J83" s="46">
        <f>ROUND(D83*I83,2)</f>
        <v>2093.04</v>
      </c>
      <c r="K83" s="34">
        <f t="shared" si="57"/>
        <v>0</v>
      </c>
      <c r="L83" s="35">
        <f t="shared" si="58"/>
        <v>0</v>
      </c>
      <c r="M83" s="34">
        <f t="shared" si="59"/>
        <v>0</v>
      </c>
      <c r="N83" s="34">
        <f t="shared" si="60"/>
        <v>2093.04</v>
      </c>
      <c r="O83" s="52">
        <f t="shared" si="61"/>
        <v>0</v>
      </c>
      <c r="Q83" s="58"/>
    </row>
    <row r="84" spans="1:17" ht="18">
      <c r="A84" s="29" t="s">
        <v>73</v>
      </c>
      <c r="B84" s="30" t="s">
        <v>317</v>
      </c>
      <c r="C84" s="31" t="s">
        <v>20</v>
      </c>
      <c r="D84" s="32">
        <v>1.89</v>
      </c>
      <c r="E84" s="32"/>
      <c r="F84" s="33"/>
      <c r="G84" s="32">
        <f t="shared" si="55"/>
        <v>0</v>
      </c>
      <c r="H84" s="32">
        <f t="shared" si="56"/>
        <v>1.89</v>
      </c>
      <c r="I84" s="46">
        <v>1415.4900000000002</v>
      </c>
      <c r="J84" s="46">
        <f>ROUND(D84*I84,2)</f>
        <v>2675.28</v>
      </c>
      <c r="K84" s="34">
        <f t="shared" si="57"/>
        <v>0</v>
      </c>
      <c r="L84" s="35">
        <f t="shared" si="58"/>
        <v>0</v>
      </c>
      <c r="M84" s="34">
        <f t="shared" si="59"/>
        <v>0</v>
      </c>
      <c r="N84" s="34">
        <f t="shared" si="60"/>
        <v>2675.28</v>
      </c>
      <c r="O84" s="52">
        <f t="shared" si="61"/>
        <v>0</v>
      </c>
      <c r="Q84" s="58"/>
    </row>
    <row r="85" spans="1:17" ht="18">
      <c r="A85" s="29" t="s">
        <v>255</v>
      </c>
      <c r="B85" s="30" t="s">
        <v>318</v>
      </c>
      <c r="C85" s="31" t="s">
        <v>163</v>
      </c>
      <c r="D85" s="32">
        <v>3.15</v>
      </c>
      <c r="E85" s="32"/>
      <c r="F85" s="33"/>
      <c r="G85" s="32">
        <f t="shared" si="55"/>
        <v>0</v>
      </c>
      <c r="H85" s="32">
        <f t="shared" si="56"/>
        <v>3.15</v>
      </c>
      <c r="I85" s="46">
        <v>753.55</v>
      </c>
      <c r="J85" s="46">
        <f>ROUND(D85*I85,2)</f>
        <v>2373.6799999999998</v>
      </c>
      <c r="K85" s="34">
        <f t="shared" si="57"/>
        <v>0</v>
      </c>
      <c r="L85" s="35">
        <f t="shared" si="58"/>
        <v>0</v>
      </c>
      <c r="M85" s="34">
        <f t="shared" si="59"/>
        <v>0</v>
      </c>
      <c r="N85" s="34">
        <f t="shared" si="60"/>
        <v>2373.6799999999998</v>
      </c>
      <c r="O85" s="52">
        <f t="shared" si="61"/>
        <v>0</v>
      </c>
      <c r="Q85" s="58"/>
    </row>
    <row r="86" spans="1:17" ht="27">
      <c r="A86" s="29" t="s">
        <v>256</v>
      </c>
      <c r="B86" s="30" t="s">
        <v>319</v>
      </c>
      <c r="C86" s="31" t="s">
        <v>21</v>
      </c>
      <c r="D86" s="32">
        <v>16.600000000000001</v>
      </c>
      <c r="E86" s="32"/>
      <c r="F86" s="33"/>
      <c r="G86" s="32">
        <f t="shared" si="55"/>
        <v>0</v>
      </c>
      <c r="H86" s="32">
        <f t="shared" si="56"/>
        <v>16.600000000000001</v>
      </c>
      <c r="I86" s="46">
        <v>42.89</v>
      </c>
      <c r="J86" s="46">
        <f>ROUND(D86*I86,2)</f>
        <v>711.97</v>
      </c>
      <c r="K86" s="34">
        <f t="shared" si="57"/>
        <v>0</v>
      </c>
      <c r="L86" s="35">
        <f t="shared" si="58"/>
        <v>0</v>
      </c>
      <c r="M86" s="34">
        <f t="shared" si="59"/>
        <v>0</v>
      </c>
      <c r="N86" s="34">
        <f t="shared" si="60"/>
        <v>711.97</v>
      </c>
      <c r="O86" s="52">
        <f t="shared" si="61"/>
        <v>0</v>
      </c>
      <c r="Q86" s="58"/>
    </row>
    <row r="87" spans="1:17" ht="18">
      <c r="A87" s="36"/>
      <c r="B87" s="39"/>
      <c r="C87" s="26"/>
      <c r="D87" s="27"/>
      <c r="E87" s="27"/>
      <c r="F87" s="27"/>
      <c r="G87" s="27"/>
      <c r="H87" s="27"/>
      <c r="I87" s="37" t="s">
        <v>8</v>
      </c>
      <c r="J87" s="47">
        <f>ROUND(SUM(J82:J86),2)</f>
        <v>10654.15</v>
      </c>
      <c r="K87" s="47">
        <f t="shared" ref="K87:N87" si="62">ROUND(SUM(K82:K86),2)</f>
        <v>0</v>
      </c>
      <c r="L87" s="47">
        <f t="shared" si="62"/>
        <v>0</v>
      </c>
      <c r="M87" s="47">
        <f t="shared" si="62"/>
        <v>0</v>
      </c>
      <c r="N87" s="47">
        <f t="shared" si="62"/>
        <v>10654.15</v>
      </c>
      <c r="O87" s="53">
        <f>ROUND(M87/J87,4)</f>
        <v>0</v>
      </c>
    </row>
    <row r="88" spans="1:17">
      <c r="A88" s="24" t="s">
        <v>74</v>
      </c>
      <c r="B88" s="25" t="s">
        <v>22</v>
      </c>
      <c r="C88" s="26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54"/>
    </row>
    <row r="89" spans="1:17" ht="18">
      <c r="A89" s="29" t="s">
        <v>75</v>
      </c>
      <c r="B89" s="30" t="s">
        <v>164</v>
      </c>
      <c r="C89" s="31" t="s">
        <v>21</v>
      </c>
      <c r="D89" s="32">
        <v>73.7</v>
      </c>
      <c r="E89" s="32"/>
      <c r="F89" s="33">
        <v>21.6</v>
      </c>
      <c r="G89" s="32">
        <f>ROUND(E89+F89,2)</f>
        <v>21.6</v>
      </c>
      <c r="H89" s="32">
        <f>ROUND(D89-G89,2)</f>
        <v>52.1</v>
      </c>
      <c r="I89" s="46">
        <v>13.77</v>
      </c>
      <c r="J89" s="46">
        <f>ROUND(D89*I89,2)</f>
        <v>1014.85</v>
      </c>
      <c r="K89" s="34">
        <f>ROUND(E89*I89,2)</f>
        <v>0</v>
      </c>
      <c r="L89" s="35">
        <f>ROUND(F89*I89,2)</f>
        <v>297.43</v>
      </c>
      <c r="M89" s="34">
        <f>ROUND(G89*I89,2)</f>
        <v>297.43</v>
      </c>
      <c r="N89" s="34">
        <f>ROUND(J89-M89,2)</f>
        <v>717.42</v>
      </c>
      <c r="O89" s="52">
        <f>ROUND(G89/D89,4)</f>
        <v>0.29310000000000003</v>
      </c>
      <c r="Q89" s="58"/>
    </row>
    <row r="90" spans="1:17" ht="18">
      <c r="A90" s="36"/>
      <c r="B90" s="39"/>
      <c r="C90" s="26"/>
      <c r="D90" s="32"/>
      <c r="E90" s="32"/>
      <c r="F90" s="32"/>
      <c r="G90" s="32"/>
      <c r="H90" s="32"/>
      <c r="I90" s="37" t="s">
        <v>8</v>
      </c>
      <c r="J90" s="47">
        <f>ROUND(SUM(J89),2)</f>
        <v>1014.85</v>
      </c>
      <c r="K90" s="47">
        <f t="shared" ref="K90:N90" si="63">ROUND(SUM(K89),2)</f>
        <v>0</v>
      </c>
      <c r="L90" s="47">
        <f t="shared" si="63"/>
        <v>297.43</v>
      </c>
      <c r="M90" s="47">
        <f t="shared" si="63"/>
        <v>297.43</v>
      </c>
      <c r="N90" s="47">
        <f t="shared" si="63"/>
        <v>717.42</v>
      </c>
      <c r="O90" s="53">
        <f t="shared" ref="O90:O91" si="64">ROUND(M90/J90,4)</f>
        <v>0.29310000000000003</v>
      </c>
    </row>
    <row r="91" spans="1:17" ht="18">
      <c r="A91" s="36"/>
      <c r="B91" s="39"/>
      <c r="C91" s="26"/>
      <c r="D91" s="27"/>
      <c r="E91" s="27"/>
      <c r="F91" s="27"/>
      <c r="G91" s="27"/>
      <c r="H91" s="27"/>
      <c r="I91" s="37" t="s">
        <v>9</v>
      </c>
      <c r="J91" s="47">
        <f>SUM(J90,J87,J80)</f>
        <v>17797.68</v>
      </c>
      <c r="K91" s="47">
        <f t="shared" ref="K91:N91" si="65">SUM(K90,K87,K80)</f>
        <v>0</v>
      </c>
      <c r="L91" s="47">
        <f t="shared" si="65"/>
        <v>297.43</v>
      </c>
      <c r="M91" s="47">
        <f t="shared" si="65"/>
        <v>297.43</v>
      </c>
      <c r="N91" s="47">
        <f t="shared" si="65"/>
        <v>17500.25</v>
      </c>
      <c r="O91" s="53">
        <f t="shared" si="64"/>
        <v>1.67E-2</v>
      </c>
    </row>
    <row r="92" spans="1:17">
      <c r="A92" s="24" t="s">
        <v>261</v>
      </c>
      <c r="B92" s="25" t="s">
        <v>23</v>
      </c>
      <c r="C92" s="26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54"/>
    </row>
    <row r="93" spans="1:17">
      <c r="A93" s="24" t="s">
        <v>262</v>
      </c>
      <c r="B93" s="25" t="s">
        <v>24</v>
      </c>
      <c r="C93" s="26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54"/>
    </row>
    <row r="94" spans="1:17" ht="18">
      <c r="A94" s="29" t="s">
        <v>257</v>
      </c>
      <c r="B94" s="30" t="s">
        <v>220</v>
      </c>
      <c r="C94" s="31" t="s">
        <v>13</v>
      </c>
      <c r="D94" s="32">
        <v>1576.56</v>
      </c>
      <c r="E94" s="32"/>
      <c r="F94" s="33"/>
      <c r="G94" s="32">
        <f t="shared" ref="G94:G96" si="66">ROUND(E94+F94,2)</f>
        <v>0</v>
      </c>
      <c r="H94" s="32">
        <f t="shared" ref="H94:H96" si="67">ROUND(D94-G94,2)</f>
        <v>1576.56</v>
      </c>
      <c r="I94" s="46">
        <v>6.67</v>
      </c>
      <c r="J94" s="46">
        <f>ROUND(D94*I94,2)</f>
        <v>10515.66</v>
      </c>
      <c r="K94" s="34">
        <f t="shared" ref="K94:K96" si="68">ROUND(E94*I94,2)</f>
        <v>0</v>
      </c>
      <c r="L94" s="35">
        <f t="shared" ref="L94:L96" si="69">ROUND(F94*I94,2)</f>
        <v>0</v>
      </c>
      <c r="M94" s="34">
        <f t="shared" ref="M94:M96" si="70">ROUND(G94*I94,2)</f>
        <v>0</v>
      </c>
      <c r="N94" s="34">
        <f t="shared" ref="N94:N96" si="71">ROUND(J94-M94,2)</f>
        <v>10515.66</v>
      </c>
      <c r="O94" s="52">
        <f t="shared" ref="O94:O96" si="72">ROUND(G94/D94,4)</f>
        <v>0</v>
      </c>
      <c r="Q94" s="58"/>
    </row>
    <row r="95" spans="1:17" ht="18">
      <c r="A95" s="29" t="s">
        <v>258</v>
      </c>
      <c r="B95" s="30" t="s">
        <v>165</v>
      </c>
      <c r="C95" s="31" t="s">
        <v>13</v>
      </c>
      <c r="D95" s="32">
        <v>17.239999999999998</v>
      </c>
      <c r="E95" s="32"/>
      <c r="F95" s="33"/>
      <c r="G95" s="32">
        <f t="shared" si="66"/>
        <v>0</v>
      </c>
      <c r="H95" s="32">
        <f t="shared" si="67"/>
        <v>17.239999999999998</v>
      </c>
      <c r="I95" s="46">
        <v>17.95</v>
      </c>
      <c r="J95" s="46">
        <f>ROUND(D95*I95,2)</f>
        <v>309.45999999999998</v>
      </c>
      <c r="K95" s="34">
        <f t="shared" si="68"/>
        <v>0</v>
      </c>
      <c r="L95" s="35">
        <f t="shared" si="69"/>
        <v>0</v>
      </c>
      <c r="M95" s="34">
        <f t="shared" si="70"/>
        <v>0</v>
      </c>
      <c r="N95" s="34">
        <f t="shared" si="71"/>
        <v>309.45999999999998</v>
      </c>
      <c r="O95" s="52">
        <f t="shared" si="72"/>
        <v>0</v>
      </c>
      <c r="Q95" s="58"/>
    </row>
    <row r="96" spans="1:17" ht="27">
      <c r="A96" s="29" t="s">
        <v>259</v>
      </c>
      <c r="B96" s="30" t="s">
        <v>320</v>
      </c>
      <c r="C96" s="31" t="s">
        <v>7</v>
      </c>
      <c r="D96" s="32">
        <v>190.9</v>
      </c>
      <c r="E96" s="32"/>
      <c r="F96" s="33"/>
      <c r="G96" s="32">
        <f t="shared" si="66"/>
        <v>0</v>
      </c>
      <c r="H96" s="32">
        <f t="shared" si="67"/>
        <v>190.9</v>
      </c>
      <c r="I96" s="46">
        <v>56.3</v>
      </c>
      <c r="J96" s="46">
        <f>ROUND(D96*I96,2)</f>
        <v>10747.67</v>
      </c>
      <c r="K96" s="34">
        <f t="shared" si="68"/>
        <v>0</v>
      </c>
      <c r="L96" s="35">
        <f t="shared" si="69"/>
        <v>0</v>
      </c>
      <c r="M96" s="34">
        <f t="shared" si="70"/>
        <v>0</v>
      </c>
      <c r="N96" s="34">
        <f t="shared" si="71"/>
        <v>10747.67</v>
      </c>
      <c r="O96" s="52">
        <f t="shared" si="72"/>
        <v>0</v>
      </c>
      <c r="Q96" s="58"/>
    </row>
    <row r="97" spans="1:17" ht="18">
      <c r="A97" s="36"/>
      <c r="B97" s="39"/>
      <c r="C97" s="26"/>
      <c r="D97" s="27"/>
      <c r="E97" s="27"/>
      <c r="F97" s="27"/>
      <c r="G97" s="27"/>
      <c r="H97" s="27"/>
      <c r="I97" s="38" t="s">
        <v>8</v>
      </c>
      <c r="J97" s="47">
        <f>ROUND(SUM(J94:J96),2)</f>
        <v>21572.79</v>
      </c>
      <c r="K97" s="47">
        <f t="shared" ref="K97:N97" si="73">ROUND(SUM(K94:K96),2)</f>
        <v>0</v>
      </c>
      <c r="L97" s="47">
        <f t="shared" si="73"/>
        <v>0</v>
      </c>
      <c r="M97" s="47">
        <f t="shared" si="73"/>
        <v>0</v>
      </c>
      <c r="N97" s="47">
        <f t="shared" si="73"/>
        <v>21572.79</v>
      </c>
      <c r="O97" s="53">
        <f t="shared" ref="O97:O98" si="74">ROUND(M97/J97,4)</f>
        <v>0</v>
      </c>
    </row>
    <row r="98" spans="1:17" ht="18">
      <c r="A98" s="36"/>
      <c r="B98" s="39"/>
      <c r="C98" s="26"/>
      <c r="D98" s="27"/>
      <c r="E98" s="27"/>
      <c r="F98" s="27"/>
      <c r="G98" s="27"/>
      <c r="H98" s="27"/>
      <c r="I98" s="37" t="s">
        <v>9</v>
      </c>
      <c r="J98" s="47">
        <f>J97</f>
        <v>21572.79</v>
      </c>
      <c r="K98" s="47">
        <f t="shared" ref="K98:N98" si="75">K97</f>
        <v>0</v>
      </c>
      <c r="L98" s="47">
        <f t="shared" si="75"/>
        <v>0</v>
      </c>
      <c r="M98" s="47">
        <f t="shared" si="75"/>
        <v>0</v>
      </c>
      <c r="N98" s="47">
        <f t="shared" si="75"/>
        <v>21572.79</v>
      </c>
      <c r="O98" s="53">
        <f t="shared" si="74"/>
        <v>0</v>
      </c>
    </row>
    <row r="99" spans="1:17">
      <c r="A99" s="24" t="s">
        <v>260</v>
      </c>
      <c r="B99" s="25" t="s">
        <v>49</v>
      </c>
      <c r="C99" s="26"/>
      <c r="D99" s="27"/>
      <c r="E99" s="27"/>
      <c r="F99" s="27"/>
      <c r="G99" s="27"/>
      <c r="H99" s="27"/>
      <c r="I99" s="37"/>
      <c r="J99" s="38"/>
      <c r="K99" s="38"/>
      <c r="L99" s="38"/>
      <c r="M99" s="38"/>
      <c r="N99" s="38"/>
      <c r="O99" s="54"/>
    </row>
    <row r="100" spans="1:17">
      <c r="A100" s="24" t="s">
        <v>263</v>
      </c>
      <c r="B100" s="25" t="s">
        <v>50</v>
      </c>
      <c r="C100" s="26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54"/>
    </row>
    <row r="101" spans="1:17">
      <c r="A101" s="29" t="s">
        <v>264</v>
      </c>
      <c r="B101" s="30" t="s">
        <v>321</v>
      </c>
      <c r="C101" s="31" t="s">
        <v>21</v>
      </c>
      <c r="D101" s="32">
        <v>67.66</v>
      </c>
      <c r="E101" s="32"/>
      <c r="F101" s="33"/>
      <c r="G101" s="32">
        <f t="shared" ref="G101:G106" si="76">ROUND(E101+F101,2)</f>
        <v>0</v>
      </c>
      <c r="H101" s="32">
        <f t="shared" ref="H101:H106" si="77">ROUND(D101-G101,2)</f>
        <v>67.66</v>
      </c>
      <c r="I101" s="46">
        <v>7.87</v>
      </c>
      <c r="J101" s="46">
        <f t="shared" ref="J101:J106" si="78">ROUND(D101*I101,2)</f>
        <v>532.48</v>
      </c>
      <c r="K101" s="34">
        <f t="shared" ref="K101:K106" si="79">ROUND(E101*I101,2)</f>
        <v>0</v>
      </c>
      <c r="L101" s="35">
        <f t="shared" ref="L101:L106" si="80">ROUND(F101*I101,2)</f>
        <v>0</v>
      </c>
      <c r="M101" s="34">
        <f t="shared" ref="M101:M106" si="81">ROUND(G101*I101,2)</f>
        <v>0</v>
      </c>
      <c r="N101" s="34">
        <f t="shared" ref="N101:N106" si="82">ROUND(J101-M101,2)</f>
        <v>532.48</v>
      </c>
      <c r="O101" s="52">
        <f t="shared" ref="O101:O106" si="83">ROUND(G101/D101,4)</f>
        <v>0</v>
      </c>
      <c r="Q101" s="58"/>
    </row>
    <row r="102" spans="1:17">
      <c r="A102" s="29" t="s">
        <v>265</v>
      </c>
      <c r="B102" s="30" t="s">
        <v>322</v>
      </c>
      <c r="C102" s="31" t="s">
        <v>21</v>
      </c>
      <c r="D102" s="32">
        <v>37.67</v>
      </c>
      <c r="E102" s="32"/>
      <c r="F102" s="33"/>
      <c r="G102" s="32">
        <f t="shared" si="76"/>
        <v>0</v>
      </c>
      <c r="H102" s="32">
        <f t="shared" si="77"/>
        <v>37.67</v>
      </c>
      <c r="I102" s="46">
        <v>12.219999999999999</v>
      </c>
      <c r="J102" s="46">
        <f t="shared" si="78"/>
        <v>460.33</v>
      </c>
      <c r="K102" s="34">
        <f t="shared" si="79"/>
        <v>0</v>
      </c>
      <c r="L102" s="35">
        <f t="shared" si="80"/>
        <v>0</v>
      </c>
      <c r="M102" s="34">
        <f t="shared" si="81"/>
        <v>0</v>
      </c>
      <c r="N102" s="34">
        <f t="shared" si="82"/>
        <v>460.33</v>
      </c>
      <c r="O102" s="52">
        <f t="shared" si="83"/>
        <v>0</v>
      </c>
      <c r="Q102" s="58"/>
    </row>
    <row r="103" spans="1:17">
      <c r="A103" s="29" t="s">
        <v>266</v>
      </c>
      <c r="B103" s="30" t="s">
        <v>323</v>
      </c>
      <c r="C103" s="31" t="s">
        <v>21</v>
      </c>
      <c r="D103" s="32">
        <v>19.260000000000002</v>
      </c>
      <c r="E103" s="32"/>
      <c r="F103" s="33"/>
      <c r="G103" s="32">
        <f t="shared" si="76"/>
        <v>0</v>
      </c>
      <c r="H103" s="32">
        <f t="shared" si="77"/>
        <v>19.260000000000002</v>
      </c>
      <c r="I103" s="46">
        <v>7.7600000000000007</v>
      </c>
      <c r="J103" s="46">
        <f t="shared" si="78"/>
        <v>149.46</v>
      </c>
      <c r="K103" s="34">
        <f t="shared" si="79"/>
        <v>0</v>
      </c>
      <c r="L103" s="35">
        <f t="shared" si="80"/>
        <v>0</v>
      </c>
      <c r="M103" s="34">
        <f t="shared" si="81"/>
        <v>0</v>
      </c>
      <c r="N103" s="34">
        <f t="shared" si="82"/>
        <v>149.46</v>
      </c>
      <c r="O103" s="52">
        <f t="shared" si="83"/>
        <v>0</v>
      </c>
      <c r="Q103" s="58"/>
    </row>
    <row r="104" spans="1:17">
      <c r="A104" s="29" t="s">
        <v>267</v>
      </c>
      <c r="B104" s="30" t="s">
        <v>324</v>
      </c>
      <c r="C104" s="31" t="s">
        <v>21</v>
      </c>
      <c r="D104" s="32">
        <v>15.39</v>
      </c>
      <c r="E104" s="32"/>
      <c r="F104" s="33"/>
      <c r="G104" s="32">
        <f t="shared" si="76"/>
        <v>0</v>
      </c>
      <c r="H104" s="32">
        <f t="shared" si="77"/>
        <v>15.39</v>
      </c>
      <c r="I104" s="46">
        <v>11.790000000000001</v>
      </c>
      <c r="J104" s="46">
        <f t="shared" si="78"/>
        <v>181.45</v>
      </c>
      <c r="K104" s="34">
        <f t="shared" si="79"/>
        <v>0</v>
      </c>
      <c r="L104" s="35">
        <f t="shared" si="80"/>
        <v>0</v>
      </c>
      <c r="M104" s="34">
        <f t="shared" si="81"/>
        <v>0</v>
      </c>
      <c r="N104" s="34">
        <f t="shared" si="82"/>
        <v>181.45</v>
      </c>
      <c r="O104" s="52">
        <f t="shared" si="83"/>
        <v>0</v>
      </c>
      <c r="Q104" s="58"/>
    </row>
    <row r="105" spans="1:17">
      <c r="A105" s="29" t="s">
        <v>268</v>
      </c>
      <c r="B105" s="30" t="s">
        <v>325</v>
      </c>
      <c r="C105" s="31" t="s">
        <v>21</v>
      </c>
      <c r="D105" s="32">
        <v>15.23</v>
      </c>
      <c r="E105" s="32"/>
      <c r="F105" s="33"/>
      <c r="G105" s="32">
        <f t="shared" si="76"/>
        <v>0</v>
      </c>
      <c r="H105" s="32">
        <f t="shared" si="77"/>
        <v>15.23</v>
      </c>
      <c r="I105" s="46">
        <v>20.47</v>
      </c>
      <c r="J105" s="46">
        <f t="shared" si="78"/>
        <v>311.76</v>
      </c>
      <c r="K105" s="34">
        <f t="shared" si="79"/>
        <v>0</v>
      </c>
      <c r="L105" s="35">
        <f t="shared" si="80"/>
        <v>0</v>
      </c>
      <c r="M105" s="34">
        <f t="shared" si="81"/>
        <v>0</v>
      </c>
      <c r="N105" s="34">
        <f t="shared" si="82"/>
        <v>311.76</v>
      </c>
      <c r="O105" s="52">
        <f t="shared" si="83"/>
        <v>0</v>
      </c>
      <c r="Q105" s="58"/>
    </row>
    <row r="106" spans="1:17">
      <c r="A106" s="29" t="s">
        <v>269</v>
      </c>
      <c r="B106" s="30" t="s">
        <v>326</v>
      </c>
      <c r="C106" s="31" t="s">
        <v>21</v>
      </c>
      <c r="D106" s="32">
        <v>22.22</v>
      </c>
      <c r="E106" s="32"/>
      <c r="F106" s="33"/>
      <c r="G106" s="32">
        <f t="shared" si="76"/>
        <v>0</v>
      </c>
      <c r="H106" s="32">
        <f t="shared" si="77"/>
        <v>22.22</v>
      </c>
      <c r="I106" s="46">
        <v>33.61</v>
      </c>
      <c r="J106" s="46">
        <f t="shared" si="78"/>
        <v>746.81</v>
      </c>
      <c r="K106" s="34">
        <f t="shared" si="79"/>
        <v>0</v>
      </c>
      <c r="L106" s="35">
        <f t="shared" si="80"/>
        <v>0</v>
      </c>
      <c r="M106" s="34">
        <f t="shared" si="81"/>
        <v>0</v>
      </c>
      <c r="N106" s="34">
        <f t="shared" si="82"/>
        <v>746.81</v>
      </c>
      <c r="O106" s="52">
        <f t="shared" si="83"/>
        <v>0</v>
      </c>
      <c r="Q106" s="58"/>
    </row>
    <row r="107" spans="1:17" ht="18">
      <c r="A107" s="36"/>
      <c r="B107" s="39"/>
      <c r="C107" s="26"/>
      <c r="D107" s="27"/>
      <c r="E107" s="27"/>
      <c r="F107" s="27"/>
      <c r="G107" s="27"/>
      <c r="H107" s="27"/>
      <c r="I107" s="38" t="s">
        <v>8</v>
      </c>
      <c r="J107" s="47">
        <f>ROUND(SUM(J101:J106),2)</f>
        <v>2382.29</v>
      </c>
      <c r="K107" s="47">
        <f t="shared" ref="K107:N107" si="84">ROUND(SUM(K101:K106),2)</f>
        <v>0</v>
      </c>
      <c r="L107" s="47">
        <f t="shared" si="84"/>
        <v>0</v>
      </c>
      <c r="M107" s="47">
        <f t="shared" si="84"/>
        <v>0</v>
      </c>
      <c r="N107" s="47">
        <f t="shared" si="84"/>
        <v>2382.29</v>
      </c>
      <c r="O107" s="53">
        <f>ROUND(M107/J107,4)</f>
        <v>0</v>
      </c>
    </row>
    <row r="108" spans="1:17">
      <c r="A108" s="24" t="s">
        <v>271</v>
      </c>
      <c r="B108" s="25" t="s">
        <v>270</v>
      </c>
      <c r="C108" s="26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54"/>
    </row>
    <row r="109" spans="1:17">
      <c r="A109" s="29" t="s">
        <v>272</v>
      </c>
      <c r="B109" s="30" t="s">
        <v>327</v>
      </c>
      <c r="C109" s="31" t="s">
        <v>21</v>
      </c>
      <c r="D109" s="32">
        <v>3.41</v>
      </c>
      <c r="E109" s="32"/>
      <c r="F109" s="33"/>
      <c r="G109" s="32">
        <f t="shared" ref="G109:G111" si="85">ROUND(E109+F109,2)</f>
        <v>0</v>
      </c>
      <c r="H109" s="32">
        <f t="shared" ref="H109:H111" si="86">ROUND(D109-G109,2)</f>
        <v>3.41</v>
      </c>
      <c r="I109" s="46">
        <v>14.37</v>
      </c>
      <c r="J109" s="46">
        <f>ROUND(D109*I109,2)</f>
        <v>49</v>
      </c>
      <c r="K109" s="34">
        <f t="shared" ref="K109:K111" si="87">ROUND(E109*I109,2)</f>
        <v>0</v>
      </c>
      <c r="L109" s="35">
        <f t="shared" ref="L109:L111" si="88">ROUND(F109*I109,2)</f>
        <v>0</v>
      </c>
      <c r="M109" s="34">
        <f t="shared" ref="M109:M111" si="89">ROUND(G109*I109,2)</f>
        <v>0</v>
      </c>
      <c r="N109" s="34">
        <f t="shared" ref="N109:N111" si="90">ROUND(J109-M109,2)</f>
        <v>49</v>
      </c>
      <c r="O109" s="52">
        <f t="shared" ref="O109:O111" si="91">ROUND(G109/D109,4)</f>
        <v>0</v>
      </c>
      <c r="Q109" s="58"/>
    </row>
    <row r="110" spans="1:17">
      <c r="A110" s="29" t="s">
        <v>273</v>
      </c>
      <c r="B110" s="30" t="s">
        <v>328</v>
      </c>
      <c r="C110" s="31" t="s">
        <v>20</v>
      </c>
      <c r="D110" s="32">
        <v>1</v>
      </c>
      <c r="E110" s="32"/>
      <c r="F110" s="33"/>
      <c r="G110" s="32">
        <f t="shared" si="85"/>
        <v>0</v>
      </c>
      <c r="H110" s="32">
        <f t="shared" si="86"/>
        <v>1</v>
      </c>
      <c r="I110" s="46">
        <v>22.509999999999998</v>
      </c>
      <c r="J110" s="46">
        <f>ROUND(D110*I110,2)</f>
        <v>22.51</v>
      </c>
      <c r="K110" s="34">
        <f t="shared" si="87"/>
        <v>0</v>
      </c>
      <c r="L110" s="35">
        <f t="shared" si="88"/>
        <v>0</v>
      </c>
      <c r="M110" s="34">
        <f t="shared" si="89"/>
        <v>0</v>
      </c>
      <c r="N110" s="34">
        <f t="shared" si="90"/>
        <v>22.51</v>
      </c>
      <c r="O110" s="52">
        <f t="shared" si="91"/>
        <v>0</v>
      </c>
      <c r="Q110" s="58"/>
    </row>
    <row r="111" spans="1:17" ht="18">
      <c r="A111" s="29" t="s">
        <v>274</v>
      </c>
      <c r="B111" s="30" t="s">
        <v>166</v>
      </c>
      <c r="C111" s="31" t="s">
        <v>20</v>
      </c>
      <c r="D111" s="32">
        <v>1</v>
      </c>
      <c r="E111" s="32"/>
      <c r="F111" s="33"/>
      <c r="G111" s="32">
        <f t="shared" si="85"/>
        <v>0</v>
      </c>
      <c r="H111" s="32">
        <f t="shared" si="86"/>
        <v>1</v>
      </c>
      <c r="I111" s="46">
        <v>46.32</v>
      </c>
      <c r="J111" s="46">
        <f>ROUND(D111*I111,2)</f>
        <v>46.32</v>
      </c>
      <c r="K111" s="34">
        <f t="shared" si="87"/>
        <v>0</v>
      </c>
      <c r="L111" s="35">
        <f t="shared" si="88"/>
        <v>0</v>
      </c>
      <c r="M111" s="34">
        <f t="shared" si="89"/>
        <v>0</v>
      </c>
      <c r="N111" s="34">
        <f t="shared" si="90"/>
        <v>46.32</v>
      </c>
      <c r="O111" s="52">
        <f t="shared" si="91"/>
        <v>0</v>
      </c>
      <c r="Q111" s="58"/>
    </row>
    <row r="112" spans="1:17" ht="18">
      <c r="A112" s="36"/>
      <c r="B112" s="39"/>
      <c r="C112" s="26"/>
      <c r="D112" s="27"/>
      <c r="E112" s="27"/>
      <c r="F112" s="27"/>
      <c r="G112" s="27"/>
      <c r="H112" s="27"/>
      <c r="I112" s="38" t="s">
        <v>8</v>
      </c>
      <c r="J112" s="47">
        <f>ROUND(SUM(J109:J111),2)</f>
        <v>117.83</v>
      </c>
      <c r="K112" s="47">
        <f t="shared" ref="K112:N112" si="92">ROUND(SUM(K109:K111),2)</f>
        <v>0</v>
      </c>
      <c r="L112" s="47">
        <f t="shared" si="92"/>
        <v>0</v>
      </c>
      <c r="M112" s="47">
        <f t="shared" si="92"/>
        <v>0</v>
      </c>
      <c r="N112" s="47">
        <f t="shared" si="92"/>
        <v>117.83</v>
      </c>
      <c r="O112" s="53">
        <f>ROUND(M112/J112,4)</f>
        <v>0</v>
      </c>
    </row>
    <row r="113" spans="1:17">
      <c r="A113" s="24" t="s">
        <v>275</v>
      </c>
      <c r="B113" s="25" t="s">
        <v>25</v>
      </c>
      <c r="C113" s="26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54"/>
    </row>
    <row r="114" spans="1:17" ht="36">
      <c r="A114" s="29" t="s">
        <v>276</v>
      </c>
      <c r="B114" s="30" t="s">
        <v>329</v>
      </c>
      <c r="C114" s="31" t="s">
        <v>20</v>
      </c>
      <c r="D114" s="40">
        <v>5</v>
      </c>
      <c r="E114" s="32"/>
      <c r="F114" s="33"/>
      <c r="G114" s="32">
        <f t="shared" ref="G114:G133" si="93">ROUND(E114+F114,2)</f>
        <v>0</v>
      </c>
      <c r="H114" s="32">
        <f t="shared" ref="H114:H133" si="94">ROUND(D114-G114,2)</f>
        <v>5</v>
      </c>
      <c r="I114" s="46">
        <v>160.38999999999999</v>
      </c>
      <c r="J114" s="46">
        <f t="shared" ref="J114:J133" si="95">ROUND(D114*I114,2)</f>
        <v>801.95</v>
      </c>
      <c r="K114" s="34">
        <f t="shared" ref="K114:K133" si="96">ROUND(E114*I114,2)</f>
        <v>0</v>
      </c>
      <c r="L114" s="35">
        <f t="shared" ref="L114:L133" si="97">ROUND(F114*I114,2)</f>
        <v>0</v>
      </c>
      <c r="M114" s="34">
        <f t="shared" ref="M114:M133" si="98">ROUND(G114*I114,2)</f>
        <v>0</v>
      </c>
      <c r="N114" s="34">
        <f t="shared" ref="N114:N133" si="99">ROUND(J114-M114,2)</f>
        <v>801.95</v>
      </c>
      <c r="O114" s="52">
        <f t="shared" ref="O114:O133" si="100">ROUND(G114/D114,4)</f>
        <v>0</v>
      </c>
      <c r="Q114" s="58"/>
    </row>
    <row r="115" spans="1:17" ht="18">
      <c r="A115" s="29" t="s">
        <v>277</v>
      </c>
      <c r="B115" s="30" t="s">
        <v>167</v>
      </c>
      <c r="C115" s="31" t="s">
        <v>20</v>
      </c>
      <c r="D115" s="32">
        <v>1</v>
      </c>
      <c r="E115" s="32"/>
      <c r="F115" s="33"/>
      <c r="G115" s="32">
        <f t="shared" si="93"/>
        <v>0</v>
      </c>
      <c r="H115" s="32">
        <f t="shared" si="94"/>
        <v>1</v>
      </c>
      <c r="I115" s="46">
        <v>131.11000000000001</v>
      </c>
      <c r="J115" s="46">
        <f t="shared" si="95"/>
        <v>131.11000000000001</v>
      </c>
      <c r="K115" s="34">
        <f t="shared" si="96"/>
        <v>0</v>
      </c>
      <c r="L115" s="35">
        <f t="shared" si="97"/>
        <v>0</v>
      </c>
      <c r="M115" s="34">
        <f t="shared" si="98"/>
        <v>0</v>
      </c>
      <c r="N115" s="34">
        <f t="shared" si="99"/>
        <v>131.11000000000001</v>
      </c>
      <c r="O115" s="52">
        <f t="shared" si="100"/>
        <v>0</v>
      </c>
      <c r="Q115" s="58"/>
    </row>
    <row r="116" spans="1:17" ht="18">
      <c r="A116" s="29" t="s">
        <v>278</v>
      </c>
      <c r="B116" s="30" t="s">
        <v>168</v>
      </c>
      <c r="C116" s="31" t="s">
        <v>20</v>
      </c>
      <c r="D116" s="32">
        <v>7</v>
      </c>
      <c r="E116" s="32"/>
      <c r="F116" s="33"/>
      <c r="G116" s="32">
        <f t="shared" si="93"/>
        <v>0</v>
      </c>
      <c r="H116" s="32">
        <f t="shared" si="94"/>
        <v>7</v>
      </c>
      <c r="I116" s="46">
        <v>200.51000000000002</v>
      </c>
      <c r="J116" s="46">
        <f t="shared" si="95"/>
        <v>1403.57</v>
      </c>
      <c r="K116" s="34">
        <f t="shared" si="96"/>
        <v>0</v>
      </c>
      <c r="L116" s="35">
        <f t="shared" si="97"/>
        <v>0</v>
      </c>
      <c r="M116" s="34">
        <f t="shared" si="98"/>
        <v>0</v>
      </c>
      <c r="N116" s="34">
        <f t="shared" si="99"/>
        <v>1403.57</v>
      </c>
      <c r="O116" s="52">
        <f t="shared" si="100"/>
        <v>0</v>
      </c>
      <c r="Q116" s="58"/>
    </row>
    <row r="117" spans="1:17" ht="18">
      <c r="A117" s="29" t="s">
        <v>279</v>
      </c>
      <c r="B117" s="30" t="s">
        <v>169</v>
      </c>
      <c r="C117" s="31" t="s">
        <v>20</v>
      </c>
      <c r="D117" s="32">
        <v>1</v>
      </c>
      <c r="E117" s="32"/>
      <c r="F117" s="33"/>
      <c r="G117" s="32">
        <f t="shared" si="93"/>
        <v>0</v>
      </c>
      <c r="H117" s="32">
        <f t="shared" si="94"/>
        <v>1</v>
      </c>
      <c r="I117" s="46">
        <v>406.11</v>
      </c>
      <c r="J117" s="46">
        <f t="shared" si="95"/>
        <v>406.11</v>
      </c>
      <c r="K117" s="34">
        <f t="shared" si="96"/>
        <v>0</v>
      </c>
      <c r="L117" s="35">
        <f t="shared" si="97"/>
        <v>0</v>
      </c>
      <c r="M117" s="34">
        <f t="shared" si="98"/>
        <v>0</v>
      </c>
      <c r="N117" s="34">
        <f t="shared" si="99"/>
        <v>406.11</v>
      </c>
      <c r="O117" s="52">
        <f t="shared" si="100"/>
        <v>0</v>
      </c>
      <c r="Q117" s="58"/>
    </row>
    <row r="118" spans="1:17" ht="18">
      <c r="A118" s="29" t="s">
        <v>280</v>
      </c>
      <c r="B118" s="30" t="s">
        <v>170</v>
      </c>
      <c r="C118" s="31" t="s">
        <v>7</v>
      </c>
      <c r="D118" s="32">
        <v>6.08</v>
      </c>
      <c r="E118" s="32"/>
      <c r="F118" s="33"/>
      <c r="G118" s="32">
        <f t="shared" si="93"/>
        <v>0</v>
      </c>
      <c r="H118" s="32">
        <f t="shared" si="94"/>
        <v>6.08</v>
      </c>
      <c r="I118" s="46">
        <v>226.70000000000002</v>
      </c>
      <c r="J118" s="46">
        <f t="shared" si="95"/>
        <v>1378.34</v>
      </c>
      <c r="K118" s="34">
        <f t="shared" si="96"/>
        <v>0</v>
      </c>
      <c r="L118" s="35">
        <f t="shared" si="97"/>
        <v>0</v>
      </c>
      <c r="M118" s="34">
        <f t="shared" si="98"/>
        <v>0</v>
      </c>
      <c r="N118" s="34">
        <f t="shared" si="99"/>
        <v>1378.34</v>
      </c>
      <c r="O118" s="52">
        <f t="shared" si="100"/>
        <v>0</v>
      </c>
      <c r="Q118" s="58"/>
    </row>
    <row r="119" spans="1:17" ht="27">
      <c r="A119" s="29" t="s">
        <v>281</v>
      </c>
      <c r="B119" s="30" t="s">
        <v>171</v>
      </c>
      <c r="C119" s="31" t="s">
        <v>20</v>
      </c>
      <c r="D119" s="32">
        <v>3</v>
      </c>
      <c r="E119" s="32"/>
      <c r="F119" s="33"/>
      <c r="G119" s="32">
        <f t="shared" si="93"/>
        <v>0</v>
      </c>
      <c r="H119" s="32">
        <f t="shared" si="94"/>
        <v>3</v>
      </c>
      <c r="I119" s="46">
        <v>217.70999999999998</v>
      </c>
      <c r="J119" s="46">
        <f t="shared" si="95"/>
        <v>653.13</v>
      </c>
      <c r="K119" s="34">
        <f t="shared" si="96"/>
        <v>0</v>
      </c>
      <c r="L119" s="35">
        <f t="shared" si="97"/>
        <v>0</v>
      </c>
      <c r="M119" s="34">
        <f t="shared" si="98"/>
        <v>0</v>
      </c>
      <c r="N119" s="34">
        <f t="shared" si="99"/>
        <v>653.13</v>
      </c>
      <c r="O119" s="52">
        <f t="shared" si="100"/>
        <v>0</v>
      </c>
      <c r="Q119" s="58"/>
    </row>
    <row r="120" spans="1:17" ht="36">
      <c r="A120" s="29" t="s">
        <v>282</v>
      </c>
      <c r="B120" s="30" t="s">
        <v>172</v>
      </c>
      <c r="C120" s="31" t="s">
        <v>20</v>
      </c>
      <c r="D120" s="32">
        <v>1</v>
      </c>
      <c r="E120" s="32"/>
      <c r="F120" s="33"/>
      <c r="G120" s="32">
        <f t="shared" si="93"/>
        <v>0</v>
      </c>
      <c r="H120" s="32">
        <f t="shared" si="94"/>
        <v>1</v>
      </c>
      <c r="I120" s="46">
        <v>1303.8699999999999</v>
      </c>
      <c r="J120" s="46">
        <f t="shared" si="95"/>
        <v>1303.8699999999999</v>
      </c>
      <c r="K120" s="34">
        <f t="shared" si="96"/>
        <v>0</v>
      </c>
      <c r="L120" s="35">
        <f t="shared" si="97"/>
        <v>0</v>
      </c>
      <c r="M120" s="34">
        <f t="shared" si="98"/>
        <v>0</v>
      </c>
      <c r="N120" s="34">
        <f t="shared" si="99"/>
        <v>1303.8699999999999</v>
      </c>
      <c r="O120" s="52">
        <f t="shared" si="100"/>
        <v>0</v>
      </c>
      <c r="Q120" s="58"/>
    </row>
    <row r="121" spans="1:17">
      <c r="A121" s="29" t="s">
        <v>283</v>
      </c>
      <c r="B121" s="30" t="s">
        <v>173</v>
      </c>
      <c r="C121" s="31" t="s">
        <v>20</v>
      </c>
      <c r="D121" s="32">
        <v>1</v>
      </c>
      <c r="E121" s="32"/>
      <c r="F121" s="33"/>
      <c r="G121" s="32">
        <f t="shared" si="93"/>
        <v>0</v>
      </c>
      <c r="H121" s="32">
        <f t="shared" si="94"/>
        <v>1</v>
      </c>
      <c r="I121" s="46">
        <v>41.94</v>
      </c>
      <c r="J121" s="46">
        <f t="shared" si="95"/>
        <v>41.94</v>
      </c>
      <c r="K121" s="34">
        <f t="shared" si="96"/>
        <v>0</v>
      </c>
      <c r="L121" s="35">
        <f t="shared" si="97"/>
        <v>0</v>
      </c>
      <c r="M121" s="34">
        <f t="shared" si="98"/>
        <v>0</v>
      </c>
      <c r="N121" s="34">
        <f t="shared" si="99"/>
        <v>41.94</v>
      </c>
      <c r="O121" s="52">
        <f t="shared" si="100"/>
        <v>0</v>
      </c>
      <c r="Q121" s="58"/>
    </row>
    <row r="122" spans="1:17">
      <c r="A122" s="29" t="s">
        <v>284</v>
      </c>
      <c r="B122" s="30" t="s">
        <v>174</v>
      </c>
      <c r="C122" s="31" t="s">
        <v>20</v>
      </c>
      <c r="D122" s="32">
        <v>1</v>
      </c>
      <c r="E122" s="32"/>
      <c r="F122" s="33"/>
      <c r="G122" s="32">
        <f t="shared" si="93"/>
        <v>0</v>
      </c>
      <c r="H122" s="32">
        <f t="shared" si="94"/>
        <v>1</v>
      </c>
      <c r="I122" s="46">
        <v>69.899999999999991</v>
      </c>
      <c r="J122" s="46">
        <f t="shared" si="95"/>
        <v>69.900000000000006</v>
      </c>
      <c r="K122" s="34">
        <f t="shared" si="96"/>
        <v>0</v>
      </c>
      <c r="L122" s="35">
        <f t="shared" si="97"/>
        <v>0</v>
      </c>
      <c r="M122" s="34">
        <f t="shared" si="98"/>
        <v>0</v>
      </c>
      <c r="N122" s="34">
        <f t="shared" si="99"/>
        <v>69.900000000000006</v>
      </c>
      <c r="O122" s="52">
        <f t="shared" si="100"/>
        <v>0</v>
      </c>
      <c r="Q122" s="58"/>
    </row>
    <row r="123" spans="1:17">
      <c r="A123" s="29" t="s">
        <v>285</v>
      </c>
      <c r="B123" s="30" t="s">
        <v>175</v>
      </c>
      <c r="C123" s="31" t="s">
        <v>20</v>
      </c>
      <c r="D123" s="32">
        <v>3</v>
      </c>
      <c r="E123" s="32"/>
      <c r="F123" s="33"/>
      <c r="G123" s="32">
        <f t="shared" si="93"/>
        <v>0</v>
      </c>
      <c r="H123" s="32">
        <f t="shared" si="94"/>
        <v>3</v>
      </c>
      <c r="I123" s="46">
        <v>87.89</v>
      </c>
      <c r="J123" s="46">
        <f t="shared" si="95"/>
        <v>263.67</v>
      </c>
      <c r="K123" s="34">
        <f t="shared" si="96"/>
        <v>0</v>
      </c>
      <c r="L123" s="35">
        <f t="shared" si="97"/>
        <v>0</v>
      </c>
      <c r="M123" s="34">
        <f t="shared" si="98"/>
        <v>0</v>
      </c>
      <c r="N123" s="34">
        <f t="shared" si="99"/>
        <v>263.67</v>
      </c>
      <c r="O123" s="52">
        <f t="shared" si="100"/>
        <v>0</v>
      </c>
      <c r="Q123" s="58"/>
    </row>
    <row r="124" spans="1:17">
      <c r="A124" s="29" t="s">
        <v>286</v>
      </c>
      <c r="B124" s="30" t="s">
        <v>328</v>
      </c>
      <c r="C124" s="31" t="s">
        <v>20</v>
      </c>
      <c r="D124" s="32">
        <v>4</v>
      </c>
      <c r="E124" s="32"/>
      <c r="F124" s="33"/>
      <c r="G124" s="32">
        <f t="shared" si="93"/>
        <v>0</v>
      </c>
      <c r="H124" s="32">
        <f t="shared" si="94"/>
        <v>4</v>
      </c>
      <c r="I124" s="46">
        <v>22.509999999999998</v>
      </c>
      <c r="J124" s="46">
        <f t="shared" si="95"/>
        <v>90.04</v>
      </c>
      <c r="K124" s="34">
        <f t="shared" si="96"/>
        <v>0</v>
      </c>
      <c r="L124" s="35">
        <f t="shared" si="97"/>
        <v>0</v>
      </c>
      <c r="M124" s="34">
        <f t="shared" si="98"/>
        <v>0</v>
      </c>
      <c r="N124" s="34">
        <f t="shared" si="99"/>
        <v>90.04</v>
      </c>
      <c r="O124" s="52">
        <f t="shared" si="100"/>
        <v>0</v>
      </c>
      <c r="Q124" s="58"/>
    </row>
    <row r="125" spans="1:17" ht="18">
      <c r="A125" s="29" t="s">
        <v>287</v>
      </c>
      <c r="B125" s="30" t="s">
        <v>166</v>
      </c>
      <c r="C125" s="31" t="s">
        <v>20</v>
      </c>
      <c r="D125" s="32">
        <v>4</v>
      </c>
      <c r="E125" s="32"/>
      <c r="F125" s="33"/>
      <c r="G125" s="32">
        <f t="shared" si="93"/>
        <v>0</v>
      </c>
      <c r="H125" s="32">
        <f t="shared" si="94"/>
        <v>4</v>
      </c>
      <c r="I125" s="46">
        <v>46.32</v>
      </c>
      <c r="J125" s="46">
        <f t="shared" si="95"/>
        <v>185.28</v>
      </c>
      <c r="K125" s="34">
        <f t="shared" si="96"/>
        <v>0</v>
      </c>
      <c r="L125" s="35">
        <f t="shared" si="97"/>
        <v>0</v>
      </c>
      <c r="M125" s="34">
        <f t="shared" si="98"/>
        <v>0</v>
      </c>
      <c r="N125" s="34">
        <f t="shared" si="99"/>
        <v>185.28</v>
      </c>
      <c r="O125" s="52">
        <f t="shared" si="100"/>
        <v>0</v>
      </c>
      <c r="Q125" s="58"/>
    </row>
    <row r="126" spans="1:17" ht="18">
      <c r="A126" s="29" t="s">
        <v>288</v>
      </c>
      <c r="B126" s="30" t="s">
        <v>176</v>
      </c>
      <c r="C126" s="31" t="s">
        <v>20</v>
      </c>
      <c r="D126" s="32">
        <v>5</v>
      </c>
      <c r="E126" s="32"/>
      <c r="F126" s="33"/>
      <c r="G126" s="32">
        <f t="shared" si="93"/>
        <v>0</v>
      </c>
      <c r="H126" s="32">
        <f t="shared" si="94"/>
        <v>5</v>
      </c>
      <c r="I126" s="46">
        <v>136.46</v>
      </c>
      <c r="J126" s="46">
        <f t="shared" si="95"/>
        <v>682.3</v>
      </c>
      <c r="K126" s="34">
        <f t="shared" si="96"/>
        <v>0</v>
      </c>
      <c r="L126" s="35">
        <f t="shared" si="97"/>
        <v>0</v>
      </c>
      <c r="M126" s="34">
        <f t="shared" si="98"/>
        <v>0</v>
      </c>
      <c r="N126" s="34">
        <f t="shared" si="99"/>
        <v>682.3</v>
      </c>
      <c r="O126" s="52">
        <f t="shared" si="100"/>
        <v>0</v>
      </c>
      <c r="Q126" s="58"/>
    </row>
    <row r="127" spans="1:17" ht="18">
      <c r="A127" s="29" t="s">
        <v>289</v>
      </c>
      <c r="B127" s="30" t="s">
        <v>177</v>
      </c>
      <c r="C127" s="31" t="s">
        <v>20</v>
      </c>
      <c r="D127" s="32">
        <v>3</v>
      </c>
      <c r="E127" s="32"/>
      <c r="F127" s="33"/>
      <c r="G127" s="32">
        <f t="shared" si="93"/>
        <v>0</v>
      </c>
      <c r="H127" s="32">
        <f t="shared" si="94"/>
        <v>3</v>
      </c>
      <c r="I127" s="46">
        <v>45.91</v>
      </c>
      <c r="J127" s="46">
        <f t="shared" si="95"/>
        <v>137.72999999999999</v>
      </c>
      <c r="K127" s="34">
        <f t="shared" si="96"/>
        <v>0</v>
      </c>
      <c r="L127" s="35">
        <f t="shared" si="97"/>
        <v>0</v>
      </c>
      <c r="M127" s="34">
        <f t="shared" si="98"/>
        <v>0</v>
      </c>
      <c r="N127" s="34">
        <f t="shared" si="99"/>
        <v>137.72999999999999</v>
      </c>
      <c r="O127" s="52">
        <f t="shared" si="100"/>
        <v>0</v>
      </c>
      <c r="Q127" s="58"/>
    </row>
    <row r="128" spans="1:17">
      <c r="A128" s="29" t="s">
        <v>290</v>
      </c>
      <c r="B128" s="30" t="s">
        <v>330</v>
      </c>
      <c r="C128" s="31" t="s">
        <v>20</v>
      </c>
      <c r="D128" s="32">
        <v>4</v>
      </c>
      <c r="E128" s="32"/>
      <c r="F128" s="33"/>
      <c r="G128" s="32">
        <f t="shared" si="93"/>
        <v>0</v>
      </c>
      <c r="H128" s="32">
        <f t="shared" si="94"/>
        <v>4</v>
      </c>
      <c r="I128" s="46">
        <v>83.21</v>
      </c>
      <c r="J128" s="46">
        <f t="shared" si="95"/>
        <v>332.84</v>
      </c>
      <c r="K128" s="34">
        <f t="shared" si="96"/>
        <v>0</v>
      </c>
      <c r="L128" s="35">
        <f t="shared" si="97"/>
        <v>0</v>
      </c>
      <c r="M128" s="34">
        <f t="shared" si="98"/>
        <v>0</v>
      </c>
      <c r="N128" s="34">
        <f t="shared" si="99"/>
        <v>332.84</v>
      </c>
      <c r="O128" s="52">
        <f t="shared" si="100"/>
        <v>0</v>
      </c>
      <c r="Q128" s="58"/>
    </row>
    <row r="129" spans="1:17" ht="18">
      <c r="A129" s="29" t="s">
        <v>291</v>
      </c>
      <c r="B129" s="30" t="s">
        <v>178</v>
      </c>
      <c r="C129" s="31" t="s">
        <v>20</v>
      </c>
      <c r="D129" s="32">
        <v>1</v>
      </c>
      <c r="E129" s="32"/>
      <c r="F129" s="33"/>
      <c r="G129" s="32">
        <f t="shared" si="93"/>
        <v>0</v>
      </c>
      <c r="H129" s="32">
        <f t="shared" si="94"/>
        <v>1</v>
      </c>
      <c r="I129" s="46">
        <v>56.16</v>
      </c>
      <c r="J129" s="46">
        <f t="shared" si="95"/>
        <v>56.16</v>
      </c>
      <c r="K129" s="34">
        <f t="shared" si="96"/>
        <v>0</v>
      </c>
      <c r="L129" s="35">
        <f t="shared" si="97"/>
        <v>0</v>
      </c>
      <c r="M129" s="34">
        <f t="shared" si="98"/>
        <v>0</v>
      </c>
      <c r="N129" s="34">
        <f t="shared" si="99"/>
        <v>56.16</v>
      </c>
      <c r="O129" s="52">
        <f t="shared" si="100"/>
        <v>0</v>
      </c>
      <c r="Q129" s="58"/>
    </row>
    <row r="130" spans="1:17" ht="18">
      <c r="A130" s="29" t="s">
        <v>292</v>
      </c>
      <c r="B130" s="30" t="s">
        <v>179</v>
      </c>
      <c r="C130" s="31" t="s">
        <v>20</v>
      </c>
      <c r="D130" s="32">
        <v>2</v>
      </c>
      <c r="E130" s="32"/>
      <c r="F130" s="33"/>
      <c r="G130" s="32">
        <f t="shared" si="93"/>
        <v>0</v>
      </c>
      <c r="H130" s="32">
        <f t="shared" si="94"/>
        <v>2</v>
      </c>
      <c r="I130" s="46">
        <v>22.09</v>
      </c>
      <c r="J130" s="46">
        <f t="shared" si="95"/>
        <v>44.18</v>
      </c>
      <c r="K130" s="34">
        <f t="shared" si="96"/>
        <v>0</v>
      </c>
      <c r="L130" s="35">
        <f t="shared" si="97"/>
        <v>0</v>
      </c>
      <c r="M130" s="34">
        <f t="shared" si="98"/>
        <v>0</v>
      </c>
      <c r="N130" s="34">
        <f t="shared" si="99"/>
        <v>44.18</v>
      </c>
      <c r="O130" s="52">
        <f t="shared" si="100"/>
        <v>0</v>
      </c>
      <c r="Q130" s="58"/>
    </row>
    <row r="131" spans="1:17" ht="18">
      <c r="A131" s="29" t="s">
        <v>293</v>
      </c>
      <c r="B131" s="30" t="s">
        <v>180</v>
      </c>
      <c r="C131" s="31" t="s">
        <v>20</v>
      </c>
      <c r="D131" s="32">
        <v>7</v>
      </c>
      <c r="E131" s="32"/>
      <c r="F131" s="33"/>
      <c r="G131" s="32">
        <f t="shared" si="93"/>
        <v>0</v>
      </c>
      <c r="H131" s="32">
        <f t="shared" si="94"/>
        <v>7</v>
      </c>
      <c r="I131" s="46">
        <v>28.18</v>
      </c>
      <c r="J131" s="46">
        <f t="shared" si="95"/>
        <v>197.26</v>
      </c>
      <c r="K131" s="34">
        <f t="shared" si="96"/>
        <v>0</v>
      </c>
      <c r="L131" s="35">
        <f t="shared" si="97"/>
        <v>0</v>
      </c>
      <c r="M131" s="34">
        <f t="shared" si="98"/>
        <v>0</v>
      </c>
      <c r="N131" s="34">
        <f t="shared" si="99"/>
        <v>197.26</v>
      </c>
      <c r="O131" s="52">
        <f t="shared" si="100"/>
        <v>0</v>
      </c>
      <c r="Q131" s="58"/>
    </row>
    <row r="132" spans="1:17" ht="18">
      <c r="A132" s="29" t="s">
        <v>294</v>
      </c>
      <c r="B132" s="30" t="s">
        <v>181</v>
      </c>
      <c r="C132" s="31" t="s">
        <v>20</v>
      </c>
      <c r="D132" s="32">
        <v>11</v>
      </c>
      <c r="E132" s="32"/>
      <c r="F132" s="33"/>
      <c r="G132" s="32">
        <f t="shared" si="93"/>
        <v>0</v>
      </c>
      <c r="H132" s="32">
        <f t="shared" si="94"/>
        <v>11</v>
      </c>
      <c r="I132" s="46">
        <v>5.03</v>
      </c>
      <c r="J132" s="46">
        <f t="shared" si="95"/>
        <v>55.33</v>
      </c>
      <c r="K132" s="34">
        <f t="shared" si="96"/>
        <v>0</v>
      </c>
      <c r="L132" s="35">
        <f t="shared" si="97"/>
        <v>0</v>
      </c>
      <c r="M132" s="34">
        <f t="shared" si="98"/>
        <v>0</v>
      </c>
      <c r="N132" s="34">
        <f t="shared" si="99"/>
        <v>55.33</v>
      </c>
      <c r="O132" s="52">
        <f t="shared" si="100"/>
        <v>0</v>
      </c>
      <c r="Q132" s="58"/>
    </row>
    <row r="133" spans="1:17">
      <c r="A133" s="29" t="s">
        <v>295</v>
      </c>
      <c r="B133" s="30" t="s">
        <v>26</v>
      </c>
      <c r="C133" s="31" t="s">
        <v>20</v>
      </c>
      <c r="D133" s="32">
        <v>11</v>
      </c>
      <c r="E133" s="32"/>
      <c r="F133" s="33"/>
      <c r="G133" s="32">
        <f t="shared" si="93"/>
        <v>0</v>
      </c>
      <c r="H133" s="32">
        <f t="shared" si="94"/>
        <v>11</v>
      </c>
      <c r="I133" s="46">
        <v>137.44</v>
      </c>
      <c r="J133" s="46">
        <f t="shared" si="95"/>
        <v>1511.84</v>
      </c>
      <c r="K133" s="34">
        <f t="shared" si="96"/>
        <v>0</v>
      </c>
      <c r="L133" s="35">
        <f t="shared" si="97"/>
        <v>0</v>
      </c>
      <c r="M133" s="34">
        <f t="shared" si="98"/>
        <v>0</v>
      </c>
      <c r="N133" s="34">
        <f t="shared" si="99"/>
        <v>1511.84</v>
      </c>
      <c r="O133" s="52">
        <f t="shared" si="100"/>
        <v>0</v>
      </c>
      <c r="Q133" s="58"/>
    </row>
    <row r="134" spans="1:17" ht="18">
      <c r="A134" s="36"/>
      <c r="B134" s="39"/>
      <c r="C134" s="26"/>
      <c r="D134" s="27"/>
      <c r="E134" s="27"/>
      <c r="F134" s="27"/>
      <c r="G134" s="27"/>
      <c r="H134" s="27"/>
      <c r="I134" s="38" t="s">
        <v>8</v>
      </c>
      <c r="J134" s="47">
        <f>ROUND(SUM(J114:J133),2)</f>
        <v>9746.5499999999993</v>
      </c>
      <c r="K134" s="47">
        <f t="shared" ref="K134:N134" si="101">ROUND(SUM(K114:K133),2)</f>
        <v>0</v>
      </c>
      <c r="L134" s="47">
        <f t="shared" si="101"/>
        <v>0</v>
      </c>
      <c r="M134" s="47">
        <f t="shared" si="101"/>
        <v>0</v>
      </c>
      <c r="N134" s="47">
        <f t="shared" si="101"/>
        <v>9746.5499999999993</v>
      </c>
      <c r="O134" s="53">
        <f>ROUND(M134/J134,4)</f>
        <v>0</v>
      </c>
    </row>
    <row r="135" spans="1:17">
      <c r="A135" s="24" t="s">
        <v>296</v>
      </c>
      <c r="B135" s="25" t="s">
        <v>27</v>
      </c>
      <c r="C135" s="26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54"/>
    </row>
    <row r="136" spans="1:17">
      <c r="A136" s="29" t="s">
        <v>297</v>
      </c>
      <c r="B136" s="30" t="s">
        <v>321</v>
      </c>
      <c r="C136" s="31" t="s">
        <v>21</v>
      </c>
      <c r="D136" s="32">
        <v>30.85</v>
      </c>
      <c r="E136" s="32"/>
      <c r="F136" s="33"/>
      <c r="G136" s="32">
        <f t="shared" ref="G136:G150" si="102">ROUND(E136+F136,2)</f>
        <v>0</v>
      </c>
      <c r="H136" s="32">
        <f t="shared" ref="H136:H150" si="103">ROUND(D136-G136,2)</f>
        <v>30.85</v>
      </c>
      <c r="I136" s="46">
        <v>7.87</v>
      </c>
      <c r="J136" s="46">
        <f t="shared" ref="J136:J150" si="104">ROUND(D136*I136,2)</f>
        <v>242.79</v>
      </c>
      <c r="K136" s="34">
        <f t="shared" ref="K136:K150" si="105">ROUND(E136*I136,2)</f>
        <v>0</v>
      </c>
      <c r="L136" s="35">
        <f t="shared" ref="L136:L150" si="106">ROUND(F136*I136,2)</f>
        <v>0</v>
      </c>
      <c r="M136" s="34">
        <f t="shared" ref="M136:M150" si="107">ROUND(G136*I136,2)</f>
        <v>0</v>
      </c>
      <c r="N136" s="34">
        <f t="shared" ref="N136:N150" si="108">ROUND(J136-M136,2)</f>
        <v>242.79</v>
      </c>
      <c r="O136" s="52">
        <f t="shared" ref="O136:O150" si="109">ROUND(G136/D136,4)</f>
        <v>0</v>
      </c>
      <c r="Q136" s="58"/>
    </row>
    <row r="137" spans="1:17">
      <c r="A137" s="29" t="s">
        <v>298</v>
      </c>
      <c r="B137" s="30" t="s">
        <v>331</v>
      </c>
      <c r="C137" s="31" t="s">
        <v>21</v>
      </c>
      <c r="D137" s="32">
        <v>20.49</v>
      </c>
      <c r="E137" s="32"/>
      <c r="F137" s="33"/>
      <c r="G137" s="32">
        <f t="shared" si="102"/>
        <v>0</v>
      </c>
      <c r="H137" s="32">
        <f t="shared" si="103"/>
        <v>20.49</v>
      </c>
      <c r="I137" s="46">
        <v>11.72</v>
      </c>
      <c r="J137" s="46">
        <f t="shared" si="104"/>
        <v>240.14</v>
      </c>
      <c r="K137" s="34">
        <f t="shared" si="105"/>
        <v>0</v>
      </c>
      <c r="L137" s="35">
        <f t="shared" si="106"/>
        <v>0</v>
      </c>
      <c r="M137" s="34">
        <f t="shared" si="107"/>
        <v>0</v>
      </c>
      <c r="N137" s="34">
        <f t="shared" si="108"/>
        <v>240.14</v>
      </c>
      <c r="O137" s="52">
        <f t="shared" si="109"/>
        <v>0</v>
      </c>
      <c r="Q137" s="58"/>
    </row>
    <row r="138" spans="1:17">
      <c r="A138" s="29" t="s">
        <v>299</v>
      </c>
      <c r="B138" s="30" t="s">
        <v>332</v>
      </c>
      <c r="C138" s="31" t="s">
        <v>21</v>
      </c>
      <c r="D138" s="32">
        <v>12.02</v>
      </c>
      <c r="E138" s="32"/>
      <c r="F138" s="33"/>
      <c r="G138" s="32">
        <f t="shared" si="102"/>
        <v>0</v>
      </c>
      <c r="H138" s="32">
        <f t="shared" si="103"/>
        <v>12.02</v>
      </c>
      <c r="I138" s="46">
        <v>17.16</v>
      </c>
      <c r="J138" s="46">
        <f t="shared" si="104"/>
        <v>206.26</v>
      </c>
      <c r="K138" s="34">
        <f t="shared" si="105"/>
        <v>0</v>
      </c>
      <c r="L138" s="35">
        <f t="shared" si="106"/>
        <v>0</v>
      </c>
      <c r="M138" s="34">
        <f t="shared" si="107"/>
        <v>0</v>
      </c>
      <c r="N138" s="34">
        <f t="shared" si="108"/>
        <v>206.26</v>
      </c>
      <c r="O138" s="52">
        <f t="shared" si="109"/>
        <v>0</v>
      </c>
      <c r="Q138" s="58"/>
    </row>
    <row r="139" spans="1:17">
      <c r="A139" s="29" t="s">
        <v>300</v>
      </c>
      <c r="B139" s="30" t="s">
        <v>333</v>
      </c>
      <c r="C139" s="31" t="s">
        <v>21</v>
      </c>
      <c r="D139" s="32">
        <v>52.51</v>
      </c>
      <c r="E139" s="32"/>
      <c r="F139" s="33"/>
      <c r="G139" s="32">
        <f t="shared" si="102"/>
        <v>0</v>
      </c>
      <c r="H139" s="32">
        <f t="shared" si="103"/>
        <v>52.51</v>
      </c>
      <c r="I139" s="46">
        <v>32.54</v>
      </c>
      <c r="J139" s="46">
        <f t="shared" si="104"/>
        <v>1708.68</v>
      </c>
      <c r="K139" s="34">
        <f t="shared" si="105"/>
        <v>0</v>
      </c>
      <c r="L139" s="35">
        <f t="shared" si="106"/>
        <v>0</v>
      </c>
      <c r="M139" s="34">
        <f t="shared" si="107"/>
        <v>0</v>
      </c>
      <c r="N139" s="34">
        <f t="shared" si="108"/>
        <v>1708.68</v>
      </c>
      <c r="O139" s="52">
        <f t="shared" si="109"/>
        <v>0</v>
      </c>
      <c r="Q139" s="58"/>
    </row>
    <row r="140" spans="1:17" ht="18">
      <c r="A140" s="29" t="s">
        <v>301</v>
      </c>
      <c r="B140" s="30" t="s">
        <v>221</v>
      </c>
      <c r="C140" s="31" t="s">
        <v>20</v>
      </c>
      <c r="D140" s="32">
        <v>7</v>
      </c>
      <c r="E140" s="32"/>
      <c r="F140" s="33"/>
      <c r="G140" s="32">
        <f t="shared" si="102"/>
        <v>0</v>
      </c>
      <c r="H140" s="32">
        <f t="shared" si="103"/>
        <v>7</v>
      </c>
      <c r="I140" s="46">
        <v>28.29</v>
      </c>
      <c r="J140" s="46">
        <f t="shared" si="104"/>
        <v>198.03</v>
      </c>
      <c r="K140" s="34">
        <f t="shared" si="105"/>
        <v>0</v>
      </c>
      <c r="L140" s="35">
        <f t="shared" si="106"/>
        <v>0</v>
      </c>
      <c r="M140" s="34">
        <f t="shared" si="107"/>
        <v>0</v>
      </c>
      <c r="N140" s="34">
        <f t="shared" si="108"/>
        <v>198.03</v>
      </c>
      <c r="O140" s="52">
        <f t="shared" si="109"/>
        <v>0</v>
      </c>
      <c r="Q140" s="58"/>
    </row>
    <row r="141" spans="1:17" ht="18">
      <c r="A141" s="29" t="s">
        <v>302</v>
      </c>
      <c r="B141" s="30" t="s">
        <v>182</v>
      </c>
      <c r="C141" s="31" t="s">
        <v>20</v>
      </c>
      <c r="D141" s="32">
        <v>4</v>
      </c>
      <c r="E141" s="32"/>
      <c r="F141" s="33"/>
      <c r="G141" s="32">
        <f t="shared" si="102"/>
        <v>0</v>
      </c>
      <c r="H141" s="32">
        <f t="shared" si="103"/>
        <v>4</v>
      </c>
      <c r="I141" s="46">
        <v>6.59</v>
      </c>
      <c r="J141" s="46">
        <f t="shared" si="104"/>
        <v>26.36</v>
      </c>
      <c r="K141" s="34">
        <f t="shared" si="105"/>
        <v>0</v>
      </c>
      <c r="L141" s="35">
        <f t="shared" si="106"/>
        <v>0</v>
      </c>
      <c r="M141" s="34">
        <f t="shared" si="107"/>
        <v>0</v>
      </c>
      <c r="N141" s="34">
        <f t="shared" si="108"/>
        <v>26.36</v>
      </c>
      <c r="O141" s="52">
        <f t="shared" si="109"/>
        <v>0</v>
      </c>
      <c r="Q141" s="58"/>
    </row>
    <row r="142" spans="1:17" ht="18">
      <c r="A142" s="29" t="s">
        <v>303</v>
      </c>
      <c r="B142" s="30" t="s">
        <v>183</v>
      </c>
      <c r="C142" s="31" t="s">
        <v>20</v>
      </c>
      <c r="D142" s="32">
        <v>9</v>
      </c>
      <c r="E142" s="32"/>
      <c r="F142" s="33"/>
      <c r="G142" s="32">
        <f t="shared" si="102"/>
        <v>0</v>
      </c>
      <c r="H142" s="32">
        <f t="shared" si="103"/>
        <v>9</v>
      </c>
      <c r="I142" s="46">
        <v>4.08</v>
      </c>
      <c r="J142" s="46">
        <f t="shared" si="104"/>
        <v>36.72</v>
      </c>
      <c r="K142" s="34">
        <f t="shared" si="105"/>
        <v>0</v>
      </c>
      <c r="L142" s="35">
        <f t="shared" si="106"/>
        <v>0</v>
      </c>
      <c r="M142" s="34">
        <f t="shared" si="107"/>
        <v>0</v>
      </c>
      <c r="N142" s="34">
        <f t="shared" si="108"/>
        <v>36.72</v>
      </c>
      <c r="O142" s="52">
        <f t="shared" si="109"/>
        <v>0</v>
      </c>
      <c r="Q142" s="58"/>
    </row>
    <row r="143" spans="1:17" ht="18">
      <c r="A143" s="29" t="s">
        <v>304</v>
      </c>
      <c r="B143" s="30" t="s">
        <v>184</v>
      </c>
      <c r="C143" s="31" t="s">
        <v>20</v>
      </c>
      <c r="D143" s="32">
        <v>1</v>
      </c>
      <c r="E143" s="32"/>
      <c r="F143" s="33"/>
      <c r="G143" s="32">
        <f t="shared" si="102"/>
        <v>0</v>
      </c>
      <c r="H143" s="32">
        <f t="shared" si="103"/>
        <v>1</v>
      </c>
      <c r="I143" s="46">
        <v>15.129999999999999</v>
      </c>
      <c r="J143" s="46">
        <f t="shared" si="104"/>
        <v>15.13</v>
      </c>
      <c r="K143" s="34">
        <f t="shared" si="105"/>
        <v>0</v>
      </c>
      <c r="L143" s="35">
        <f t="shared" si="106"/>
        <v>0</v>
      </c>
      <c r="M143" s="34">
        <f t="shared" si="107"/>
        <v>0</v>
      </c>
      <c r="N143" s="34">
        <f t="shared" si="108"/>
        <v>15.13</v>
      </c>
      <c r="O143" s="52">
        <f t="shared" si="109"/>
        <v>0</v>
      </c>
      <c r="Q143" s="58"/>
    </row>
    <row r="144" spans="1:17" ht="18">
      <c r="A144" s="29" t="s">
        <v>305</v>
      </c>
      <c r="B144" s="30" t="s">
        <v>28</v>
      </c>
      <c r="C144" s="31" t="s">
        <v>20</v>
      </c>
      <c r="D144" s="32">
        <v>9</v>
      </c>
      <c r="E144" s="32"/>
      <c r="F144" s="33"/>
      <c r="G144" s="32">
        <f t="shared" si="102"/>
        <v>0</v>
      </c>
      <c r="H144" s="32">
        <f t="shared" si="103"/>
        <v>9</v>
      </c>
      <c r="I144" s="46">
        <v>83.99</v>
      </c>
      <c r="J144" s="46">
        <f t="shared" si="104"/>
        <v>755.91</v>
      </c>
      <c r="K144" s="34">
        <f t="shared" si="105"/>
        <v>0</v>
      </c>
      <c r="L144" s="35">
        <f t="shared" si="106"/>
        <v>0</v>
      </c>
      <c r="M144" s="34">
        <f t="shared" si="107"/>
        <v>0</v>
      </c>
      <c r="N144" s="34">
        <f t="shared" si="108"/>
        <v>755.91</v>
      </c>
      <c r="O144" s="52">
        <f t="shared" si="109"/>
        <v>0</v>
      </c>
      <c r="Q144" s="58"/>
    </row>
    <row r="145" spans="1:17" ht="18">
      <c r="A145" s="29" t="s">
        <v>306</v>
      </c>
      <c r="B145" s="30" t="s">
        <v>334</v>
      </c>
      <c r="C145" s="31" t="s">
        <v>20</v>
      </c>
      <c r="D145" s="32">
        <v>1</v>
      </c>
      <c r="E145" s="32"/>
      <c r="F145" s="33"/>
      <c r="G145" s="32">
        <f t="shared" si="102"/>
        <v>0</v>
      </c>
      <c r="H145" s="32">
        <f t="shared" si="103"/>
        <v>1</v>
      </c>
      <c r="I145" s="46">
        <v>6.37</v>
      </c>
      <c r="J145" s="46">
        <f t="shared" si="104"/>
        <v>6.37</v>
      </c>
      <c r="K145" s="34">
        <f t="shared" si="105"/>
        <v>0</v>
      </c>
      <c r="L145" s="35">
        <f t="shared" si="106"/>
        <v>0</v>
      </c>
      <c r="M145" s="34">
        <f t="shared" si="107"/>
        <v>0</v>
      </c>
      <c r="N145" s="34">
        <f t="shared" si="108"/>
        <v>6.37</v>
      </c>
      <c r="O145" s="52">
        <f t="shared" si="109"/>
        <v>0</v>
      </c>
      <c r="Q145" s="58"/>
    </row>
    <row r="146" spans="1:17">
      <c r="A146" s="29" t="s">
        <v>307</v>
      </c>
      <c r="B146" s="30" t="s">
        <v>335</v>
      </c>
      <c r="C146" s="31" t="s">
        <v>20</v>
      </c>
      <c r="D146" s="32">
        <v>7</v>
      </c>
      <c r="E146" s="32"/>
      <c r="F146" s="33"/>
      <c r="G146" s="32">
        <f t="shared" si="102"/>
        <v>0</v>
      </c>
      <c r="H146" s="32">
        <f t="shared" si="103"/>
        <v>7</v>
      </c>
      <c r="I146" s="46">
        <v>107.35</v>
      </c>
      <c r="J146" s="46">
        <f t="shared" si="104"/>
        <v>751.45</v>
      </c>
      <c r="K146" s="34">
        <f t="shared" si="105"/>
        <v>0</v>
      </c>
      <c r="L146" s="35">
        <f t="shared" si="106"/>
        <v>0</v>
      </c>
      <c r="M146" s="34">
        <f t="shared" si="107"/>
        <v>0</v>
      </c>
      <c r="N146" s="34">
        <f t="shared" si="108"/>
        <v>751.45</v>
      </c>
      <c r="O146" s="52">
        <f t="shared" si="109"/>
        <v>0</v>
      </c>
      <c r="Q146" s="58"/>
    </row>
    <row r="147" spans="1:17" ht="27">
      <c r="A147" s="29" t="s">
        <v>308</v>
      </c>
      <c r="B147" s="30" t="s">
        <v>185</v>
      </c>
      <c r="C147" s="31" t="s">
        <v>20</v>
      </c>
      <c r="D147" s="32">
        <v>1</v>
      </c>
      <c r="E147" s="32"/>
      <c r="F147" s="33"/>
      <c r="G147" s="32">
        <f t="shared" si="102"/>
        <v>0</v>
      </c>
      <c r="H147" s="32">
        <f t="shared" si="103"/>
        <v>1</v>
      </c>
      <c r="I147" s="46">
        <v>1992.9699999999998</v>
      </c>
      <c r="J147" s="46">
        <f t="shared" si="104"/>
        <v>1992.97</v>
      </c>
      <c r="K147" s="34">
        <f t="shared" si="105"/>
        <v>0</v>
      </c>
      <c r="L147" s="35">
        <f t="shared" si="106"/>
        <v>0</v>
      </c>
      <c r="M147" s="34">
        <f t="shared" si="107"/>
        <v>0</v>
      </c>
      <c r="N147" s="34">
        <f t="shared" si="108"/>
        <v>1992.97</v>
      </c>
      <c r="O147" s="52">
        <f t="shared" si="109"/>
        <v>0</v>
      </c>
      <c r="Q147" s="58"/>
    </row>
    <row r="148" spans="1:17" ht="27">
      <c r="A148" s="29" t="s">
        <v>309</v>
      </c>
      <c r="B148" s="30" t="s">
        <v>186</v>
      </c>
      <c r="C148" s="31" t="s">
        <v>20</v>
      </c>
      <c r="D148" s="32">
        <v>1</v>
      </c>
      <c r="E148" s="32"/>
      <c r="F148" s="33"/>
      <c r="G148" s="32">
        <f t="shared" si="102"/>
        <v>0</v>
      </c>
      <c r="H148" s="32">
        <f t="shared" si="103"/>
        <v>1</v>
      </c>
      <c r="I148" s="46">
        <v>1975.7800000000002</v>
      </c>
      <c r="J148" s="46">
        <f t="shared" si="104"/>
        <v>1975.78</v>
      </c>
      <c r="K148" s="34">
        <f t="shared" si="105"/>
        <v>0</v>
      </c>
      <c r="L148" s="35">
        <f t="shared" si="106"/>
        <v>0</v>
      </c>
      <c r="M148" s="34">
        <f t="shared" si="107"/>
        <v>0</v>
      </c>
      <c r="N148" s="34">
        <f t="shared" si="108"/>
        <v>1975.78</v>
      </c>
      <c r="O148" s="52">
        <f t="shared" si="109"/>
        <v>0</v>
      </c>
      <c r="Q148" s="58"/>
    </row>
    <row r="149" spans="1:17">
      <c r="A149" s="29" t="s">
        <v>310</v>
      </c>
      <c r="B149" s="30" t="s">
        <v>336</v>
      </c>
      <c r="C149" s="31" t="s">
        <v>11</v>
      </c>
      <c r="D149" s="32">
        <v>12.75</v>
      </c>
      <c r="E149" s="32"/>
      <c r="F149" s="33"/>
      <c r="G149" s="32">
        <f t="shared" si="102"/>
        <v>0</v>
      </c>
      <c r="H149" s="32">
        <f t="shared" si="103"/>
        <v>12.75</v>
      </c>
      <c r="I149" s="46">
        <v>37.729999999999997</v>
      </c>
      <c r="J149" s="46">
        <f t="shared" si="104"/>
        <v>481.06</v>
      </c>
      <c r="K149" s="34">
        <f t="shared" si="105"/>
        <v>0</v>
      </c>
      <c r="L149" s="35">
        <f t="shared" si="106"/>
        <v>0</v>
      </c>
      <c r="M149" s="34">
        <f t="shared" si="107"/>
        <v>0</v>
      </c>
      <c r="N149" s="34">
        <f t="shared" si="108"/>
        <v>481.06</v>
      </c>
      <c r="O149" s="52">
        <f t="shared" si="109"/>
        <v>0</v>
      </c>
      <c r="Q149" s="58"/>
    </row>
    <row r="150" spans="1:17">
      <c r="A150" s="29" t="s">
        <v>311</v>
      </c>
      <c r="B150" s="30" t="s">
        <v>337</v>
      </c>
      <c r="C150" s="31" t="s">
        <v>11</v>
      </c>
      <c r="D150" s="32">
        <v>12.29</v>
      </c>
      <c r="E150" s="32"/>
      <c r="F150" s="33"/>
      <c r="G150" s="32">
        <f t="shared" si="102"/>
        <v>0</v>
      </c>
      <c r="H150" s="32">
        <f t="shared" si="103"/>
        <v>12.29</v>
      </c>
      <c r="I150" s="46">
        <v>32.340000000000003</v>
      </c>
      <c r="J150" s="46">
        <f t="shared" si="104"/>
        <v>397.46</v>
      </c>
      <c r="K150" s="34">
        <f t="shared" si="105"/>
        <v>0</v>
      </c>
      <c r="L150" s="35">
        <f t="shared" si="106"/>
        <v>0</v>
      </c>
      <c r="M150" s="34">
        <f t="shared" si="107"/>
        <v>0</v>
      </c>
      <c r="N150" s="34">
        <f t="shared" si="108"/>
        <v>397.46</v>
      </c>
      <c r="O150" s="52">
        <f t="shared" si="109"/>
        <v>0</v>
      </c>
      <c r="Q150" s="58"/>
    </row>
    <row r="151" spans="1:17" ht="18">
      <c r="A151" s="36"/>
      <c r="B151" s="39"/>
      <c r="C151" s="26"/>
      <c r="D151" s="27"/>
      <c r="E151" s="27"/>
      <c r="F151" s="27"/>
      <c r="G151" s="27"/>
      <c r="H151" s="27"/>
      <c r="I151" s="38" t="s">
        <v>8</v>
      </c>
      <c r="J151" s="47">
        <f>ROUND(SUM(J136:J150),2)</f>
        <v>9035.11</v>
      </c>
      <c r="K151" s="47">
        <f t="shared" ref="K151:N151" si="110">ROUND(SUM(K136:K150),2)</f>
        <v>0</v>
      </c>
      <c r="L151" s="47">
        <f t="shared" si="110"/>
        <v>0</v>
      </c>
      <c r="M151" s="47">
        <f t="shared" si="110"/>
        <v>0</v>
      </c>
      <c r="N151" s="47">
        <f t="shared" si="110"/>
        <v>9035.11</v>
      </c>
      <c r="O151" s="53">
        <f t="shared" ref="O151:O152" si="111">ROUND(M151/J151,4)</f>
        <v>0</v>
      </c>
    </row>
    <row r="152" spans="1:17" ht="18">
      <c r="A152" s="36"/>
      <c r="B152" s="39"/>
      <c r="C152" s="26"/>
      <c r="D152" s="27"/>
      <c r="E152" s="27"/>
      <c r="F152" s="27"/>
      <c r="G152" s="27"/>
      <c r="H152" s="27"/>
      <c r="I152" s="37" t="s">
        <v>9</v>
      </c>
      <c r="J152" s="47">
        <f>SUM(J151,J134,J112,J107)</f>
        <v>21281.780000000002</v>
      </c>
      <c r="K152" s="47">
        <f t="shared" ref="K152:N152" si="112">SUM(K151,K134,K112,K107)</f>
        <v>0</v>
      </c>
      <c r="L152" s="47">
        <f t="shared" si="112"/>
        <v>0</v>
      </c>
      <c r="M152" s="47">
        <f t="shared" si="112"/>
        <v>0</v>
      </c>
      <c r="N152" s="47">
        <f t="shared" si="112"/>
        <v>21281.780000000002</v>
      </c>
      <c r="O152" s="53">
        <f t="shared" si="111"/>
        <v>0</v>
      </c>
    </row>
    <row r="153" spans="1:17">
      <c r="A153" s="24" t="s">
        <v>84</v>
      </c>
      <c r="B153" s="25" t="s">
        <v>51</v>
      </c>
      <c r="C153" s="26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54"/>
    </row>
    <row r="154" spans="1:17">
      <c r="A154" s="24" t="s">
        <v>85</v>
      </c>
      <c r="B154" s="25" t="s">
        <v>29</v>
      </c>
      <c r="C154" s="26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54"/>
    </row>
    <row r="155" spans="1:17">
      <c r="A155" s="29" t="s">
        <v>86</v>
      </c>
      <c r="B155" s="30" t="s">
        <v>338</v>
      </c>
      <c r="C155" s="31" t="s">
        <v>21</v>
      </c>
      <c r="D155" s="32">
        <v>94.6</v>
      </c>
      <c r="E155" s="32"/>
      <c r="F155" s="33"/>
      <c r="G155" s="32">
        <f t="shared" ref="G155:G159" si="113">ROUND(E155+F155,2)</f>
        <v>0</v>
      </c>
      <c r="H155" s="32">
        <f t="shared" ref="H155:H159" si="114">ROUND(D155-G155,2)</f>
        <v>94.6</v>
      </c>
      <c r="I155" s="46">
        <v>3.81</v>
      </c>
      <c r="J155" s="46">
        <f>ROUND(D155*I155,2)</f>
        <v>360.43</v>
      </c>
      <c r="K155" s="34">
        <f t="shared" ref="K155:K159" si="115">ROUND(E155*I155,2)</f>
        <v>0</v>
      </c>
      <c r="L155" s="35">
        <f t="shared" ref="L155:L159" si="116">ROUND(F155*I155,2)</f>
        <v>0</v>
      </c>
      <c r="M155" s="34">
        <f t="shared" ref="M155:M159" si="117">ROUND(G155*I155,2)</f>
        <v>0</v>
      </c>
      <c r="N155" s="34">
        <f t="shared" ref="N155:N159" si="118">ROUND(J155-M155,2)</f>
        <v>360.43</v>
      </c>
      <c r="O155" s="52">
        <f t="shared" ref="O155:O159" si="119">ROUND(G155/D155,4)</f>
        <v>0</v>
      </c>
      <c r="Q155" s="58"/>
    </row>
    <row r="156" spans="1:17" ht="18">
      <c r="A156" s="29" t="s">
        <v>87</v>
      </c>
      <c r="B156" s="30" t="s">
        <v>339</v>
      </c>
      <c r="C156" s="31" t="s">
        <v>21</v>
      </c>
      <c r="D156" s="32">
        <v>238.2</v>
      </c>
      <c r="E156" s="32"/>
      <c r="F156" s="33"/>
      <c r="G156" s="32">
        <f t="shared" si="113"/>
        <v>0</v>
      </c>
      <c r="H156" s="32">
        <f t="shared" si="114"/>
        <v>238.2</v>
      </c>
      <c r="I156" s="46">
        <v>6.08</v>
      </c>
      <c r="J156" s="46">
        <f>ROUND(D156*I156,2)</f>
        <v>1448.26</v>
      </c>
      <c r="K156" s="34">
        <f t="shared" si="115"/>
        <v>0</v>
      </c>
      <c r="L156" s="35">
        <f t="shared" si="116"/>
        <v>0</v>
      </c>
      <c r="M156" s="34">
        <f t="shared" si="117"/>
        <v>0</v>
      </c>
      <c r="N156" s="34">
        <f t="shared" si="118"/>
        <v>1448.26</v>
      </c>
      <c r="O156" s="52">
        <f t="shared" si="119"/>
        <v>0</v>
      </c>
      <c r="Q156" s="58"/>
    </row>
    <row r="157" spans="1:17" ht="18">
      <c r="A157" s="29" t="s">
        <v>88</v>
      </c>
      <c r="B157" s="30" t="s">
        <v>340</v>
      </c>
      <c r="C157" s="31" t="s">
        <v>20</v>
      </c>
      <c r="D157" s="32">
        <v>55</v>
      </c>
      <c r="E157" s="32"/>
      <c r="F157" s="33"/>
      <c r="G157" s="32">
        <f t="shared" si="113"/>
        <v>0</v>
      </c>
      <c r="H157" s="32">
        <f t="shared" si="114"/>
        <v>55</v>
      </c>
      <c r="I157" s="46">
        <v>9.09</v>
      </c>
      <c r="J157" s="46">
        <f>ROUND(D157*I157,2)</f>
        <v>499.95</v>
      </c>
      <c r="K157" s="34">
        <f t="shared" si="115"/>
        <v>0</v>
      </c>
      <c r="L157" s="35">
        <f t="shared" si="116"/>
        <v>0</v>
      </c>
      <c r="M157" s="34">
        <f t="shared" si="117"/>
        <v>0</v>
      </c>
      <c r="N157" s="34">
        <f t="shared" si="118"/>
        <v>499.95</v>
      </c>
      <c r="O157" s="52">
        <f t="shared" si="119"/>
        <v>0</v>
      </c>
      <c r="Q157" s="58"/>
    </row>
    <row r="158" spans="1:17" ht="18">
      <c r="A158" s="29" t="s">
        <v>89</v>
      </c>
      <c r="B158" s="30" t="s">
        <v>313</v>
      </c>
      <c r="C158" s="31" t="s">
        <v>20</v>
      </c>
      <c r="D158" s="32">
        <v>1</v>
      </c>
      <c r="E158" s="32"/>
      <c r="F158" s="33"/>
      <c r="G158" s="32">
        <f t="shared" si="113"/>
        <v>0</v>
      </c>
      <c r="H158" s="32">
        <f t="shared" si="114"/>
        <v>1</v>
      </c>
      <c r="I158" s="46">
        <v>3.78</v>
      </c>
      <c r="J158" s="46">
        <f>ROUND(D158*I158,2)</f>
        <v>3.78</v>
      </c>
      <c r="K158" s="34">
        <f t="shared" si="115"/>
        <v>0</v>
      </c>
      <c r="L158" s="35">
        <f t="shared" si="116"/>
        <v>0</v>
      </c>
      <c r="M158" s="34">
        <f t="shared" si="117"/>
        <v>0</v>
      </c>
      <c r="N158" s="34">
        <f t="shared" si="118"/>
        <v>3.78</v>
      </c>
      <c r="O158" s="52">
        <f t="shared" si="119"/>
        <v>0</v>
      </c>
      <c r="Q158" s="58"/>
    </row>
    <row r="159" spans="1:17" ht="18">
      <c r="A159" s="29" t="s">
        <v>312</v>
      </c>
      <c r="B159" s="30" t="s">
        <v>187</v>
      </c>
      <c r="C159" s="31" t="s">
        <v>20</v>
      </c>
      <c r="D159" s="32">
        <v>28</v>
      </c>
      <c r="E159" s="32"/>
      <c r="F159" s="33"/>
      <c r="G159" s="32">
        <f t="shared" si="113"/>
        <v>0</v>
      </c>
      <c r="H159" s="32">
        <f t="shared" si="114"/>
        <v>28</v>
      </c>
      <c r="I159" s="46">
        <v>8.629999999999999</v>
      </c>
      <c r="J159" s="46">
        <f>ROUND(D159*I159,2)</f>
        <v>241.64</v>
      </c>
      <c r="K159" s="34">
        <f t="shared" si="115"/>
        <v>0</v>
      </c>
      <c r="L159" s="35">
        <f t="shared" si="116"/>
        <v>0</v>
      </c>
      <c r="M159" s="34">
        <f t="shared" si="117"/>
        <v>0</v>
      </c>
      <c r="N159" s="34">
        <f t="shared" si="118"/>
        <v>241.64</v>
      </c>
      <c r="O159" s="52">
        <f t="shared" si="119"/>
        <v>0</v>
      </c>
      <c r="Q159" s="58"/>
    </row>
    <row r="160" spans="1:17" ht="18">
      <c r="A160" s="36"/>
      <c r="B160" s="39"/>
      <c r="C160" s="26"/>
      <c r="D160" s="27"/>
      <c r="E160" s="27"/>
      <c r="F160" s="27"/>
      <c r="G160" s="27"/>
      <c r="H160" s="27"/>
      <c r="I160" s="38" t="s">
        <v>8</v>
      </c>
      <c r="J160" s="47">
        <f>ROUND(SUM(J155:J159),2)</f>
        <v>2554.06</v>
      </c>
      <c r="K160" s="47">
        <f t="shared" ref="K160:N160" si="120">ROUND(SUM(K155:K159),2)</f>
        <v>0</v>
      </c>
      <c r="L160" s="47">
        <f t="shared" si="120"/>
        <v>0</v>
      </c>
      <c r="M160" s="47">
        <f t="shared" si="120"/>
        <v>0</v>
      </c>
      <c r="N160" s="47">
        <f t="shared" si="120"/>
        <v>2554.06</v>
      </c>
      <c r="O160" s="53">
        <f>ROUND(M160/J160,4)</f>
        <v>0</v>
      </c>
    </row>
    <row r="161" spans="1:17">
      <c r="A161" s="24" t="s">
        <v>90</v>
      </c>
      <c r="B161" s="25" t="s">
        <v>30</v>
      </c>
      <c r="C161" s="26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54"/>
    </row>
    <row r="162" spans="1:17" ht="27">
      <c r="A162" s="29" t="s">
        <v>91</v>
      </c>
      <c r="B162" s="30" t="s">
        <v>341</v>
      </c>
      <c r="C162" s="31" t="s">
        <v>21</v>
      </c>
      <c r="D162" s="32">
        <v>586.1</v>
      </c>
      <c r="E162" s="32"/>
      <c r="F162" s="33"/>
      <c r="G162" s="32">
        <f t="shared" ref="G162:G164" si="121">ROUND(E162+F162,2)</f>
        <v>0</v>
      </c>
      <c r="H162" s="32">
        <f t="shared" ref="H162:H164" si="122">ROUND(D162-G162,2)</f>
        <v>586.1</v>
      </c>
      <c r="I162" s="46">
        <v>3.04</v>
      </c>
      <c r="J162" s="46">
        <f>ROUND(D162*I162,2)</f>
        <v>1781.74</v>
      </c>
      <c r="K162" s="34">
        <f t="shared" ref="K162:K164" si="123">ROUND(E162*I162,2)</f>
        <v>0</v>
      </c>
      <c r="L162" s="35">
        <f t="shared" ref="L162:L164" si="124">ROUND(F162*I162,2)</f>
        <v>0</v>
      </c>
      <c r="M162" s="34">
        <f t="shared" ref="M162:M164" si="125">ROUND(G162*I162,2)</f>
        <v>0</v>
      </c>
      <c r="N162" s="34">
        <f t="shared" ref="N162:N164" si="126">ROUND(J162-M162,2)</f>
        <v>1781.74</v>
      </c>
      <c r="O162" s="52">
        <f t="shared" ref="O162:O164" si="127">ROUND(G162/D162,4)</f>
        <v>0</v>
      </c>
      <c r="Q162" s="58"/>
    </row>
    <row r="163" spans="1:17" ht="18">
      <c r="A163" s="29" t="s">
        <v>92</v>
      </c>
      <c r="B163" s="30" t="s">
        <v>188</v>
      </c>
      <c r="C163" s="31" t="s">
        <v>21</v>
      </c>
      <c r="D163" s="32">
        <v>477.6</v>
      </c>
      <c r="E163" s="32"/>
      <c r="F163" s="33"/>
      <c r="G163" s="32">
        <f t="shared" si="121"/>
        <v>0</v>
      </c>
      <c r="H163" s="32">
        <f t="shared" si="122"/>
        <v>477.6</v>
      </c>
      <c r="I163" s="46">
        <v>4.6899999999999995</v>
      </c>
      <c r="J163" s="46">
        <f>ROUND(D163*I163,2)</f>
        <v>2239.94</v>
      </c>
      <c r="K163" s="34">
        <f t="shared" si="123"/>
        <v>0</v>
      </c>
      <c r="L163" s="35">
        <f t="shared" si="124"/>
        <v>0</v>
      </c>
      <c r="M163" s="34">
        <f t="shared" si="125"/>
        <v>0</v>
      </c>
      <c r="N163" s="34">
        <f t="shared" si="126"/>
        <v>2239.94</v>
      </c>
      <c r="O163" s="52">
        <f t="shared" si="127"/>
        <v>0</v>
      </c>
      <c r="Q163" s="58"/>
    </row>
    <row r="164" spans="1:17" ht="18">
      <c r="A164" s="29" t="s">
        <v>93</v>
      </c>
      <c r="B164" s="30" t="s">
        <v>189</v>
      </c>
      <c r="C164" s="31" t="s">
        <v>21</v>
      </c>
      <c r="D164" s="32">
        <v>175.1</v>
      </c>
      <c r="E164" s="32"/>
      <c r="F164" s="33"/>
      <c r="G164" s="32">
        <f t="shared" si="121"/>
        <v>0</v>
      </c>
      <c r="H164" s="32">
        <f t="shared" si="122"/>
        <v>175.1</v>
      </c>
      <c r="I164" s="46">
        <v>6.64</v>
      </c>
      <c r="J164" s="46">
        <f>ROUND(D164*I164,2)</f>
        <v>1162.6600000000001</v>
      </c>
      <c r="K164" s="34">
        <f t="shared" si="123"/>
        <v>0</v>
      </c>
      <c r="L164" s="35">
        <f t="shared" si="124"/>
        <v>0</v>
      </c>
      <c r="M164" s="34">
        <f t="shared" si="125"/>
        <v>0</v>
      </c>
      <c r="N164" s="34">
        <f t="shared" si="126"/>
        <v>1162.6600000000001</v>
      </c>
      <c r="O164" s="52">
        <f t="shared" si="127"/>
        <v>0</v>
      </c>
      <c r="Q164" s="58"/>
    </row>
    <row r="165" spans="1:17" ht="18">
      <c r="A165" s="36"/>
      <c r="B165" s="39"/>
      <c r="C165" s="26"/>
      <c r="D165" s="27"/>
      <c r="E165" s="27"/>
      <c r="F165" s="27"/>
      <c r="G165" s="27"/>
      <c r="H165" s="27"/>
      <c r="I165" s="38" t="s">
        <v>8</v>
      </c>
      <c r="J165" s="47">
        <f>ROUND(SUM(J162:J164),2)</f>
        <v>5184.34</v>
      </c>
      <c r="K165" s="47">
        <f t="shared" ref="K165:N165" si="128">ROUND(SUM(K162:K164),2)</f>
        <v>0</v>
      </c>
      <c r="L165" s="47">
        <f t="shared" si="128"/>
        <v>0</v>
      </c>
      <c r="M165" s="47">
        <f t="shared" si="128"/>
        <v>0</v>
      </c>
      <c r="N165" s="47">
        <f t="shared" si="128"/>
        <v>5184.34</v>
      </c>
      <c r="O165" s="53">
        <f>ROUND(M165/J165,4)</f>
        <v>0</v>
      </c>
    </row>
    <row r="166" spans="1:17">
      <c r="A166" s="24" t="s">
        <v>94</v>
      </c>
      <c r="B166" s="25" t="s">
        <v>31</v>
      </c>
      <c r="C166" s="26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54"/>
    </row>
    <row r="167" spans="1:17" ht="27">
      <c r="A167" s="29" t="s">
        <v>95</v>
      </c>
      <c r="B167" s="30" t="s">
        <v>190</v>
      </c>
      <c r="C167" s="31" t="s">
        <v>20</v>
      </c>
      <c r="D167" s="32">
        <v>1</v>
      </c>
      <c r="E167" s="32"/>
      <c r="F167" s="33"/>
      <c r="G167" s="32">
        <f t="shared" ref="G167:G172" si="129">ROUND(E167+F167,2)</f>
        <v>0</v>
      </c>
      <c r="H167" s="32">
        <f t="shared" ref="H167:H172" si="130">ROUND(D167-G167,2)</f>
        <v>1</v>
      </c>
      <c r="I167" s="46">
        <v>417.2</v>
      </c>
      <c r="J167" s="46">
        <f t="shared" ref="J167:J172" si="131">ROUND(D167*I167,2)</f>
        <v>417.2</v>
      </c>
      <c r="K167" s="34">
        <f t="shared" ref="K167:K172" si="132">ROUND(E167*I167,2)</f>
        <v>0</v>
      </c>
      <c r="L167" s="35">
        <f t="shared" ref="L167:L172" si="133">ROUND(F167*I167,2)</f>
        <v>0</v>
      </c>
      <c r="M167" s="34">
        <f t="shared" ref="M167:M172" si="134">ROUND(G167*I167,2)</f>
        <v>0</v>
      </c>
      <c r="N167" s="34">
        <f t="shared" ref="N167:N172" si="135">ROUND(J167-M167,2)</f>
        <v>417.2</v>
      </c>
      <c r="O167" s="52">
        <f t="shared" ref="O167:O172" si="136">ROUND(G167/D167,4)</f>
        <v>0</v>
      </c>
      <c r="Q167" s="58"/>
    </row>
    <row r="168" spans="1:17" ht="18">
      <c r="A168" s="29" t="s">
        <v>96</v>
      </c>
      <c r="B168" s="30" t="s">
        <v>191</v>
      </c>
      <c r="C168" s="31" t="s">
        <v>20</v>
      </c>
      <c r="D168" s="32">
        <v>4</v>
      </c>
      <c r="E168" s="32"/>
      <c r="F168" s="33"/>
      <c r="G168" s="32">
        <f t="shared" si="129"/>
        <v>0</v>
      </c>
      <c r="H168" s="32">
        <f t="shared" si="130"/>
        <v>4</v>
      </c>
      <c r="I168" s="46">
        <v>10.719999999999999</v>
      </c>
      <c r="J168" s="46">
        <f t="shared" si="131"/>
        <v>42.88</v>
      </c>
      <c r="K168" s="34">
        <f t="shared" si="132"/>
        <v>0</v>
      </c>
      <c r="L168" s="35">
        <f t="shared" si="133"/>
        <v>0</v>
      </c>
      <c r="M168" s="34">
        <f t="shared" si="134"/>
        <v>0</v>
      </c>
      <c r="N168" s="34">
        <f t="shared" si="135"/>
        <v>42.88</v>
      </c>
      <c r="O168" s="52">
        <f t="shared" si="136"/>
        <v>0</v>
      </c>
      <c r="Q168" s="58"/>
    </row>
    <row r="169" spans="1:17" ht="18">
      <c r="A169" s="29" t="s">
        <v>97</v>
      </c>
      <c r="B169" s="30" t="s">
        <v>191</v>
      </c>
      <c r="C169" s="31" t="s">
        <v>20</v>
      </c>
      <c r="D169" s="32">
        <v>2</v>
      </c>
      <c r="E169" s="32"/>
      <c r="F169" s="33"/>
      <c r="G169" s="32">
        <f t="shared" si="129"/>
        <v>0</v>
      </c>
      <c r="H169" s="32">
        <f t="shared" si="130"/>
        <v>2</v>
      </c>
      <c r="I169" s="46">
        <v>10.719999999999999</v>
      </c>
      <c r="J169" s="46">
        <f t="shared" si="131"/>
        <v>21.44</v>
      </c>
      <c r="K169" s="34">
        <f t="shared" si="132"/>
        <v>0</v>
      </c>
      <c r="L169" s="35">
        <f t="shared" si="133"/>
        <v>0</v>
      </c>
      <c r="M169" s="34">
        <f t="shared" si="134"/>
        <v>0</v>
      </c>
      <c r="N169" s="34">
        <f t="shared" si="135"/>
        <v>21.44</v>
      </c>
      <c r="O169" s="52">
        <f t="shared" si="136"/>
        <v>0</v>
      </c>
      <c r="Q169" s="58"/>
    </row>
    <row r="170" spans="1:17" ht="18">
      <c r="A170" s="29" t="s">
        <v>98</v>
      </c>
      <c r="B170" s="30" t="s">
        <v>191</v>
      </c>
      <c r="C170" s="31" t="s">
        <v>20</v>
      </c>
      <c r="D170" s="32">
        <v>5</v>
      </c>
      <c r="E170" s="32"/>
      <c r="F170" s="33"/>
      <c r="G170" s="32">
        <f t="shared" si="129"/>
        <v>0</v>
      </c>
      <c r="H170" s="32">
        <f t="shared" si="130"/>
        <v>5</v>
      </c>
      <c r="I170" s="46">
        <v>10.719999999999999</v>
      </c>
      <c r="J170" s="46">
        <f t="shared" si="131"/>
        <v>53.6</v>
      </c>
      <c r="K170" s="34">
        <f t="shared" si="132"/>
        <v>0</v>
      </c>
      <c r="L170" s="35">
        <f t="shared" si="133"/>
        <v>0</v>
      </c>
      <c r="M170" s="34">
        <f t="shared" si="134"/>
        <v>0</v>
      </c>
      <c r="N170" s="34">
        <f t="shared" si="135"/>
        <v>53.6</v>
      </c>
      <c r="O170" s="52">
        <f t="shared" si="136"/>
        <v>0</v>
      </c>
      <c r="Q170" s="58"/>
    </row>
    <row r="171" spans="1:17" ht="18">
      <c r="A171" s="29" t="s">
        <v>99</v>
      </c>
      <c r="B171" s="30" t="s">
        <v>191</v>
      </c>
      <c r="C171" s="31" t="s">
        <v>20</v>
      </c>
      <c r="D171" s="32">
        <v>3</v>
      </c>
      <c r="E171" s="32"/>
      <c r="F171" s="33"/>
      <c r="G171" s="32">
        <f t="shared" si="129"/>
        <v>0</v>
      </c>
      <c r="H171" s="32">
        <f t="shared" si="130"/>
        <v>3</v>
      </c>
      <c r="I171" s="46">
        <v>10.719999999999999</v>
      </c>
      <c r="J171" s="46">
        <f t="shared" si="131"/>
        <v>32.159999999999997</v>
      </c>
      <c r="K171" s="34">
        <f t="shared" si="132"/>
        <v>0</v>
      </c>
      <c r="L171" s="35">
        <f t="shared" si="133"/>
        <v>0</v>
      </c>
      <c r="M171" s="34">
        <f t="shared" si="134"/>
        <v>0</v>
      </c>
      <c r="N171" s="34">
        <f t="shared" si="135"/>
        <v>32.159999999999997</v>
      </c>
      <c r="O171" s="52">
        <f t="shared" si="136"/>
        <v>0</v>
      </c>
      <c r="Q171" s="58"/>
    </row>
    <row r="172" spans="1:17" ht="18">
      <c r="A172" s="29" t="s">
        <v>100</v>
      </c>
      <c r="B172" s="30" t="s">
        <v>192</v>
      </c>
      <c r="C172" s="31" t="s">
        <v>20</v>
      </c>
      <c r="D172" s="32">
        <v>1</v>
      </c>
      <c r="E172" s="32"/>
      <c r="F172" s="33"/>
      <c r="G172" s="32">
        <f t="shared" si="129"/>
        <v>0</v>
      </c>
      <c r="H172" s="32">
        <f t="shared" si="130"/>
        <v>1</v>
      </c>
      <c r="I172" s="46">
        <v>94.550000000000011</v>
      </c>
      <c r="J172" s="46">
        <f t="shared" si="131"/>
        <v>94.55</v>
      </c>
      <c r="K172" s="34">
        <f t="shared" si="132"/>
        <v>0</v>
      </c>
      <c r="L172" s="35">
        <f t="shared" si="133"/>
        <v>0</v>
      </c>
      <c r="M172" s="34">
        <f t="shared" si="134"/>
        <v>0</v>
      </c>
      <c r="N172" s="34">
        <f t="shared" si="135"/>
        <v>94.55</v>
      </c>
      <c r="O172" s="52">
        <f t="shared" si="136"/>
        <v>0</v>
      </c>
      <c r="Q172" s="58"/>
    </row>
    <row r="173" spans="1:17" ht="18">
      <c r="A173" s="36"/>
      <c r="B173" s="39"/>
      <c r="C173" s="26"/>
      <c r="D173" s="27"/>
      <c r="E173" s="27"/>
      <c r="F173" s="27"/>
      <c r="G173" s="27"/>
      <c r="H173" s="27"/>
      <c r="I173" s="38" t="s">
        <v>8</v>
      </c>
      <c r="J173" s="47">
        <f>ROUND(SUM(J167:J172),2)</f>
        <v>661.83</v>
      </c>
      <c r="K173" s="47">
        <f t="shared" ref="K173:N173" si="137">ROUND(SUM(K167:K172),2)</f>
        <v>0</v>
      </c>
      <c r="L173" s="47">
        <f t="shared" si="137"/>
        <v>0</v>
      </c>
      <c r="M173" s="47">
        <f t="shared" si="137"/>
        <v>0</v>
      </c>
      <c r="N173" s="47">
        <f t="shared" si="137"/>
        <v>661.83</v>
      </c>
      <c r="O173" s="53">
        <f>ROUND(M173/J173,4)</f>
        <v>0</v>
      </c>
    </row>
    <row r="174" spans="1:17">
      <c r="A174" s="24" t="s">
        <v>101</v>
      </c>
      <c r="B174" s="25" t="s">
        <v>32</v>
      </c>
      <c r="C174" s="26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54"/>
    </row>
    <row r="175" spans="1:17" ht="18">
      <c r="A175" s="29" t="s">
        <v>102</v>
      </c>
      <c r="B175" s="30" t="s">
        <v>193</v>
      </c>
      <c r="C175" s="31" t="s">
        <v>20</v>
      </c>
      <c r="D175" s="32">
        <v>4</v>
      </c>
      <c r="E175" s="32"/>
      <c r="F175" s="33"/>
      <c r="G175" s="32">
        <f t="shared" ref="G175:G181" si="138">ROUND(E175+F175,2)</f>
        <v>0</v>
      </c>
      <c r="H175" s="32">
        <f t="shared" ref="H175:H181" si="139">ROUND(D175-G175,2)</f>
        <v>4</v>
      </c>
      <c r="I175" s="46">
        <v>16.690000000000001</v>
      </c>
      <c r="J175" s="46">
        <f t="shared" ref="J175:J181" si="140">ROUND(D175*I175,2)</f>
        <v>66.760000000000005</v>
      </c>
      <c r="K175" s="34">
        <f t="shared" ref="K175:K181" si="141">ROUND(E175*I175,2)</f>
        <v>0</v>
      </c>
      <c r="L175" s="35">
        <f t="shared" ref="L175:L181" si="142">ROUND(F175*I175,2)</f>
        <v>0</v>
      </c>
      <c r="M175" s="34">
        <f t="shared" ref="M175:M181" si="143">ROUND(G175*I175,2)</f>
        <v>0</v>
      </c>
      <c r="N175" s="34">
        <f t="shared" ref="N175:N181" si="144">ROUND(J175-M175,2)</f>
        <v>66.760000000000005</v>
      </c>
      <c r="O175" s="52">
        <f t="shared" ref="O175:O181" si="145">ROUND(G175/D175,4)</f>
        <v>0</v>
      </c>
      <c r="Q175" s="58"/>
    </row>
    <row r="176" spans="1:17" ht="18">
      <c r="A176" s="29" t="s">
        <v>103</v>
      </c>
      <c r="B176" s="30" t="s">
        <v>194</v>
      </c>
      <c r="C176" s="31" t="s">
        <v>20</v>
      </c>
      <c r="D176" s="32">
        <v>3</v>
      </c>
      <c r="E176" s="32"/>
      <c r="F176" s="33"/>
      <c r="G176" s="32">
        <f t="shared" si="138"/>
        <v>0</v>
      </c>
      <c r="H176" s="32">
        <f t="shared" si="139"/>
        <v>3</v>
      </c>
      <c r="I176" s="46">
        <v>13.22</v>
      </c>
      <c r="J176" s="46">
        <f t="shared" si="140"/>
        <v>39.659999999999997</v>
      </c>
      <c r="K176" s="34">
        <f t="shared" si="141"/>
        <v>0</v>
      </c>
      <c r="L176" s="35">
        <f t="shared" si="142"/>
        <v>0</v>
      </c>
      <c r="M176" s="34">
        <f t="shared" si="143"/>
        <v>0</v>
      </c>
      <c r="N176" s="34">
        <f t="shared" si="144"/>
        <v>39.659999999999997</v>
      </c>
      <c r="O176" s="52">
        <f t="shared" si="145"/>
        <v>0</v>
      </c>
      <c r="Q176" s="58"/>
    </row>
    <row r="177" spans="1:17" ht="18">
      <c r="A177" s="29" t="s">
        <v>104</v>
      </c>
      <c r="B177" s="30" t="s">
        <v>195</v>
      </c>
      <c r="C177" s="31" t="s">
        <v>20</v>
      </c>
      <c r="D177" s="32">
        <v>8</v>
      </c>
      <c r="E177" s="32"/>
      <c r="F177" s="33"/>
      <c r="G177" s="32">
        <f t="shared" si="138"/>
        <v>0</v>
      </c>
      <c r="H177" s="32">
        <f t="shared" si="139"/>
        <v>8</v>
      </c>
      <c r="I177" s="46">
        <v>22.19</v>
      </c>
      <c r="J177" s="46">
        <f t="shared" si="140"/>
        <v>177.52</v>
      </c>
      <c r="K177" s="34">
        <f t="shared" si="141"/>
        <v>0</v>
      </c>
      <c r="L177" s="35">
        <f t="shared" si="142"/>
        <v>0</v>
      </c>
      <c r="M177" s="34">
        <f t="shared" si="143"/>
        <v>0</v>
      </c>
      <c r="N177" s="34">
        <f t="shared" si="144"/>
        <v>177.52</v>
      </c>
      <c r="O177" s="52">
        <f t="shared" si="145"/>
        <v>0</v>
      </c>
      <c r="Q177" s="58"/>
    </row>
    <row r="178" spans="1:17" ht="18">
      <c r="A178" s="29" t="s">
        <v>105</v>
      </c>
      <c r="B178" s="30" t="s">
        <v>196</v>
      </c>
      <c r="C178" s="31" t="s">
        <v>20</v>
      </c>
      <c r="D178" s="32">
        <v>25</v>
      </c>
      <c r="E178" s="32"/>
      <c r="F178" s="33"/>
      <c r="G178" s="32">
        <f t="shared" si="138"/>
        <v>0</v>
      </c>
      <c r="H178" s="32">
        <f t="shared" si="139"/>
        <v>25</v>
      </c>
      <c r="I178" s="46">
        <v>14.4</v>
      </c>
      <c r="J178" s="46">
        <f t="shared" si="140"/>
        <v>360</v>
      </c>
      <c r="K178" s="34">
        <f t="shared" si="141"/>
        <v>0</v>
      </c>
      <c r="L178" s="35">
        <f t="shared" si="142"/>
        <v>0</v>
      </c>
      <c r="M178" s="34">
        <f t="shared" si="143"/>
        <v>0</v>
      </c>
      <c r="N178" s="34">
        <f t="shared" si="144"/>
        <v>360</v>
      </c>
      <c r="O178" s="52">
        <f t="shared" si="145"/>
        <v>0</v>
      </c>
      <c r="Q178" s="58"/>
    </row>
    <row r="179" spans="1:17" ht="18">
      <c r="A179" s="29" t="s">
        <v>106</v>
      </c>
      <c r="B179" s="30" t="s">
        <v>197</v>
      </c>
      <c r="C179" s="31" t="s">
        <v>20</v>
      </c>
      <c r="D179" s="32">
        <v>7</v>
      </c>
      <c r="E179" s="32"/>
      <c r="F179" s="33"/>
      <c r="G179" s="32">
        <f t="shared" si="138"/>
        <v>0</v>
      </c>
      <c r="H179" s="32">
        <f t="shared" si="139"/>
        <v>7</v>
      </c>
      <c r="I179" s="46">
        <v>16.259999999999998</v>
      </c>
      <c r="J179" s="46">
        <f t="shared" si="140"/>
        <v>113.82</v>
      </c>
      <c r="K179" s="34">
        <f t="shared" si="141"/>
        <v>0</v>
      </c>
      <c r="L179" s="35">
        <f t="shared" si="142"/>
        <v>0</v>
      </c>
      <c r="M179" s="34">
        <f t="shared" si="143"/>
        <v>0</v>
      </c>
      <c r="N179" s="34">
        <f t="shared" si="144"/>
        <v>113.82</v>
      </c>
      <c r="O179" s="52">
        <f t="shared" si="145"/>
        <v>0</v>
      </c>
      <c r="Q179" s="58"/>
    </row>
    <row r="180" spans="1:17" ht="18">
      <c r="A180" s="29" t="s">
        <v>107</v>
      </c>
      <c r="B180" s="30" t="s">
        <v>198</v>
      </c>
      <c r="C180" s="31" t="s">
        <v>20</v>
      </c>
      <c r="D180" s="32">
        <v>2</v>
      </c>
      <c r="E180" s="32"/>
      <c r="F180" s="33"/>
      <c r="G180" s="32">
        <f t="shared" si="138"/>
        <v>0</v>
      </c>
      <c r="H180" s="32">
        <f t="shared" si="139"/>
        <v>2</v>
      </c>
      <c r="I180" s="46">
        <v>23.37</v>
      </c>
      <c r="J180" s="46">
        <f t="shared" si="140"/>
        <v>46.74</v>
      </c>
      <c r="K180" s="34">
        <f t="shared" si="141"/>
        <v>0</v>
      </c>
      <c r="L180" s="35">
        <f t="shared" si="142"/>
        <v>0</v>
      </c>
      <c r="M180" s="34">
        <f t="shared" si="143"/>
        <v>0</v>
      </c>
      <c r="N180" s="34">
        <f t="shared" si="144"/>
        <v>46.74</v>
      </c>
      <c r="O180" s="52">
        <f t="shared" si="145"/>
        <v>0</v>
      </c>
      <c r="Q180" s="58"/>
    </row>
    <row r="181" spans="1:17" ht="18">
      <c r="A181" s="29" t="s">
        <v>314</v>
      </c>
      <c r="B181" s="30" t="s">
        <v>199</v>
      </c>
      <c r="C181" s="31" t="s">
        <v>20</v>
      </c>
      <c r="D181" s="32">
        <v>2</v>
      </c>
      <c r="E181" s="32"/>
      <c r="F181" s="33"/>
      <c r="G181" s="32">
        <f t="shared" si="138"/>
        <v>0</v>
      </c>
      <c r="H181" s="32">
        <f t="shared" si="139"/>
        <v>2</v>
      </c>
      <c r="I181" s="46">
        <v>12.459999999999999</v>
      </c>
      <c r="J181" s="46">
        <f t="shared" si="140"/>
        <v>24.92</v>
      </c>
      <c r="K181" s="34">
        <f t="shared" si="141"/>
        <v>0</v>
      </c>
      <c r="L181" s="35">
        <f t="shared" si="142"/>
        <v>0</v>
      </c>
      <c r="M181" s="34">
        <f t="shared" si="143"/>
        <v>0</v>
      </c>
      <c r="N181" s="34">
        <f t="shared" si="144"/>
        <v>24.92</v>
      </c>
      <c r="O181" s="52">
        <f t="shared" si="145"/>
        <v>0</v>
      </c>
      <c r="Q181" s="58"/>
    </row>
    <row r="182" spans="1:17" ht="18">
      <c r="A182" s="36"/>
      <c r="B182" s="39"/>
      <c r="C182" s="26"/>
      <c r="D182" s="27"/>
      <c r="E182" s="27"/>
      <c r="F182" s="27"/>
      <c r="G182" s="27"/>
      <c r="H182" s="27"/>
      <c r="I182" s="38" t="s">
        <v>8</v>
      </c>
      <c r="J182" s="47">
        <f>ROUND(SUM(J175:J181),2)</f>
        <v>829.42</v>
      </c>
      <c r="K182" s="47">
        <f t="shared" ref="K182:N182" si="146">ROUND(SUM(K175:K181),2)</f>
        <v>0</v>
      </c>
      <c r="L182" s="47">
        <f t="shared" si="146"/>
        <v>0</v>
      </c>
      <c r="M182" s="47">
        <f t="shared" si="146"/>
        <v>0</v>
      </c>
      <c r="N182" s="47">
        <f t="shared" si="146"/>
        <v>829.42</v>
      </c>
      <c r="O182" s="53">
        <f>ROUND(M182/J182,4)</f>
        <v>0</v>
      </c>
    </row>
    <row r="183" spans="1:17">
      <c r="A183" s="24" t="s">
        <v>108</v>
      </c>
      <c r="B183" s="25" t="s">
        <v>52</v>
      </c>
      <c r="C183" s="26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54"/>
    </row>
    <row r="184" spans="1:17" ht="18">
      <c r="A184" s="29" t="s">
        <v>109</v>
      </c>
      <c r="B184" s="30" t="s">
        <v>200</v>
      </c>
      <c r="C184" s="31" t="s">
        <v>20</v>
      </c>
      <c r="D184" s="32">
        <v>21</v>
      </c>
      <c r="E184" s="32"/>
      <c r="F184" s="33"/>
      <c r="G184" s="32">
        <f t="shared" ref="G184:G185" si="147">ROUND(E184+F184,2)</f>
        <v>0</v>
      </c>
      <c r="H184" s="32">
        <f t="shared" ref="H184:H185" si="148">ROUND(D184-G184,2)</f>
        <v>21</v>
      </c>
      <c r="I184" s="46">
        <v>57.56</v>
      </c>
      <c r="J184" s="46">
        <f>ROUND(D184*I184,2)</f>
        <v>1208.76</v>
      </c>
      <c r="K184" s="34">
        <f t="shared" ref="K184:K185" si="149">ROUND(E184*I184,2)</f>
        <v>0</v>
      </c>
      <c r="L184" s="35">
        <f t="shared" ref="L184:L185" si="150">ROUND(F184*I184,2)</f>
        <v>0</v>
      </c>
      <c r="M184" s="34">
        <f t="shared" ref="M184:M185" si="151">ROUND(G184*I184,2)</f>
        <v>0</v>
      </c>
      <c r="N184" s="34">
        <f t="shared" ref="N184:N185" si="152">ROUND(J184-M184,2)</f>
        <v>1208.76</v>
      </c>
      <c r="O184" s="52">
        <f t="shared" ref="O184:O185" si="153">ROUND(G184/D184,4)</f>
        <v>0</v>
      </c>
      <c r="Q184" s="58"/>
    </row>
    <row r="185" spans="1:17">
      <c r="A185" s="29" t="s">
        <v>110</v>
      </c>
      <c r="B185" s="30" t="s">
        <v>342</v>
      </c>
      <c r="C185" s="31" t="s">
        <v>20</v>
      </c>
      <c r="D185" s="32">
        <v>7</v>
      </c>
      <c r="E185" s="32"/>
      <c r="F185" s="33"/>
      <c r="G185" s="32">
        <f t="shared" si="147"/>
        <v>0</v>
      </c>
      <c r="H185" s="32">
        <f t="shared" si="148"/>
        <v>7</v>
      </c>
      <c r="I185" s="46">
        <v>45.11</v>
      </c>
      <c r="J185" s="46">
        <f>ROUND(D185*I185,2)</f>
        <v>315.77</v>
      </c>
      <c r="K185" s="34">
        <f t="shared" si="149"/>
        <v>0</v>
      </c>
      <c r="L185" s="35">
        <f t="shared" si="150"/>
        <v>0</v>
      </c>
      <c r="M185" s="34">
        <f t="shared" si="151"/>
        <v>0</v>
      </c>
      <c r="N185" s="34">
        <f t="shared" si="152"/>
        <v>315.77</v>
      </c>
      <c r="O185" s="52">
        <f t="shared" si="153"/>
        <v>0</v>
      </c>
      <c r="Q185" s="58"/>
    </row>
    <row r="186" spans="1:17" ht="18">
      <c r="A186" s="36"/>
      <c r="B186" s="39"/>
      <c r="C186" s="26"/>
      <c r="D186" s="27"/>
      <c r="E186" s="27"/>
      <c r="F186" s="27"/>
      <c r="G186" s="27"/>
      <c r="H186" s="27"/>
      <c r="I186" s="38" t="s">
        <v>8</v>
      </c>
      <c r="J186" s="47">
        <f>ROUND(SUM(J184:J185),2)</f>
        <v>1524.53</v>
      </c>
      <c r="K186" s="47">
        <f t="shared" ref="K186:N186" si="154">ROUND(SUM(K184:K185),2)</f>
        <v>0</v>
      </c>
      <c r="L186" s="47">
        <f t="shared" si="154"/>
        <v>0</v>
      </c>
      <c r="M186" s="47">
        <f t="shared" si="154"/>
        <v>0</v>
      </c>
      <c r="N186" s="47">
        <f t="shared" si="154"/>
        <v>1524.53</v>
      </c>
      <c r="O186" s="53">
        <f t="shared" ref="O186:O187" si="155">ROUND(M186/J186,4)</f>
        <v>0</v>
      </c>
    </row>
    <row r="187" spans="1:17" ht="18">
      <c r="A187" s="24"/>
      <c r="B187" s="39"/>
      <c r="C187" s="26"/>
      <c r="D187" s="27"/>
      <c r="E187" s="27"/>
      <c r="F187" s="27"/>
      <c r="G187" s="27"/>
      <c r="H187" s="27"/>
      <c r="I187" s="37" t="s">
        <v>9</v>
      </c>
      <c r="J187" s="47">
        <f>SUM(J186,J182,J173,J165,J160)</f>
        <v>10754.179999999998</v>
      </c>
      <c r="K187" s="47">
        <f t="shared" ref="K187:N187" si="156">SUM(K186,K182,K173,K165,K160)</f>
        <v>0</v>
      </c>
      <c r="L187" s="47">
        <f t="shared" si="156"/>
        <v>0</v>
      </c>
      <c r="M187" s="47">
        <f t="shared" si="156"/>
        <v>0</v>
      </c>
      <c r="N187" s="47">
        <f t="shared" si="156"/>
        <v>10754.179999999998</v>
      </c>
      <c r="O187" s="53">
        <f t="shared" si="155"/>
        <v>0</v>
      </c>
    </row>
    <row r="188" spans="1:17">
      <c r="A188" s="24" t="s">
        <v>111</v>
      </c>
      <c r="B188" s="25" t="s">
        <v>33</v>
      </c>
      <c r="C188" s="26"/>
      <c r="D188" s="27"/>
      <c r="E188" s="27"/>
      <c r="F188" s="27"/>
      <c r="G188" s="27"/>
      <c r="H188" s="27"/>
      <c r="I188" s="37"/>
      <c r="J188" s="38"/>
      <c r="K188" s="38"/>
      <c r="L188" s="38"/>
      <c r="M188" s="38"/>
      <c r="N188" s="38"/>
      <c r="O188" s="54"/>
    </row>
    <row r="189" spans="1:17">
      <c r="A189" s="24" t="s">
        <v>112</v>
      </c>
      <c r="B189" s="25" t="s">
        <v>34</v>
      </c>
      <c r="C189" s="26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54"/>
    </row>
    <row r="190" spans="1:17" ht="27">
      <c r="A190" s="29" t="s">
        <v>113</v>
      </c>
      <c r="B190" s="30" t="s">
        <v>201</v>
      </c>
      <c r="C190" s="31" t="s">
        <v>7</v>
      </c>
      <c r="D190" s="32">
        <v>1019.62</v>
      </c>
      <c r="E190" s="32"/>
      <c r="F190" s="33">
        <v>311.88</v>
      </c>
      <c r="G190" s="32">
        <f t="shared" ref="G190:G193" si="157">ROUND(E190+F190,2)</f>
        <v>311.88</v>
      </c>
      <c r="H190" s="32">
        <f t="shared" ref="H190:H193" si="158">ROUND(D190-G190,2)</f>
        <v>707.74</v>
      </c>
      <c r="I190" s="46">
        <v>2.25</v>
      </c>
      <c r="J190" s="46">
        <f>ROUND(D190*I190,2)</f>
        <v>2294.15</v>
      </c>
      <c r="K190" s="34">
        <f t="shared" ref="K190:K193" si="159">ROUND(E190*I190,2)</f>
        <v>0</v>
      </c>
      <c r="L190" s="35">
        <f t="shared" ref="L190:L193" si="160">ROUND(F190*I190,2)</f>
        <v>701.73</v>
      </c>
      <c r="M190" s="34">
        <f t="shared" ref="M190:M193" si="161">ROUND(G190*I190,2)</f>
        <v>701.73</v>
      </c>
      <c r="N190" s="34">
        <f t="shared" ref="N190:N193" si="162">ROUND(J190-M190,2)</f>
        <v>1592.42</v>
      </c>
      <c r="O190" s="52">
        <f t="shared" ref="O190:O193" si="163">ROUND(G190/D190,4)</f>
        <v>0.30590000000000001</v>
      </c>
      <c r="Q190" s="58"/>
    </row>
    <row r="191" spans="1:17" ht="36">
      <c r="A191" s="29" t="s">
        <v>114</v>
      </c>
      <c r="B191" s="30" t="s">
        <v>202</v>
      </c>
      <c r="C191" s="31" t="s">
        <v>7</v>
      </c>
      <c r="D191" s="32">
        <v>825.3</v>
      </c>
      <c r="E191" s="32"/>
      <c r="F191" s="33"/>
      <c r="G191" s="32">
        <f t="shared" si="157"/>
        <v>0</v>
      </c>
      <c r="H191" s="32">
        <f t="shared" si="158"/>
        <v>825.3</v>
      </c>
      <c r="I191" s="46">
        <v>19.350000000000001</v>
      </c>
      <c r="J191" s="46">
        <f>ROUND(D191*I191,2)</f>
        <v>15969.56</v>
      </c>
      <c r="K191" s="34">
        <f t="shared" si="159"/>
        <v>0</v>
      </c>
      <c r="L191" s="35">
        <f t="shared" si="160"/>
        <v>0</v>
      </c>
      <c r="M191" s="34">
        <f t="shared" si="161"/>
        <v>0</v>
      </c>
      <c r="N191" s="34">
        <f t="shared" si="162"/>
        <v>15969.56</v>
      </c>
      <c r="O191" s="52">
        <f t="shared" si="163"/>
        <v>0</v>
      </c>
      <c r="Q191" s="58"/>
    </row>
    <row r="192" spans="1:17" ht="36">
      <c r="A192" s="29" t="s">
        <v>115</v>
      </c>
      <c r="B192" s="30" t="s">
        <v>203</v>
      </c>
      <c r="C192" s="31" t="s">
        <v>7</v>
      </c>
      <c r="D192" s="32">
        <v>145.08000000000001</v>
      </c>
      <c r="E192" s="32"/>
      <c r="F192" s="33"/>
      <c r="G192" s="32">
        <f t="shared" si="157"/>
        <v>0</v>
      </c>
      <c r="H192" s="32">
        <f t="shared" si="158"/>
        <v>145.08000000000001</v>
      </c>
      <c r="I192" s="46">
        <v>17.73</v>
      </c>
      <c r="J192" s="46">
        <f>ROUND(D192*I192,2)</f>
        <v>2572.27</v>
      </c>
      <c r="K192" s="34">
        <f t="shared" si="159"/>
        <v>0</v>
      </c>
      <c r="L192" s="35">
        <f t="shared" si="160"/>
        <v>0</v>
      </c>
      <c r="M192" s="34">
        <f t="shared" si="161"/>
        <v>0</v>
      </c>
      <c r="N192" s="34">
        <f t="shared" si="162"/>
        <v>2572.27</v>
      </c>
      <c r="O192" s="52">
        <f t="shared" si="163"/>
        <v>0</v>
      </c>
      <c r="Q192" s="58"/>
    </row>
    <row r="193" spans="1:17" ht="27">
      <c r="A193" s="29" t="s">
        <v>116</v>
      </c>
      <c r="B193" s="30" t="s">
        <v>204</v>
      </c>
      <c r="C193" s="31" t="s">
        <v>7</v>
      </c>
      <c r="D193" s="32">
        <v>145.08000000000001</v>
      </c>
      <c r="E193" s="32"/>
      <c r="F193" s="33"/>
      <c r="G193" s="32">
        <f t="shared" si="157"/>
        <v>0</v>
      </c>
      <c r="H193" s="32">
        <f t="shared" si="158"/>
        <v>145.08000000000001</v>
      </c>
      <c r="I193" s="46">
        <v>31.909999999999997</v>
      </c>
      <c r="J193" s="46">
        <f>ROUND(D193*I193,2)</f>
        <v>4629.5</v>
      </c>
      <c r="K193" s="34">
        <f t="shared" si="159"/>
        <v>0</v>
      </c>
      <c r="L193" s="35">
        <f t="shared" si="160"/>
        <v>0</v>
      </c>
      <c r="M193" s="34">
        <f t="shared" si="161"/>
        <v>0</v>
      </c>
      <c r="N193" s="34">
        <f t="shared" si="162"/>
        <v>4629.5</v>
      </c>
      <c r="O193" s="52">
        <f t="shared" si="163"/>
        <v>0</v>
      </c>
      <c r="Q193" s="58"/>
    </row>
    <row r="194" spans="1:17" ht="18">
      <c r="A194" s="36"/>
      <c r="B194" s="39"/>
      <c r="C194" s="26"/>
      <c r="D194" s="27"/>
      <c r="E194" s="27"/>
      <c r="F194" s="27"/>
      <c r="G194" s="27"/>
      <c r="H194" s="27"/>
      <c r="I194" s="37" t="s">
        <v>8</v>
      </c>
      <c r="J194" s="47">
        <f>ROUND(SUM(J190:J193),2)</f>
        <v>25465.48</v>
      </c>
      <c r="K194" s="47">
        <f t="shared" ref="K194:N194" si="164">ROUND(SUM(K190:K193),2)</f>
        <v>0</v>
      </c>
      <c r="L194" s="47">
        <f t="shared" si="164"/>
        <v>701.73</v>
      </c>
      <c r="M194" s="47">
        <f t="shared" si="164"/>
        <v>701.73</v>
      </c>
      <c r="N194" s="47">
        <f t="shared" si="164"/>
        <v>24763.75</v>
      </c>
      <c r="O194" s="53">
        <f>ROUND(M194/J194,4)</f>
        <v>2.76E-2</v>
      </c>
    </row>
    <row r="195" spans="1:17">
      <c r="A195" s="24" t="s">
        <v>117</v>
      </c>
      <c r="B195" s="25" t="s">
        <v>35</v>
      </c>
      <c r="C195" s="26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54"/>
    </row>
    <row r="196" spans="1:17" ht="18">
      <c r="A196" s="29" t="s">
        <v>118</v>
      </c>
      <c r="B196" s="30" t="s">
        <v>205</v>
      </c>
      <c r="C196" s="31" t="s">
        <v>7</v>
      </c>
      <c r="D196" s="32">
        <v>112.26</v>
      </c>
      <c r="E196" s="32"/>
      <c r="F196" s="33"/>
      <c r="G196" s="32">
        <f t="shared" ref="G196:G199" si="165">ROUND(E196+F196,2)</f>
        <v>0</v>
      </c>
      <c r="H196" s="32">
        <f t="shared" ref="H196:H199" si="166">ROUND(D196-G196,2)</f>
        <v>112.26</v>
      </c>
      <c r="I196" s="46">
        <v>59.78</v>
      </c>
      <c r="J196" s="46">
        <f>ROUND(D196*I196,2)</f>
        <v>6710.9</v>
      </c>
      <c r="K196" s="34">
        <f t="shared" ref="K196:K199" si="167">ROUND(E196*I196,2)</f>
        <v>0</v>
      </c>
      <c r="L196" s="35">
        <f t="shared" ref="L196:L199" si="168">ROUND(F196*I196,2)</f>
        <v>0</v>
      </c>
      <c r="M196" s="34">
        <f t="shared" ref="M196:M199" si="169">ROUND(G196*I196,2)</f>
        <v>0</v>
      </c>
      <c r="N196" s="34">
        <f t="shared" ref="N196:N199" si="170">ROUND(J196-M196,2)</f>
        <v>6710.9</v>
      </c>
      <c r="O196" s="52">
        <f t="shared" ref="O196:O199" si="171">ROUND(G196/D196,4)</f>
        <v>0</v>
      </c>
      <c r="Q196" s="58"/>
    </row>
    <row r="197" spans="1:17" ht="18">
      <c r="A197" s="29" t="s">
        <v>119</v>
      </c>
      <c r="B197" s="30" t="s">
        <v>206</v>
      </c>
      <c r="C197" s="31" t="s">
        <v>7</v>
      </c>
      <c r="D197" s="32">
        <v>22.3</v>
      </c>
      <c r="E197" s="32"/>
      <c r="F197" s="33"/>
      <c r="G197" s="32">
        <f t="shared" si="165"/>
        <v>0</v>
      </c>
      <c r="H197" s="32">
        <f t="shared" si="166"/>
        <v>22.3</v>
      </c>
      <c r="I197" s="46">
        <v>25.310000000000002</v>
      </c>
      <c r="J197" s="46">
        <f>ROUND(D197*I197,2)</f>
        <v>564.41</v>
      </c>
      <c r="K197" s="34">
        <f t="shared" si="167"/>
        <v>0</v>
      </c>
      <c r="L197" s="35">
        <f t="shared" si="168"/>
        <v>0</v>
      </c>
      <c r="M197" s="34">
        <f t="shared" si="169"/>
        <v>0</v>
      </c>
      <c r="N197" s="34">
        <f t="shared" si="170"/>
        <v>564.41</v>
      </c>
      <c r="O197" s="52">
        <f t="shared" si="171"/>
        <v>0</v>
      </c>
      <c r="Q197" s="58"/>
    </row>
    <row r="198" spans="1:17">
      <c r="A198" s="29" t="s">
        <v>120</v>
      </c>
      <c r="B198" s="30" t="s">
        <v>207</v>
      </c>
      <c r="C198" s="31" t="s">
        <v>21</v>
      </c>
      <c r="D198" s="32">
        <v>103.79</v>
      </c>
      <c r="E198" s="32"/>
      <c r="F198" s="33"/>
      <c r="G198" s="32">
        <f t="shared" si="165"/>
        <v>0</v>
      </c>
      <c r="H198" s="32">
        <f t="shared" si="166"/>
        <v>103.79</v>
      </c>
      <c r="I198" s="46">
        <v>18.169999999999998</v>
      </c>
      <c r="J198" s="46">
        <f>ROUND(D198*I198,2)</f>
        <v>1885.86</v>
      </c>
      <c r="K198" s="34">
        <f t="shared" si="167"/>
        <v>0</v>
      </c>
      <c r="L198" s="35">
        <f t="shared" si="168"/>
        <v>0</v>
      </c>
      <c r="M198" s="34">
        <f t="shared" si="169"/>
        <v>0</v>
      </c>
      <c r="N198" s="34">
        <f t="shared" si="170"/>
        <v>1885.86</v>
      </c>
      <c r="O198" s="52">
        <f t="shared" si="171"/>
        <v>0</v>
      </c>
      <c r="Q198" s="58"/>
    </row>
    <row r="199" spans="1:17" ht="27">
      <c r="A199" s="29" t="s">
        <v>121</v>
      </c>
      <c r="B199" s="30" t="s">
        <v>208</v>
      </c>
      <c r="C199" s="31" t="s">
        <v>7</v>
      </c>
      <c r="D199" s="32">
        <v>134.56</v>
      </c>
      <c r="E199" s="32"/>
      <c r="F199" s="33"/>
      <c r="G199" s="32">
        <f t="shared" si="165"/>
        <v>0</v>
      </c>
      <c r="H199" s="32">
        <f t="shared" si="166"/>
        <v>134.56</v>
      </c>
      <c r="I199" s="46">
        <v>27.68</v>
      </c>
      <c r="J199" s="46">
        <f>ROUND(D199*I199,2)</f>
        <v>3724.62</v>
      </c>
      <c r="K199" s="34">
        <f t="shared" si="167"/>
        <v>0</v>
      </c>
      <c r="L199" s="35">
        <f t="shared" si="168"/>
        <v>0</v>
      </c>
      <c r="M199" s="34">
        <f t="shared" si="169"/>
        <v>0</v>
      </c>
      <c r="N199" s="34">
        <f t="shared" si="170"/>
        <v>3724.62</v>
      </c>
      <c r="O199" s="52">
        <f t="shared" si="171"/>
        <v>0</v>
      </c>
      <c r="Q199" s="58"/>
    </row>
    <row r="200" spans="1:17" ht="18">
      <c r="A200" s="36"/>
      <c r="B200" s="39"/>
      <c r="C200" s="26"/>
      <c r="D200" s="27"/>
      <c r="E200" s="27"/>
      <c r="F200" s="27"/>
      <c r="G200" s="27"/>
      <c r="H200" s="27"/>
      <c r="I200" s="37" t="s">
        <v>8</v>
      </c>
      <c r="J200" s="47">
        <f>ROUND(SUM(J196:J199),2)</f>
        <v>12885.79</v>
      </c>
      <c r="K200" s="47">
        <f t="shared" ref="K200:N200" si="172">ROUND(SUM(K196:K199),2)</f>
        <v>0</v>
      </c>
      <c r="L200" s="47">
        <f t="shared" si="172"/>
        <v>0</v>
      </c>
      <c r="M200" s="47">
        <f t="shared" si="172"/>
        <v>0</v>
      </c>
      <c r="N200" s="47">
        <f t="shared" si="172"/>
        <v>12885.79</v>
      </c>
      <c r="O200" s="53">
        <f>ROUND(M200/J200,4)</f>
        <v>0</v>
      </c>
    </row>
    <row r="201" spans="1:17">
      <c r="A201" s="24" t="s">
        <v>122</v>
      </c>
      <c r="B201" s="25" t="s">
        <v>36</v>
      </c>
      <c r="C201" s="26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54"/>
    </row>
    <row r="202" spans="1:17">
      <c r="A202" s="29" t="s">
        <v>123</v>
      </c>
      <c r="B202" s="30" t="s">
        <v>209</v>
      </c>
      <c r="C202" s="31" t="s">
        <v>7</v>
      </c>
      <c r="D202" s="32">
        <v>134.56</v>
      </c>
      <c r="E202" s="32"/>
      <c r="F202" s="33"/>
      <c r="G202" s="32">
        <f>ROUND(E202+F202,2)</f>
        <v>0</v>
      </c>
      <c r="H202" s="32">
        <f>ROUND(D202-G202,2)</f>
        <v>134.56</v>
      </c>
      <c r="I202" s="46">
        <v>36.9</v>
      </c>
      <c r="J202" s="46">
        <f>ROUND(D202*I202,2)</f>
        <v>4965.26</v>
      </c>
      <c r="K202" s="34">
        <f>ROUND(E202*I202,2)</f>
        <v>0</v>
      </c>
      <c r="L202" s="35">
        <f>ROUND(F202*I202,2)</f>
        <v>0</v>
      </c>
      <c r="M202" s="34">
        <f>ROUND(G202*I202,2)</f>
        <v>0</v>
      </c>
      <c r="N202" s="34">
        <f>ROUND(J202-M202,2)</f>
        <v>4965.26</v>
      </c>
      <c r="O202" s="52">
        <f>ROUND(G202/D202,4)</f>
        <v>0</v>
      </c>
      <c r="Q202" s="58"/>
    </row>
    <row r="203" spans="1:17" ht="18">
      <c r="A203" s="36"/>
      <c r="B203" s="39"/>
      <c r="C203" s="26"/>
      <c r="D203" s="27"/>
      <c r="E203" s="27"/>
      <c r="F203" s="27"/>
      <c r="G203" s="27"/>
      <c r="H203" s="27"/>
      <c r="I203" s="37" t="s">
        <v>8</v>
      </c>
      <c r="J203" s="47">
        <f>ROUND(SUM(J202),2)</f>
        <v>4965.26</v>
      </c>
      <c r="K203" s="47">
        <f t="shared" ref="K203:N203" si="173">ROUND(SUM(K202),2)</f>
        <v>0</v>
      </c>
      <c r="L203" s="47">
        <f t="shared" si="173"/>
        <v>0</v>
      </c>
      <c r="M203" s="47">
        <f t="shared" si="173"/>
        <v>0</v>
      </c>
      <c r="N203" s="47">
        <f t="shared" si="173"/>
        <v>4965.26</v>
      </c>
      <c r="O203" s="53">
        <f t="shared" ref="O203:O204" si="174">ROUND(M203/J203,4)</f>
        <v>0</v>
      </c>
    </row>
    <row r="204" spans="1:17" ht="18">
      <c r="A204" s="36"/>
      <c r="B204" s="39"/>
      <c r="C204" s="26"/>
      <c r="D204" s="27"/>
      <c r="E204" s="27"/>
      <c r="F204" s="27"/>
      <c r="G204" s="27"/>
      <c r="H204" s="27"/>
      <c r="I204" s="37" t="s">
        <v>9</v>
      </c>
      <c r="J204" s="47">
        <f>SUM(J203,J200,J194)</f>
        <v>43316.53</v>
      </c>
      <c r="K204" s="47">
        <f t="shared" ref="K204:N204" si="175">SUM(K203,K200,K194)</f>
        <v>0</v>
      </c>
      <c r="L204" s="47">
        <f t="shared" si="175"/>
        <v>701.73</v>
      </c>
      <c r="M204" s="47">
        <f t="shared" si="175"/>
        <v>701.73</v>
      </c>
      <c r="N204" s="47">
        <f t="shared" si="175"/>
        <v>42614.8</v>
      </c>
      <c r="O204" s="53">
        <f t="shared" si="174"/>
        <v>1.6199999999999999E-2</v>
      </c>
    </row>
    <row r="205" spans="1:17">
      <c r="A205" s="24" t="s">
        <v>76</v>
      </c>
      <c r="B205" s="25" t="s">
        <v>37</v>
      </c>
      <c r="C205" s="26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54"/>
    </row>
    <row r="206" spans="1:17">
      <c r="A206" s="24" t="s">
        <v>77</v>
      </c>
      <c r="B206" s="25" t="s">
        <v>38</v>
      </c>
      <c r="C206" s="26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54"/>
    </row>
    <row r="207" spans="1:17" ht="18">
      <c r="A207" s="29" t="s">
        <v>78</v>
      </c>
      <c r="B207" s="30" t="s">
        <v>210</v>
      </c>
      <c r="C207" s="31" t="s">
        <v>7</v>
      </c>
      <c r="D207" s="32">
        <v>517.57000000000005</v>
      </c>
      <c r="E207" s="32"/>
      <c r="F207" s="33"/>
      <c r="G207" s="32">
        <f t="shared" ref="G207:G212" si="176">ROUND(E207+F207,2)</f>
        <v>0</v>
      </c>
      <c r="H207" s="32">
        <f t="shared" ref="H207:H212" si="177">ROUND(D207-G207,2)</f>
        <v>517.57000000000005</v>
      </c>
      <c r="I207" s="46">
        <v>5.99</v>
      </c>
      <c r="J207" s="46">
        <f t="shared" ref="J207:J212" si="178">ROUND(D207*I207,2)</f>
        <v>3100.24</v>
      </c>
      <c r="K207" s="34">
        <f t="shared" ref="K207:K212" si="179">ROUND(E207*I207,2)</f>
        <v>0</v>
      </c>
      <c r="L207" s="35">
        <f t="shared" ref="L207:L212" si="180">ROUND(F207*I207,2)</f>
        <v>0</v>
      </c>
      <c r="M207" s="34">
        <f t="shared" ref="M207:M212" si="181">ROUND(G207*I207,2)</f>
        <v>0</v>
      </c>
      <c r="N207" s="34">
        <f t="shared" ref="N207:N212" si="182">ROUND(J207-M207,2)</f>
        <v>3100.24</v>
      </c>
      <c r="O207" s="52">
        <f t="shared" ref="O207:O212" si="183">ROUND(G207/D207,4)</f>
        <v>0</v>
      </c>
      <c r="Q207" s="58"/>
    </row>
    <row r="208" spans="1:17" ht="18">
      <c r="A208" s="29" t="s">
        <v>79</v>
      </c>
      <c r="B208" s="30" t="s">
        <v>211</v>
      </c>
      <c r="C208" s="31" t="s">
        <v>7</v>
      </c>
      <c r="D208" s="32">
        <v>134.56</v>
      </c>
      <c r="E208" s="32"/>
      <c r="F208" s="33"/>
      <c r="G208" s="32">
        <f t="shared" si="176"/>
        <v>0</v>
      </c>
      <c r="H208" s="32">
        <f t="shared" si="177"/>
        <v>134.56</v>
      </c>
      <c r="I208" s="46">
        <v>7.7200000000000006</v>
      </c>
      <c r="J208" s="46">
        <f t="shared" si="178"/>
        <v>1038.8</v>
      </c>
      <c r="K208" s="34">
        <f t="shared" si="179"/>
        <v>0</v>
      </c>
      <c r="L208" s="35">
        <f t="shared" si="180"/>
        <v>0</v>
      </c>
      <c r="M208" s="34">
        <f t="shared" si="181"/>
        <v>0</v>
      </c>
      <c r="N208" s="34">
        <f t="shared" si="182"/>
        <v>1038.8</v>
      </c>
      <c r="O208" s="52">
        <f t="shared" si="183"/>
        <v>0</v>
      </c>
      <c r="Q208" s="58"/>
    </row>
    <row r="209" spans="1:17">
      <c r="A209" s="29" t="s">
        <v>80</v>
      </c>
      <c r="B209" s="30" t="s">
        <v>212</v>
      </c>
      <c r="C209" s="31" t="s">
        <v>7</v>
      </c>
      <c r="D209" s="32">
        <v>517.57000000000005</v>
      </c>
      <c r="E209" s="32"/>
      <c r="F209" s="33"/>
      <c r="G209" s="32">
        <f t="shared" si="176"/>
        <v>0</v>
      </c>
      <c r="H209" s="32">
        <f t="shared" si="177"/>
        <v>517.57000000000005</v>
      </c>
      <c r="I209" s="46">
        <v>2.2800000000000002</v>
      </c>
      <c r="J209" s="46">
        <f t="shared" si="178"/>
        <v>1180.06</v>
      </c>
      <c r="K209" s="34">
        <f t="shared" si="179"/>
        <v>0</v>
      </c>
      <c r="L209" s="35">
        <f t="shared" si="180"/>
        <v>0</v>
      </c>
      <c r="M209" s="34">
        <f t="shared" si="181"/>
        <v>0</v>
      </c>
      <c r="N209" s="34">
        <f t="shared" si="182"/>
        <v>1180.06</v>
      </c>
      <c r="O209" s="52">
        <f t="shared" si="183"/>
        <v>0</v>
      </c>
      <c r="Q209" s="58"/>
    </row>
    <row r="210" spans="1:17">
      <c r="A210" s="29" t="s">
        <v>81</v>
      </c>
      <c r="B210" s="30" t="s">
        <v>213</v>
      </c>
      <c r="C210" s="31" t="s">
        <v>7</v>
      </c>
      <c r="D210" s="32">
        <v>134.56</v>
      </c>
      <c r="E210" s="32"/>
      <c r="F210" s="33"/>
      <c r="G210" s="32">
        <f t="shared" si="176"/>
        <v>0</v>
      </c>
      <c r="H210" s="32">
        <f t="shared" si="177"/>
        <v>134.56</v>
      </c>
      <c r="I210" s="46">
        <v>2.5099999999999998</v>
      </c>
      <c r="J210" s="46">
        <f t="shared" si="178"/>
        <v>337.75</v>
      </c>
      <c r="K210" s="34">
        <f t="shared" si="179"/>
        <v>0</v>
      </c>
      <c r="L210" s="35">
        <f t="shared" si="180"/>
        <v>0</v>
      </c>
      <c r="M210" s="34">
        <f t="shared" si="181"/>
        <v>0</v>
      </c>
      <c r="N210" s="34">
        <f t="shared" si="182"/>
        <v>337.75</v>
      </c>
      <c r="O210" s="52">
        <f t="shared" si="183"/>
        <v>0</v>
      </c>
      <c r="Q210" s="58"/>
    </row>
    <row r="211" spans="1:17">
      <c r="A211" s="29" t="s">
        <v>82</v>
      </c>
      <c r="B211" s="30" t="s">
        <v>214</v>
      </c>
      <c r="C211" s="31" t="s">
        <v>7</v>
      </c>
      <c r="D211" s="32">
        <v>517.57000000000005</v>
      </c>
      <c r="E211" s="32"/>
      <c r="F211" s="33"/>
      <c r="G211" s="32">
        <f t="shared" si="176"/>
        <v>0</v>
      </c>
      <c r="H211" s="32">
        <f t="shared" si="177"/>
        <v>517.57000000000005</v>
      </c>
      <c r="I211" s="46">
        <v>6.7200000000000006</v>
      </c>
      <c r="J211" s="46">
        <f t="shared" si="178"/>
        <v>3478.07</v>
      </c>
      <c r="K211" s="34">
        <f t="shared" si="179"/>
        <v>0</v>
      </c>
      <c r="L211" s="35">
        <f t="shared" si="180"/>
        <v>0</v>
      </c>
      <c r="M211" s="34">
        <f t="shared" si="181"/>
        <v>0</v>
      </c>
      <c r="N211" s="34">
        <f t="shared" si="182"/>
        <v>3478.07</v>
      </c>
      <c r="O211" s="52">
        <f t="shared" si="183"/>
        <v>0</v>
      </c>
      <c r="Q211" s="58"/>
    </row>
    <row r="212" spans="1:17">
      <c r="A212" s="29" t="s">
        <v>83</v>
      </c>
      <c r="B212" s="30" t="s">
        <v>215</v>
      </c>
      <c r="C212" s="31" t="s">
        <v>7</v>
      </c>
      <c r="D212" s="32">
        <v>134.56</v>
      </c>
      <c r="E212" s="32"/>
      <c r="F212" s="33"/>
      <c r="G212" s="32">
        <f t="shared" si="176"/>
        <v>0</v>
      </c>
      <c r="H212" s="32">
        <f t="shared" si="177"/>
        <v>134.56</v>
      </c>
      <c r="I212" s="46">
        <v>11.98</v>
      </c>
      <c r="J212" s="46">
        <f t="shared" si="178"/>
        <v>1612.03</v>
      </c>
      <c r="K212" s="34">
        <f t="shared" si="179"/>
        <v>0</v>
      </c>
      <c r="L212" s="35">
        <f t="shared" si="180"/>
        <v>0</v>
      </c>
      <c r="M212" s="34">
        <f t="shared" si="181"/>
        <v>0</v>
      </c>
      <c r="N212" s="34">
        <f t="shared" si="182"/>
        <v>1612.03</v>
      </c>
      <c r="O212" s="52">
        <f t="shared" si="183"/>
        <v>0</v>
      </c>
      <c r="Q212" s="58"/>
    </row>
    <row r="213" spans="1:17" ht="18">
      <c r="A213" s="36"/>
      <c r="B213" s="39"/>
      <c r="C213" s="26"/>
      <c r="D213" s="27"/>
      <c r="E213" s="27"/>
      <c r="F213" s="27"/>
      <c r="G213" s="27"/>
      <c r="H213" s="27"/>
      <c r="I213" s="37" t="s">
        <v>8</v>
      </c>
      <c r="J213" s="47">
        <f>ROUND(SUM(J207:J212),2)</f>
        <v>10746.95</v>
      </c>
      <c r="K213" s="47">
        <f t="shared" ref="K213:N213" si="184">ROUND(SUM(K207:K212),2)</f>
        <v>0</v>
      </c>
      <c r="L213" s="47">
        <f t="shared" si="184"/>
        <v>0</v>
      </c>
      <c r="M213" s="47">
        <f t="shared" si="184"/>
        <v>0</v>
      </c>
      <c r="N213" s="47">
        <f t="shared" si="184"/>
        <v>10746.95</v>
      </c>
      <c r="O213" s="53">
        <f>ROUND(M213/J213,4)</f>
        <v>0</v>
      </c>
    </row>
    <row r="214" spans="1:17">
      <c r="A214" s="24" t="s">
        <v>124</v>
      </c>
      <c r="B214" s="25" t="s">
        <v>39</v>
      </c>
      <c r="C214" s="26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54"/>
    </row>
    <row r="215" spans="1:17">
      <c r="A215" s="29" t="s">
        <v>125</v>
      </c>
      <c r="B215" s="30" t="s">
        <v>216</v>
      </c>
      <c r="C215" s="31" t="s">
        <v>7</v>
      </c>
      <c r="D215" s="32">
        <v>63.84</v>
      </c>
      <c r="E215" s="32"/>
      <c r="F215" s="33"/>
      <c r="G215" s="32">
        <f t="shared" ref="G215:G216" si="185">ROUND(E215+F215,2)</f>
        <v>0</v>
      </c>
      <c r="H215" s="32">
        <f t="shared" ref="H215:H216" si="186">ROUND(D215-G215,2)</f>
        <v>63.84</v>
      </c>
      <c r="I215" s="46">
        <v>12.09</v>
      </c>
      <c r="J215" s="46">
        <f>ROUND(D215*I215,2)</f>
        <v>771.83</v>
      </c>
      <c r="K215" s="34">
        <f t="shared" ref="K215:K216" si="187">ROUND(E215*I215,2)</f>
        <v>0</v>
      </c>
      <c r="L215" s="35">
        <f t="shared" ref="L215:L216" si="188">ROUND(F215*I215,2)</f>
        <v>0</v>
      </c>
      <c r="M215" s="34">
        <f t="shared" ref="M215:M216" si="189">ROUND(G215*I215,2)</f>
        <v>0</v>
      </c>
      <c r="N215" s="34">
        <f t="shared" ref="N215:N216" si="190">ROUND(J215-M215,2)</f>
        <v>771.83</v>
      </c>
      <c r="O215" s="52">
        <f t="shared" ref="O215:O216" si="191">ROUND(G215/D215,4)</f>
        <v>0</v>
      </c>
      <c r="Q215" s="58"/>
    </row>
    <row r="216" spans="1:17">
      <c r="A216" s="29"/>
      <c r="B216" s="30" t="s">
        <v>216</v>
      </c>
      <c r="C216" s="31" t="s">
        <v>7</v>
      </c>
      <c r="D216" s="32">
        <v>231.35</v>
      </c>
      <c r="E216" s="32"/>
      <c r="F216" s="33"/>
      <c r="G216" s="32">
        <f t="shared" si="185"/>
        <v>0</v>
      </c>
      <c r="H216" s="32">
        <f t="shared" si="186"/>
        <v>231.35</v>
      </c>
      <c r="I216" s="46">
        <v>12.64</v>
      </c>
      <c r="J216" s="46">
        <f>ROUND(D216*I216,2)</f>
        <v>2924.26</v>
      </c>
      <c r="K216" s="34">
        <f t="shared" si="187"/>
        <v>0</v>
      </c>
      <c r="L216" s="35">
        <f t="shared" si="188"/>
        <v>0</v>
      </c>
      <c r="M216" s="34">
        <f t="shared" si="189"/>
        <v>0</v>
      </c>
      <c r="N216" s="34">
        <f t="shared" si="190"/>
        <v>2924.26</v>
      </c>
      <c r="O216" s="52">
        <f t="shared" si="191"/>
        <v>0</v>
      </c>
      <c r="Q216" s="58"/>
    </row>
    <row r="217" spans="1:17" ht="18">
      <c r="A217" s="29"/>
      <c r="B217" s="30"/>
      <c r="C217" s="31"/>
      <c r="D217" s="32"/>
      <c r="E217" s="32"/>
      <c r="F217" s="32"/>
      <c r="G217" s="32"/>
      <c r="H217" s="32"/>
      <c r="I217" s="37" t="s">
        <v>8</v>
      </c>
      <c r="J217" s="47">
        <f>ROUND(SUM(J215:J216),2)</f>
        <v>3696.09</v>
      </c>
      <c r="K217" s="47">
        <f t="shared" ref="K217:N217" si="192">ROUND(SUM(K215:K216),2)</f>
        <v>0</v>
      </c>
      <c r="L217" s="47">
        <f t="shared" si="192"/>
        <v>0</v>
      </c>
      <c r="M217" s="47">
        <f t="shared" si="192"/>
        <v>0</v>
      </c>
      <c r="N217" s="47">
        <f t="shared" si="192"/>
        <v>3696.09</v>
      </c>
      <c r="O217" s="53">
        <f t="shared" ref="O217:O218" si="193">ROUND(M217/J217,4)</f>
        <v>0</v>
      </c>
    </row>
    <row r="218" spans="1:17" ht="18">
      <c r="A218" s="29"/>
      <c r="B218" s="30"/>
      <c r="C218" s="31"/>
      <c r="D218" s="32"/>
      <c r="E218" s="32"/>
      <c r="F218" s="32"/>
      <c r="G218" s="32"/>
      <c r="H218" s="32"/>
      <c r="I218" s="37" t="s">
        <v>9</v>
      </c>
      <c r="J218" s="47">
        <f>SUM(J217,J213)</f>
        <v>14443.04</v>
      </c>
      <c r="K218" s="47">
        <f t="shared" ref="K218:N218" si="194">SUM(K217,K213)</f>
        <v>0</v>
      </c>
      <c r="L218" s="47">
        <f t="shared" si="194"/>
        <v>0</v>
      </c>
      <c r="M218" s="47">
        <f t="shared" si="194"/>
        <v>0</v>
      </c>
      <c r="N218" s="47">
        <f t="shared" si="194"/>
        <v>14443.04</v>
      </c>
      <c r="O218" s="53">
        <f t="shared" si="193"/>
        <v>0</v>
      </c>
    </row>
    <row r="219" spans="1:17">
      <c r="A219" s="24" t="s">
        <v>126</v>
      </c>
      <c r="B219" s="25" t="s">
        <v>40</v>
      </c>
      <c r="C219" s="26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54"/>
    </row>
    <row r="220" spans="1:17">
      <c r="A220" s="24" t="s">
        <v>127</v>
      </c>
      <c r="B220" s="25" t="s">
        <v>41</v>
      </c>
      <c r="C220" s="26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34">
        <f t="shared" ref="N220:N223" si="195">ROUND(J220-M220,2)</f>
        <v>0</v>
      </c>
      <c r="O220" s="54"/>
    </row>
    <row r="221" spans="1:17">
      <c r="A221" s="29" t="s">
        <v>128</v>
      </c>
      <c r="B221" s="30" t="s">
        <v>217</v>
      </c>
      <c r="C221" s="31" t="s">
        <v>7</v>
      </c>
      <c r="D221" s="56">
        <v>187.83</v>
      </c>
      <c r="E221" s="56"/>
      <c r="F221" s="57"/>
      <c r="G221" s="56">
        <f t="shared" ref="G221:G223" si="196">ROUND(E221+F221,2)</f>
        <v>0</v>
      </c>
      <c r="H221" s="56">
        <f t="shared" ref="H221:H223" si="197">ROUND(D221-G221,2)</f>
        <v>187.83</v>
      </c>
      <c r="I221" s="46">
        <v>1.65</v>
      </c>
      <c r="J221" s="46">
        <f>ROUND(D221*I221,2)</f>
        <v>309.92</v>
      </c>
      <c r="K221" s="34">
        <f t="shared" ref="K221:K223" si="198">ROUND(E221*I221,2)</f>
        <v>0</v>
      </c>
      <c r="L221" s="35">
        <f t="shared" ref="L221:L223" si="199">ROUND(F221*I221,2)</f>
        <v>0</v>
      </c>
      <c r="M221" s="34">
        <f t="shared" ref="M221:M223" si="200">ROUND(G221*I221,2)</f>
        <v>0</v>
      </c>
      <c r="N221" s="34">
        <f t="shared" si="195"/>
        <v>309.92</v>
      </c>
      <c r="O221" s="52">
        <f t="shared" ref="O221:O223" si="201">ROUND(G221/D221,4)</f>
        <v>0</v>
      </c>
      <c r="Q221" s="58"/>
    </row>
    <row r="222" spans="1:17" ht="18">
      <c r="A222" s="29" t="s">
        <v>129</v>
      </c>
      <c r="B222" s="30" t="s">
        <v>218</v>
      </c>
      <c r="C222" s="31" t="s">
        <v>7</v>
      </c>
      <c r="D222" s="56">
        <v>17.420000000000002</v>
      </c>
      <c r="E222" s="56"/>
      <c r="F222" s="57"/>
      <c r="G222" s="56">
        <f t="shared" si="196"/>
        <v>0</v>
      </c>
      <c r="H222" s="56">
        <f t="shared" si="197"/>
        <v>17.420000000000002</v>
      </c>
      <c r="I222" s="46">
        <v>55.96</v>
      </c>
      <c r="J222" s="46">
        <f>ROUND(D222*I222,2)</f>
        <v>974.82</v>
      </c>
      <c r="K222" s="34">
        <f t="shared" si="198"/>
        <v>0</v>
      </c>
      <c r="L222" s="35">
        <f t="shared" si="199"/>
        <v>0</v>
      </c>
      <c r="M222" s="34">
        <f t="shared" si="200"/>
        <v>0</v>
      </c>
      <c r="N222" s="34">
        <f t="shared" si="195"/>
        <v>974.82</v>
      </c>
      <c r="O222" s="52">
        <f t="shared" si="201"/>
        <v>0</v>
      </c>
      <c r="Q222" s="58"/>
    </row>
    <row r="223" spans="1:17" ht="27">
      <c r="A223" s="29" t="s">
        <v>315</v>
      </c>
      <c r="B223" s="30" t="s">
        <v>219</v>
      </c>
      <c r="C223" s="31" t="s">
        <v>21</v>
      </c>
      <c r="D223" s="56">
        <v>17.62</v>
      </c>
      <c r="E223" s="56"/>
      <c r="F223" s="57"/>
      <c r="G223" s="56">
        <f t="shared" si="196"/>
        <v>0</v>
      </c>
      <c r="H223" s="56">
        <f t="shared" si="197"/>
        <v>17.62</v>
      </c>
      <c r="I223" s="46">
        <v>27.32</v>
      </c>
      <c r="J223" s="46">
        <f>ROUND(D223*I223,2)</f>
        <v>481.38</v>
      </c>
      <c r="K223" s="34">
        <f t="shared" si="198"/>
        <v>0</v>
      </c>
      <c r="L223" s="35">
        <f t="shared" si="199"/>
        <v>0</v>
      </c>
      <c r="M223" s="34">
        <f t="shared" si="200"/>
        <v>0</v>
      </c>
      <c r="N223" s="34">
        <f t="shared" si="195"/>
        <v>481.38</v>
      </c>
      <c r="O223" s="52">
        <f t="shared" si="201"/>
        <v>0</v>
      </c>
      <c r="Q223" s="58"/>
    </row>
    <row r="224" spans="1:17" ht="18">
      <c r="A224" s="36"/>
      <c r="B224" s="39"/>
      <c r="C224" s="26"/>
      <c r="D224" s="27"/>
      <c r="E224" s="27"/>
      <c r="F224" s="27"/>
      <c r="G224" s="27"/>
      <c r="H224" s="27"/>
      <c r="I224" s="37" t="s">
        <v>8</v>
      </c>
      <c r="J224" s="47">
        <f>ROUND(SUM(J221:J223),2)</f>
        <v>1766.12</v>
      </c>
      <c r="K224" s="47">
        <f t="shared" ref="K224:N224" si="202">ROUND(SUM(K221:K223),2)</f>
        <v>0</v>
      </c>
      <c r="L224" s="47">
        <f t="shared" si="202"/>
        <v>0</v>
      </c>
      <c r="M224" s="47">
        <f t="shared" si="202"/>
        <v>0</v>
      </c>
      <c r="N224" s="47">
        <f t="shared" si="202"/>
        <v>1766.12</v>
      </c>
      <c r="O224" s="53">
        <f t="shared" ref="O224:O225" si="203">ROUND(M224/J224,4)</f>
        <v>0</v>
      </c>
    </row>
    <row r="225" spans="1:18" ht="18.75" thickBot="1">
      <c r="A225" s="41"/>
      <c r="B225" s="42"/>
      <c r="C225" s="43"/>
      <c r="D225" s="44"/>
      <c r="E225" s="44"/>
      <c r="F225" s="44"/>
      <c r="G225" s="44"/>
      <c r="H225" s="44"/>
      <c r="I225" s="45" t="s">
        <v>9</v>
      </c>
      <c r="J225" s="48">
        <f>SUM(J224)</f>
        <v>1766.12</v>
      </c>
      <c r="K225" s="48">
        <f t="shared" ref="K225:N225" si="204">SUM(K224)</f>
        <v>0</v>
      </c>
      <c r="L225" s="48">
        <f t="shared" si="204"/>
        <v>0</v>
      </c>
      <c r="M225" s="48">
        <f t="shared" si="204"/>
        <v>0</v>
      </c>
      <c r="N225" s="48">
        <f t="shared" si="204"/>
        <v>1766.12</v>
      </c>
      <c r="O225" s="55">
        <f t="shared" si="203"/>
        <v>0</v>
      </c>
    </row>
    <row r="226" spans="1:18" ht="15.75" thickBot="1">
      <c r="A226" s="13"/>
      <c r="B226" s="14"/>
      <c r="C226" s="13"/>
      <c r="D226" s="15"/>
      <c r="E226" s="15"/>
      <c r="F226" s="15"/>
      <c r="G226" s="15"/>
      <c r="H226" s="15"/>
      <c r="I226" s="16"/>
      <c r="J226" s="17"/>
      <c r="K226" s="17"/>
      <c r="L226" s="17"/>
      <c r="M226" s="17"/>
      <c r="N226" s="17"/>
      <c r="O226" s="18"/>
    </row>
    <row r="227" spans="1:18" ht="27.75" thickBot="1">
      <c r="A227" s="132" t="s">
        <v>358</v>
      </c>
      <c r="B227" s="133"/>
      <c r="C227" s="133"/>
      <c r="D227" s="133"/>
      <c r="E227" s="133"/>
      <c r="F227" s="133"/>
      <c r="G227" s="133"/>
      <c r="H227" s="133"/>
      <c r="I227" s="134"/>
      <c r="J227" s="10" t="s">
        <v>359</v>
      </c>
      <c r="K227" s="11" t="s">
        <v>343</v>
      </c>
      <c r="L227" s="11" t="s">
        <v>344</v>
      </c>
      <c r="M227" s="11" t="s">
        <v>345</v>
      </c>
      <c r="N227" s="12" t="s">
        <v>346</v>
      </c>
      <c r="O227" s="12" t="s">
        <v>348</v>
      </c>
      <c r="Q227" s="59"/>
    </row>
    <row r="228" spans="1:18">
      <c r="A228" s="111" t="s">
        <v>42</v>
      </c>
      <c r="B228" s="112"/>
      <c r="C228" s="112"/>
      <c r="D228" s="112"/>
      <c r="E228" s="112"/>
      <c r="F228" s="112"/>
      <c r="G228" s="112"/>
      <c r="H228" s="112"/>
      <c r="I228" s="112"/>
      <c r="J228" s="49">
        <f>SUM(J34,J57,J66,J72,J91,J98,J152,J187,J204,J218,J225)</f>
        <v>199609.55000000002</v>
      </c>
      <c r="K228" s="49">
        <f>SUM(K34,K57,K66,K72,K91,K98,K152,K187,K204,K218,K225)</f>
        <v>0</v>
      </c>
      <c r="L228" s="49">
        <f>SUM(L34,L57,L66,L72,L91,L98,L152,L187,L204,L218,L225)</f>
        <v>35801.380000000005</v>
      </c>
      <c r="M228" s="49">
        <f>SUM(M34,M57,M66,M72,M91,M98,M152,M187,M204,M218,M225)</f>
        <v>35801.380000000005</v>
      </c>
      <c r="N228" s="49">
        <f>SUM(N34,N57,N66,N72,N91,N98,N152,N187,N204,N218,N225)</f>
        <v>163808.17000000001</v>
      </c>
      <c r="O228" s="125">
        <f>ROUND(M230/J230,4)</f>
        <v>0.1794</v>
      </c>
      <c r="Q228" s="60"/>
    </row>
    <row r="229" spans="1:18">
      <c r="A229" s="111" t="s">
        <v>43</v>
      </c>
      <c r="B229" s="112"/>
      <c r="C229" s="112"/>
      <c r="D229" s="112"/>
      <c r="E229" s="112"/>
      <c r="F229" s="112"/>
      <c r="G229" s="112"/>
      <c r="H229" s="112"/>
      <c r="I229" s="112"/>
      <c r="J229" s="49">
        <f>J228*0.2882</f>
        <v>57527.472310000005</v>
      </c>
      <c r="K229" s="49">
        <f>K228*0.2882</f>
        <v>0</v>
      </c>
      <c r="L229" s="49">
        <f>L228*0.2882</f>
        <v>10317.957716000003</v>
      </c>
      <c r="M229" s="49">
        <f>M228*0.2882</f>
        <v>10317.957716000003</v>
      </c>
      <c r="N229" s="49">
        <f>N228*0.2882</f>
        <v>47209.514594000007</v>
      </c>
      <c r="O229" s="126"/>
    </row>
    <row r="230" spans="1:18" ht="15.75" thickBot="1">
      <c r="A230" s="113" t="s">
        <v>44</v>
      </c>
      <c r="B230" s="114"/>
      <c r="C230" s="114"/>
      <c r="D230" s="114"/>
      <c r="E230" s="114"/>
      <c r="F230" s="114"/>
      <c r="G230" s="114"/>
      <c r="H230" s="114"/>
      <c r="I230" s="114"/>
      <c r="J230" s="50">
        <f>J228+J229</f>
        <v>257137.02231000003</v>
      </c>
      <c r="K230" s="50">
        <f>K228+K229</f>
        <v>0</v>
      </c>
      <c r="L230" s="50">
        <f>L228+L229</f>
        <v>46119.337716000009</v>
      </c>
      <c r="M230" s="50">
        <f>M228+M229</f>
        <v>46119.337716000009</v>
      </c>
      <c r="N230" s="50">
        <f>N228+N229</f>
        <v>211017.68459400002</v>
      </c>
      <c r="O230" s="127"/>
    </row>
    <row r="231" spans="1:18">
      <c r="R231" s="58"/>
    </row>
    <row r="232" spans="1:18" s="6" customFormat="1" ht="11.25">
      <c r="A232" s="3"/>
      <c r="C232" s="3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8" s="6" customFormat="1" ht="32.25" customHeight="1">
      <c r="A233" s="3"/>
      <c r="C233" s="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8" s="6" customFormat="1" ht="11.25">
      <c r="A234" s="109" t="s">
        <v>362</v>
      </c>
      <c r="B234" s="109"/>
      <c r="C234" s="109"/>
      <c r="D234" s="109"/>
      <c r="E234" s="109"/>
      <c r="F234" s="110" t="s">
        <v>362</v>
      </c>
      <c r="G234" s="110"/>
      <c r="H234" s="110"/>
      <c r="I234" s="110"/>
      <c r="J234" s="110"/>
      <c r="K234" s="110"/>
      <c r="L234" s="110"/>
      <c r="M234" s="110"/>
      <c r="N234" s="110"/>
      <c r="O234" s="110"/>
    </row>
    <row r="235" spans="1:18" s="6" customFormat="1" ht="11.25">
      <c r="A235" s="109" t="s">
        <v>363</v>
      </c>
      <c r="B235" s="109"/>
      <c r="C235" s="109"/>
      <c r="D235" s="109"/>
      <c r="E235" s="109"/>
      <c r="F235" s="110" t="s">
        <v>365</v>
      </c>
      <c r="G235" s="110"/>
      <c r="H235" s="110"/>
      <c r="I235" s="110"/>
      <c r="J235" s="110"/>
      <c r="K235" s="110"/>
      <c r="L235" s="110"/>
      <c r="M235" s="110"/>
      <c r="N235" s="110"/>
      <c r="O235" s="110"/>
    </row>
    <row r="236" spans="1:18" s="6" customFormat="1" ht="11.25">
      <c r="A236" s="109" t="s">
        <v>368</v>
      </c>
      <c r="B236" s="109"/>
      <c r="C236" s="109"/>
      <c r="D236" s="109"/>
      <c r="E236" s="109"/>
      <c r="F236" s="110" t="s">
        <v>366</v>
      </c>
      <c r="G236" s="110"/>
      <c r="H236" s="110"/>
      <c r="I236" s="110"/>
      <c r="J236" s="110"/>
      <c r="K236" s="110"/>
      <c r="L236" s="110"/>
      <c r="M236" s="110"/>
      <c r="N236" s="110"/>
      <c r="O236" s="110"/>
    </row>
    <row r="237" spans="1:18" s="6" customFormat="1" ht="11.25">
      <c r="A237" s="109" t="s">
        <v>364</v>
      </c>
      <c r="B237" s="109"/>
      <c r="C237" s="109"/>
      <c r="D237" s="109"/>
      <c r="E237" s="109"/>
      <c r="F237" s="110" t="s">
        <v>367</v>
      </c>
      <c r="G237" s="110"/>
      <c r="H237" s="110"/>
      <c r="I237" s="110"/>
      <c r="J237" s="110"/>
      <c r="K237" s="110"/>
      <c r="L237" s="110"/>
      <c r="M237" s="110"/>
      <c r="N237" s="110"/>
      <c r="O237" s="110"/>
    </row>
    <row r="238" spans="1:18" s="6" customFormat="1" ht="11.25">
      <c r="A238" s="3"/>
      <c r="C238" s="3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8" s="6" customFormat="1" ht="11.25">
      <c r="A239" s="3"/>
      <c r="C239" s="3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8" s="6" customFormat="1" ht="11.25">
      <c r="A240" s="3"/>
      <c r="C240" s="3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8" s="6" customFormat="1" ht="11.25">
      <c r="A241" s="3"/>
      <c r="C241" s="3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8" s="6" customFormat="1" ht="11.25">
      <c r="A242" s="3"/>
      <c r="C242" s="3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8" s="6" customFormat="1" ht="11.25">
      <c r="A243" s="3"/>
      <c r="C243" s="3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8">
      <c r="R244" s="58">
        <f>L230+N230</f>
        <v>257137.02231000003</v>
      </c>
    </row>
  </sheetData>
  <mergeCells count="32">
    <mergeCell ref="O228:O230"/>
    <mergeCell ref="A7:O7"/>
    <mergeCell ref="A8:O8"/>
    <mergeCell ref="A9:O9"/>
    <mergeCell ref="A20:O20"/>
    <mergeCell ref="A227:I227"/>
    <mergeCell ref="J22:N22"/>
    <mergeCell ref="O22:O23"/>
    <mergeCell ref="A11:O11"/>
    <mergeCell ref="A12:O12"/>
    <mergeCell ref="A13:O13"/>
    <mergeCell ref="A14:O14"/>
    <mergeCell ref="A15:O15"/>
    <mergeCell ref="A16:O16"/>
    <mergeCell ref="A17:O17"/>
    <mergeCell ref="A18:O18"/>
    <mergeCell ref="A229:I229"/>
    <mergeCell ref="A230:I230"/>
    <mergeCell ref="A228:I228"/>
    <mergeCell ref="A22:A23"/>
    <mergeCell ref="B22:B23"/>
    <mergeCell ref="C22:C23"/>
    <mergeCell ref="I22:I23"/>
    <mergeCell ref="D22:H22"/>
    <mergeCell ref="A234:E234"/>
    <mergeCell ref="A235:E235"/>
    <mergeCell ref="A236:E236"/>
    <mergeCell ref="A237:E237"/>
    <mergeCell ref="F234:O234"/>
    <mergeCell ref="F235:O235"/>
    <mergeCell ref="F236:O236"/>
    <mergeCell ref="F237:O237"/>
  </mergeCells>
  <printOptions horizontalCentered="1"/>
  <pageMargins left="0.51181102362204722" right="0.51181102362204722" top="0.70866141732283472" bottom="0.78740157480314965" header="0.31496062992125984" footer="0.19685039370078741"/>
  <pageSetup paperSize="9" scale="75" fitToHeight="0" orientation="landscape" r:id="rId1"/>
  <headerFooter>
    <oddFooter>&amp;RPágina &amp;P de &amp;N</oddFooter>
  </headerFooter>
  <rowBreaks count="5" manualBreakCount="5">
    <brk id="41" max="14" man="1"/>
    <brk id="70" max="14" man="1"/>
    <brk id="103" max="14" man="1"/>
    <brk id="137" max="14" man="1"/>
    <brk id="170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7"/>
  <sheetViews>
    <sheetView tabSelected="1" zoomScale="90" zoomScaleNormal="90" zoomScaleSheetLayoutView="20" workbookViewId="0">
      <selection activeCell="B135" sqref="B135"/>
    </sheetView>
  </sheetViews>
  <sheetFormatPr defaultRowHeight="15"/>
  <cols>
    <col min="1" max="1" width="13.5703125" style="2" customWidth="1"/>
    <col min="2" max="2" width="100" customWidth="1"/>
    <col min="3" max="3" width="16" style="2" customWidth="1"/>
    <col min="4" max="4" width="12.7109375" style="5" customWidth="1"/>
    <col min="5" max="5" width="13.28515625" style="5" customWidth="1"/>
    <col min="6" max="6" width="15.5703125" customWidth="1"/>
    <col min="7" max="7" width="13.5703125" customWidth="1"/>
    <col min="8" max="8" width="11.5703125" customWidth="1"/>
  </cols>
  <sheetData>
    <row r="1" spans="1:7" ht="15.75" thickBot="1"/>
    <row r="2" spans="1:7">
      <c r="A2" s="174"/>
      <c r="B2" s="175"/>
      <c r="C2" s="175"/>
      <c r="D2" s="175"/>
      <c r="E2" s="175"/>
      <c r="F2" s="175"/>
      <c r="G2" s="176"/>
    </row>
    <row r="3" spans="1:7">
      <c r="A3" s="177"/>
      <c r="B3" s="178"/>
      <c r="C3" s="178"/>
      <c r="D3" s="178"/>
      <c r="E3" s="178"/>
      <c r="F3" s="178"/>
      <c r="G3" s="179"/>
    </row>
    <row r="4" spans="1:7">
      <c r="A4" s="177"/>
      <c r="B4" s="178"/>
      <c r="C4" s="178"/>
      <c r="D4" s="178"/>
      <c r="E4" s="178"/>
      <c r="F4" s="178"/>
      <c r="G4" s="179"/>
    </row>
    <row r="5" spans="1:7">
      <c r="A5" s="177"/>
      <c r="B5" s="178"/>
      <c r="C5" s="178"/>
      <c r="D5" s="178"/>
      <c r="E5" s="178"/>
      <c r="F5" s="178"/>
      <c r="G5" s="179"/>
    </row>
    <row r="6" spans="1:7">
      <c r="A6" s="180" t="s">
        <v>352</v>
      </c>
      <c r="B6" s="181"/>
      <c r="C6" s="181"/>
      <c r="D6" s="181"/>
      <c r="E6" s="181"/>
      <c r="F6" s="181"/>
      <c r="G6" s="182"/>
    </row>
    <row r="7" spans="1:7">
      <c r="A7" s="180" t="s">
        <v>353</v>
      </c>
      <c r="B7" s="181"/>
      <c r="C7" s="181"/>
      <c r="D7" s="181"/>
      <c r="E7" s="181"/>
      <c r="F7" s="181"/>
      <c r="G7" s="182"/>
    </row>
    <row r="8" spans="1:7">
      <c r="A8" s="183" t="s">
        <v>354</v>
      </c>
      <c r="B8" s="184"/>
      <c r="C8" s="184"/>
      <c r="D8" s="184"/>
      <c r="E8" s="184"/>
      <c r="F8" s="184"/>
      <c r="G8" s="185"/>
    </row>
    <row r="9" spans="1:7">
      <c r="A9" s="71"/>
      <c r="B9" s="72"/>
      <c r="C9" s="72"/>
      <c r="D9" s="72"/>
      <c r="E9" s="72"/>
      <c r="F9" s="72"/>
      <c r="G9" s="73"/>
    </row>
    <row r="10" spans="1:7">
      <c r="A10" s="149" t="s">
        <v>372</v>
      </c>
      <c r="B10" s="150"/>
      <c r="C10" s="150"/>
      <c r="D10" s="150"/>
      <c r="E10" s="150"/>
      <c r="F10" s="150"/>
      <c r="G10" s="151"/>
    </row>
    <row r="11" spans="1:7">
      <c r="A11" s="149" t="s">
        <v>350</v>
      </c>
      <c r="B11" s="150"/>
      <c r="C11" s="150"/>
      <c r="D11" s="150"/>
      <c r="E11" s="150"/>
      <c r="F11" s="150"/>
      <c r="G11" s="151"/>
    </row>
    <row r="12" spans="1:7">
      <c r="A12" s="149" t="s">
        <v>46</v>
      </c>
      <c r="B12" s="150"/>
      <c r="C12" s="150"/>
      <c r="D12" s="150"/>
      <c r="E12" s="150"/>
      <c r="F12" s="150"/>
      <c r="G12" s="151"/>
    </row>
    <row r="13" spans="1:7">
      <c r="A13" s="149" t="s">
        <v>455</v>
      </c>
      <c r="B13" s="150"/>
      <c r="C13" s="150"/>
      <c r="D13" s="150"/>
      <c r="E13" s="150"/>
      <c r="F13" s="150"/>
      <c r="G13" s="151"/>
    </row>
    <row r="14" spans="1:7" ht="15.75" thickBot="1">
      <c r="A14" s="190"/>
      <c r="B14" s="191"/>
      <c r="C14" s="191"/>
      <c r="D14" s="191"/>
      <c r="E14" s="191"/>
      <c r="F14" s="191"/>
      <c r="G14" s="192"/>
    </row>
    <row r="15" spans="1:7" ht="15" customHeight="1">
      <c r="A15" s="166" t="s">
        <v>0</v>
      </c>
      <c r="B15" s="168" t="s">
        <v>1</v>
      </c>
      <c r="C15" s="170" t="s">
        <v>371</v>
      </c>
      <c r="D15" s="172" t="s">
        <v>437</v>
      </c>
      <c r="E15" s="156" t="s">
        <v>373</v>
      </c>
      <c r="F15" s="152" t="s">
        <v>374</v>
      </c>
      <c r="G15" s="193" t="s">
        <v>377</v>
      </c>
    </row>
    <row r="16" spans="1:7" ht="13.5" customHeight="1" thickBot="1">
      <c r="A16" s="167"/>
      <c r="B16" s="169"/>
      <c r="C16" s="171"/>
      <c r="D16" s="173"/>
      <c r="E16" s="157"/>
      <c r="F16" s="153"/>
      <c r="G16" s="194"/>
    </row>
    <row r="17" spans="1:7">
      <c r="A17" s="65" t="s">
        <v>430</v>
      </c>
      <c r="B17" s="66" t="s">
        <v>17</v>
      </c>
      <c r="C17" s="64"/>
      <c r="D17" s="61"/>
      <c r="E17" s="67"/>
      <c r="F17" s="70"/>
      <c r="G17" s="28"/>
    </row>
    <row r="18" spans="1:7">
      <c r="A18" s="65" t="s">
        <v>431</v>
      </c>
      <c r="B18" s="66" t="s">
        <v>47</v>
      </c>
      <c r="C18" s="64"/>
      <c r="D18" s="61"/>
      <c r="E18" s="67"/>
      <c r="F18" s="70"/>
      <c r="G18" s="28"/>
    </row>
    <row r="19" spans="1:7" ht="32.25" customHeight="1">
      <c r="A19" s="62" t="s">
        <v>432</v>
      </c>
      <c r="B19" s="63" t="s">
        <v>155</v>
      </c>
      <c r="C19" s="64" t="s">
        <v>7</v>
      </c>
      <c r="D19" s="61">
        <v>5.55</v>
      </c>
      <c r="E19" s="89">
        <v>246.21</v>
      </c>
      <c r="F19" s="78">
        <f>D19*E19</f>
        <v>1366.4655</v>
      </c>
      <c r="G19" s="81" t="s">
        <v>378</v>
      </c>
    </row>
    <row r="20" spans="1:7">
      <c r="A20" s="94"/>
      <c r="B20" s="95" t="s">
        <v>375</v>
      </c>
      <c r="C20" s="96"/>
      <c r="D20" s="97"/>
      <c r="E20" s="98"/>
      <c r="F20" s="99">
        <f>SUM(F19:F19)</f>
        <v>1366.4655</v>
      </c>
      <c r="G20" s="100"/>
    </row>
    <row r="21" spans="1:7">
      <c r="A21" s="65" t="s">
        <v>379</v>
      </c>
      <c r="B21" s="66" t="s">
        <v>18</v>
      </c>
      <c r="C21" s="64"/>
      <c r="D21" s="61"/>
      <c r="E21" s="67"/>
      <c r="F21" s="70"/>
      <c r="G21" s="83"/>
    </row>
    <row r="22" spans="1:7">
      <c r="A22" s="65" t="s">
        <v>456</v>
      </c>
      <c r="B22" s="66" t="s">
        <v>19</v>
      </c>
      <c r="C22" s="64"/>
      <c r="D22" s="61"/>
      <c r="E22" s="67"/>
      <c r="F22" s="70"/>
      <c r="G22" s="83"/>
    </row>
    <row r="23" spans="1:7" ht="18" customHeight="1">
      <c r="A23" s="62" t="s">
        <v>433</v>
      </c>
      <c r="B23" s="63" t="s">
        <v>158</v>
      </c>
      <c r="C23" s="64" t="s">
        <v>20</v>
      </c>
      <c r="D23" s="61">
        <v>2</v>
      </c>
      <c r="E23" s="90">
        <v>711.79</v>
      </c>
      <c r="F23" s="78">
        <f>D23*E23</f>
        <v>1423.58</v>
      </c>
      <c r="G23" s="77" t="s">
        <v>429</v>
      </c>
    </row>
    <row r="24" spans="1:7" ht="21" customHeight="1">
      <c r="A24" s="62" t="s">
        <v>380</v>
      </c>
      <c r="B24" s="63" t="s">
        <v>156</v>
      </c>
      <c r="C24" s="64" t="s">
        <v>20</v>
      </c>
      <c r="D24" s="61">
        <v>6</v>
      </c>
      <c r="E24" s="90">
        <v>727.42</v>
      </c>
      <c r="F24" s="78">
        <f>D24*E24</f>
        <v>4364.5199999999995</v>
      </c>
      <c r="G24" s="77" t="s">
        <v>405</v>
      </c>
    </row>
    <row r="25" spans="1:7" ht="24">
      <c r="A25" s="62" t="s">
        <v>434</v>
      </c>
      <c r="B25" s="63" t="s">
        <v>157</v>
      </c>
      <c r="C25" s="64" t="s">
        <v>20</v>
      </c>
      <c r="D25" s="61">
        <v>4</v>
      </c>
      <c r="E25" s="90">
        <v>1077.92</v>
      </c>
      <c r="F25" s="78">
        <f>D25*E25</f>
        <v>4311.68</v>
      </c>
      <c r="G25" s="83" t="s">
        <v>454</v>
      </c>
    </row>
    <row r="26" spans="1:7" ht="34.5" customHeight="1">
      <c r="A26" s="62" t="s">
        <v>435</v>
      </c>
      <c r="B26" s="63" t="s">
        <v>160</v>
      </c>
      <c r="C26" s="64" t="s">
        <v>20</v>
      </c>
      <c r="D26" s="61">
        <v>12</v>
      </c>
      <c r="E26" s="90">
        <v>82.75</v>
      </c>
      <c r="F26" s="78">
        <f>D26*E26</f>
        <v>993</v>
      </c>
      <c r="G26" s="81">
        <v>90830</v>
      </c>
    </row>
    <row r="27" spans="1:7" ht="15.75" customHeight="1">
      <c r="A27" s="62"/>
      <c r="B27" s="69" t="s">
        <v>376</v>
      </c>
      <c r="C27" s="64"/>
      <c r="D27" s="61"/>
      <c r="E27" s="91"/>
      <c r="F27" s="82">
        <f>SUM(F23:F26)</f>
        <v>11092.779999999999</v>
      </c>
      <c r="G27" s="83"/>
    </row>
    <row r="28" spans="1:7">
      <c r="A28" s="65" t="s">
        <v>457</v>
      </c>
      <c r="B28" s="66" t="s">
        <v>48</v>
      </c>
      <c r="C28" s="64"/>
      <c r="D28" s="61"/>
      <c r="E28" s="91"/>
      <c r="F28" s="78"/>
      <c r="G28" s="83"/>
    </row>
    <row r="29" spans="1:7" ht="24">
      <c r="A29" s="62" t="s">
        <v>381</v>
      </c>
      <c r="B29" s="63" t="s">
        <v>161</v>
      </c>
      <c r="C29" s="64" t="s">
        <v>7</v>
      </c>
      <c r="D29" s="61">
        <v>5.16</v>
      </c>
      <c r="E29" s="90">
        <v>414.51</v>
      </c>
      <c r="F29" s="78">
        <f>D29*E29</f>
        <v>2138.8715999999999</v>
      </c>
      <c r="G29" s="81">
        <v>94570</v>
      </c>
    </row>
    <row r="30" spans="1:7" ht="24">
      <c r="A30" s="62" t="s">
        <v>382</v>
      </c>
      <c r="B30" s="63" t="s">
        <v>162</v>
      </c>
      <c r="C30" s="64" t="s">
        <v>7</v>
      </c>
      <c r="D30" s="61">
        <v>4.8</v>
      </c>
      <c r="E30" s="90">
        <v>474.63</v>
      </c>
      <c r="F30" s="78">
        <f>D30*E30</f>
        <v>2278.2239999999997</v>
      </c>
      <c r="G30" s="77">
        <v>94573</v>
      </c>
    </row>
    <row r="31" spans="1:7" ht="19.5" customHeight="1">
      <c r="A31" s="62" t="s">
        <v>383</v>
      </c>
      <c r="B31" s="63" t="s">
        <v>317</v>
      </c>
      <c r="C31" s="64" t="s">
        <v>20</v>
      </c>
      <c r="D31" s="61">
        <v>1</v>
      </c>
      <c r="E31" s="90">
        <v>1684</v>
      </c>
      <c r="F31" s="78">
        <f>D31*E31</f>
        <v>1684</v>
      </c>
      <c r="G31" s="83">
        <v>73838</v>
      </c>
    </row>
    <row r="32" spans="1:7" ht="18.75" customHeight="1">
      <c r="A32" s="62" t="s">
        <v>384</v>
      </c>
      <c r="B32" s="63" t="s">
        <v>318</v>
      </c>
      <c r="C32" s="64" t="s">
        <v>163</v>
      </c>
      <c r="D32" s="61">
        <v>3.15</v>
      </c>
      <c r="E32" s="90">
        <v>984.93</v>
      </c>
      <c r="F32" s="78">
        <f>D32*E32</f>
        <v>3102.5294999999996</v>
      </c>
      <c r="G32" s="84" t="s">
        <v>453</v>
      </c>
    </row>
    <row r="33" spans="1:7" ht="36.75" customHeight="1">
      <c r="A33" s="62" t="s">
        <v>385</v>
      </c>
      <c r="B33" s="63" t="s">
        <v>319</v>
      </c>
      <c r="C33" s="64" t="s">
        <v>21</v>
      </c>
      <c r="D33" s="61">
        <v>16.600000000000001</v>
      </c>
      <c r="E33" s="90">
        <v>86.62</v>
      </c>
      <c r="F33" s="78">
        <f>D33*E33</f>
        <v>1437.8920000000003</v>
      </c>
      <c r="G33" s="81">
        <v>84088</v>
      </c>
    </row>
    <row r="34" spans="1:7" ht="14.25" customHeight="1">
      <c r="A34" s="62"/>
      <c r="B34" s="69" t="s">
        <v>376</v>
      </c>
      <c r="C34" s="64"/>
      <c r="D34" s="61"/>
      <c r="E34" s="91"/>
      <c r="F34" s="78">
        <f>SUM(F29:F33)</f>
        <v>10641.517099999999</v>
      </c>
      <c r="G34" s="83"/>
    </row>
    <row r="35" spans="1:7" ht="15" customHeight="1">
      <c r="A35" s="94"/>
      <c r="B35" s="95" t="s">
        <v>375</v>
      </c>
      <c r="C35" s="96"/>
      <c r="D35" s="97"/>
      <c r="E35" s="101"/>
      <c r="F35" s="99">
        <f>F27+F34</f>
        <v>21734.297099999996</v>
      </c>
      <c r="G35" s="100"/>
    </row>
    <row r="36" spans="1:7">
      <c r="A36" s="65" t="s">
        <v>458</v>
      </c>
      <c r="B36" s="66" t="s">
        <v>23</v>
      </c>
      <c r="C36" s="64"/>
      <c r="D36" s="61"/>
      <c r="E36" s="91"/>
      <c r="F36" s="70"/>
      <c r="G36" s="83"/>
    </row>
    <row r="37" spans="1:7">
      <c r="A37" s="65" t="s">
        <v>459</v>
      </c>
      <c r="B37" s="66" t="s">
        <v>24</v>
      </c>
      <c r="C37" s="64"/>
      <c r="D37" s="61"/>
      <c r="E37" s="91"/>
      <c r="F37" s="70"/>
      <c r="G37" s="83"/>
    </row>
    <row r="38" spans="1:7" ht="47.25" customHeight="1">
      <c r="A38" s="62" t="s">
        <v>460</v>
      </c>
      <c r="B38" s="63" t="s">
        <v>441</v>
      </c>
      <c r="C38" s="64" t="s">
        <v>163</v>
      </c>
      <c r="D38" s="61">
        <v>9.65</v>
      </c>
      <c r="E38" s="90">
        <v>127.91</v>
      </c>
      <c r="F38" s="78">
        <f>D38*E38</f>
        <v>1234.3315</v>
      </c>
      <c r="G38" s="83"/>
    </row>
    <row r="39" spans="1:7" ht="16.5" customHeight="1">
      <c r="A39" s="94"/>
      <c r="B39" s="95" t="s">
        <v>375</v>
      </c>
      <c r="C39" s="96"/>
      <c r="D39" s="97"/>
      <c r="E39" s="101"/>
      <c r="F39" s="99">
        <f>SUM(F38:F38)</f>
        <v>1234.3315</v>
      </c>
      <c r="G39" s="100"/>
    </row>
    <row r="40" spans="1:7">
      <c r="A40" s="65" t="s">
        <v>386</v>
      </c>
      <c r="B40" s="66" t="s">
        <v>369</v>
      </c>
      <c r="C40" s="64"/>
      <c r="D40" s="61"/>
      <c r="E40" s="91"/>
      <c r="F40" s="70"/>
      <c r="G40" s="83"/>
    </row>
    <row r="41" spans="1:7">
      <c r="A41" s="65" t="s">
        <v>387</v>
      </c>
      <c r="B41" s="66" t="s">
        <v>50</v>
      </c>
      <c r="C41" s="64"/>
      <c r="D41" s="61"/>
      <c r="E41" s="91"/>
      <c r="F41" s="70"/>
      <c r="G41" s="83"/>
    </row>
    <row r="42" spans="1:7">
      <c r="A42" s="62" t="s">
        <v>388</v>
      </c>
      <c r="B42" s="63" t="s">
        <v>406</v>
      </c>
      <c r="C42" s="64" t="s">
        <v>21</v>
      </c>
      <c r="D42" s="61">
        <v>22.22</v>
      </c>
      <c r="E42" s="90">
        <v>58.7</v>
      </c>
      <c r="F42" s="78">
        <f>D42*E42</f>
        <v>1304.3140000000001</v>
      </c>
      <c r="G42" s="77">
        <v>94655</v>
      </c>
    </row>
    <row r="43" spans="1:7">
      <c r="A43" s="62"/>
      <c r="B43" s="69" t="s">
        <v>376</v>
      </c>
      <c r="C43" s="64"/>
      <c r="D43" s="61"/>
      <c r="E43" s="91"/>
      <c r="F43" s="82">
        <f>SUM(F42:F42)</f>
        <v>1304.3140000000001</v>
      </c>
      <c r="G43" s="83"/>
    </row>
    <row r="44" spans="1:7">
      <c r="A44" s="65" t="s">
        <v>461</v>
      </c>
      <c r="B44" s="66" t="s">
        <v>270</v>
      </c>
      <c r="C44" s="64"/>
      <c r="D44" s="61"/>
      <c r="E44" s="91"/>
      <c r="F44" s="70"/>
      <c r="G44" s="83"/>
    </row>
    <row r="45" spans="1:7">
      <c r="A45" s="62" t="s">
        <v>389</v>
      </c>
      <c r="B45" s="63" t="s">
        <v>327</v>
      </c>
      <c r="C45" s="64" t="s">
        <v>21</v>
      </c>
      <c r="D45" s="61">
        <v>3.41</v>
      </c>
      <c r="E45" s="90">
        <v>15.56</v>
      </c>
      <c r="F45" s="78">
        <f>D45*E45</f>
        <v>53.059600000000003</v>
      </c>
      <c r="G45" s="77" t="s">
        <v>407</v>
      </c>
    </row>
    <row r="46" spans="1:7">
      <c r="A46" s="62" t="s">
        <v>390</v>
      </c>
      <c r="B46" s="63" t="s">
        <v>408</v>
      </c>
      <c r="C46" s="64" t="s">
        <v>20</v>
      </c>
      <c r="D46" s="61">
        <v>1</v>
      </c>
      <c r="E46" s="90">
        <v>23.72</v>
      </c>
      <c r="F46" s="78">
        <f>D46*E46</f>
        <v>23.72</v>
      </c>
      <c r="G46" s="77">
        <v>89353</v>
      </c>
    </row>
    <row r="47" spans="1:7" ht="24">
      <c r="A47" s="62" t="s">
        <v>391</v>
      </c>
      <c r="B47" s="63" t="s">
        <v>166</v>
      </c>
      <c r="C47" s="64" t="s">
        <v>20</v>
      </c>
      <c r="D47" s="61">
        <v>1</v>
      </c>
      <c r="E47" s="90">
        <v>20.32</v>
      </c>
      <c r="F47" s="78">
        <f>D47*E47</f>
        <v>20.32</v>
      </c>
      <c r="G47" s="77">
        <v>89351</v>
      </c>
    </row>
    <row r="48" spans="1:7">
      <c r="A48" s="62"/>
      <c r="B48" s="69" t="s">
        <v>376</v>
      </c>
      <c r="C48" s="64"/>
      <c r="D48" s="61"/>
      <c r="E48" s="91"/>
      <c r="F48" s="82">
        <f>SUM(F45:F47)</f>
        <v>97.099600000000009</v>
      </c>
      <c r="G48" s="83"/>
    </row>
    <row r="49" spans="1:7">
      <c r="A49" s="65" t="s">
        <v>462</v>
      </c>
      <c r="B49" s="66" t="s">
        <v>25</v>
      </c>
      <c r="C49" s="64"/>
      <c r="D49" s="61"/>
      <c r="E49" s="91"/>
      <c r="F49" s="78"/>
      <c r="G49" s="83"/>
    </row>
    <row r="50" spans="1:7" ht="36">
      <c r="A50" s="62" t="s">
        <v>484</v>
      </c>
      <c r="B50" s="63" t="s">
        <v>436</v>
      </c>
      <c r="C50" s="64" t="s">
        <v>20</v>
      </c>
      <c r="D50" s="61">
        <v>5</v>
      </c>
      <c r="E50" s="90">
        <v>171.5</v>
      </c>
      <c r="F50" s="78">
        <f t="shared" ref="F50:F63" si="0">D50*E50</f>
        <v>857.5</v>
      </c>
      <c r="G50" s="77">
        <v>95470</v>
      </c>
    </row>
    <row r="51" spans="1:7" ht="19.5" customHeight="1">
      <c r="A51" s="62" t="s">
        <v>485</v>
      </c>
      <c r="B51" s="63" t="s">
        <v>167</v>
      </c>
      <c r="C51" s="64" t="s">
        <v>20</v>
      </c>
      <c r="D51" s="61">
        <v>1</v>
      </c>
      <c r="E51" s="90">
        <v>172.96</v>
      </c>
      <c r="F51" s="78">
        <f t="shared" si="0"/>
        <v>172.96</v>
      </c>
      <c r="G51" s="77">
        <v>86876</v>
      </c>
    </row>
    <row r="52" spans="1:7" ht="24">
      <c r="A52" s="62" t="s">
        <v>486</v>
      </c>
      <c r="B52" s="63" t="s">
        <v>409</v>
      </c>
      <c r="C52" s="64" t="s">
        <v>20</v>
      </c>
      <c r="D52" s="61">
        <v>7</v>
      </c>
      <c r="E52" s="90">
        <v>710.51</v>
      </c>
      <c r="F52" s="78">
        <f t="shared" si="0"/>
        <v>4973.57</v>
      </c>
      <c r="G52" s="81" t="s">
        <v>411</v>
      </c>
    </row>
    <row r="53" spans="1:7" ht="24">
      <c r="A53" s="62" t="s">
        <v>487</v>
      </c>
      <c r="B53" s="63" t="s">
        <v>410</v>
      </c>
      <c r="C53" s="64" t="s">
        <v>20</v>
      </c>
      <c r="D53" s="61">
        <v>1</v>
      </c>
      <c r="E53" s="90">
        <v>739.78</v>
      </c>
      <c r="F53" s="78">
        <f t="shared" si="0"/>
        <v>739.78</v>
      </c>
      <c r="G53" s="81" t="s">
        <v>412</v>
      </c>
    </row>
    <row r="54" spans="1:7">
      <c r="A54" s="62" t="s">
        <v>488</v>
      </c>
      <c r="B54" s="63" t="s">
        <v>170</v>
      </c>
      <c r="C54" s="64" t="s">
        <v>163</v>
      </c>
      <c r="D54" s="61">
        <v>6.91</v>
      </c>
      <c r="E54" s="90">
        <v>728.95</v>
      </c>
      <c r="F54" s="78">
        <f t="shared" si="0"/>
        <v>5037.0445</v>
      </c>
      <c r="G54" s="83"/>
    </row>
    <row r="55" spans="1:7" ht="23.25" customHeight="1">
      <c r="A55" s="62" t="s">
        <v>489</v>
      </c>
      <c r="B55" s="63" t="s">
        <v>171</v>
      </c>
      <c r="C55" s="64" t="s">
        <v>20</v>
      </c>
      <c r="D55" s="61">
        <v>5</v>
      </c>
      <c r="E55" s="90">
        <v>185.22</v>
      </c>
      <c r="F55" s="78">
        <f t="shared" si="0"/>
        <v>926.1</v>
      </c>
      <c r="G55" s="77">
        <v>86935</v>
      </c>
    </row>
    <row r="56" spans="1:7" ht="34.5" customHeight="1">
      <c r="A56" s="62" t="s">
        <v>490</v>
      </c>
      <c r="B56" s="63" t="s">
        <v>440</v>
      </c>
      <c r="C56" s="64" t="s">
        <v>20</v>
      </c>
      <c r="D56" s="61">
        <v>1</v>
      </c>
      <c r="E56" s="90">
        <v>1924.55</v>
      </c>
      <c r="F56" s="78">
        <f t="shared" si="0"/>
        <v>1924.55</v>
      </c>
      <c r="G56" s="77"/>
    </row>
    <row r="57" spans="1:7">
      <c r="A57" s="62" t="s">
        <v>491</v>
      </c>
      <c r="B57" s="63" t="s">
        <v>177</v>
      </c>
      <c r="C57" s="64" t="s">
        <v>20</v>
      </c>
      <c r="D57" s="61">
        <v>3</v>
      </c>
      <c r="E57" s="90">
        <v>56.87</v>
      </c>
      <c r="F57" s="78">
        <f t="shared" si="0"/>
        <v>170.60999999999999</v>
      </c>
      <c r="G57" s="77">
        <v>9535</v>
      </c>
    </row>
    <row r="58" spans="1:7">
      <c r="A58" s="62" t="s">
        <v>492</v>
      </c>
      <c r="B58" s="63" t="s">
        <v>330</v>
      </c>
      <c r="C58" s="64" t="s">
        <v>20</v>
      </c>
      <c r="D58" s="61">
        <v>4</v>
      </c>
      <c r="E58" s="90">
        <v>182.32</v>
      </c>
      <c r="F58" s="78">
        <f t="shared" si="0"/>
        <v>729.28</v>
      </c>
      <c r="G58" s="83">
        <v>38189</v>
      </c>
    </row>
    <row r="59" spans="1:7" ht="24">
      <c r="A59" s="62" t="s">
        <v>493</v>
      </c>
      <c r="B59" s="63" t="s">
        <v>413</v>
      </c>
      <c r="C59" s="64" t="s">
        <v>20</v>
      </c>
      <c r="D59" s="61">
        <v>3</v>
      </c>
      <c r="E59" s="90">
        <v>98.47</v>
      </c>
      <c r="F59" s="78">
        <f t="shared" si="0"/>
        <v>295.40999999999997</v>
      </c>
      <c r="G59" s="77">
        <v>86909</v>
      </c>
    </row>
    <row r="60" spans="1:7">
      <c r="A60" s="62" t="s">
        <v>494</v>
      </c>
      <c r="B60" s="63" t="s">
        <v>179</v>
      </c>
      <c r="C60" s="64" t="s">
        <v>20</v>
      </c>
      <c r="D60" s="61">
        <v>1</v>
      </c>
      <c r="E60" s="90">
        <v>37.700000000000003</v>
      </c>
      <c r="F60" s="78">
        <f t="shared" si="0"/>
        <v>37.700000000000003</v>
      </c>
      <c r="G60" s="83">
        <v>86914</v>
      </c>
    </row>
    <row r="61" spans="1:7" ht="24">
      <c r="A61" s="62" t="s">
        <v>495</v>
      </c>
      <c r="B61" s="63" t="s">
        <v>180</v>
      </c>
      <c r="C61" s="64" t="s">
        <v>20</v>
      </c>
      <c r="D61" s="61">
        <v>8</v>
      </c>
      <c r="E61" s="90">
        <v>83.06</v>
      </c>
      <c r="F61" s="78">
        <f t="shared" si="0"/>
        <v>664.48</v>
      </c>
      <c r="G61" s="83">
        <v>86915</v>
      </c>
    </row>
    <row r="62" spans="1:7">
      <c r="A62" s="62" t="s">
        <v>496</v>
      </c>
      <c r="B62" s="63" t="s">
        <v>181</v>
      </c>
      <c r="C62" s="64" t="s">
        <v>20</v>
      </c>
      <c r="D62" s="61">
        <v>11</v>
      </c>
      <c r="E62" s="90">
        <v>6.43</v>
      </c>
      <c r="F62" s="78">
        <f t="shared" si="0"/>
        <v>70.72999999999999</v>
      </c>
      <c r="G62" s="83">
        <v>86884</v>
      </c>
    </row>
    <row r="63" spans="1:7">
      <c r="A63" s="62" t="s">
        <v>497</v>
      </c>
      <c r="B63" s="63" t="s">
        <v>26</v>
      </c>
      <c r="C63" s="64" t="s">
        <v>20</v>
      </c>
      <c r="D63" s="61">
        <v>17</v>
      </c>
      <c r="E63" s="90">
        <v>110.04</v>
      </c>
      <c r="F63" s="78">
        <f t="shared" si="0"/>
        <v>1870.68</v>
      </c>
      <c r="G63" s="83" t="s">
        <v>414</v>
      </c>
    </row>
    <row r="64" spans="1:7" ht="18" customHeight="1">
      <c r="A64" s="62"/>
      <c r="B64" s="69" t="s">
        <v>376</v>
      </c>
      <c r="C64" s="64"/>
      <c r="D64" s="61"/>
      <c r="E64" s="91"/>
      <c r="F64" s="82">
        <f>SUM(F50:F63)</f>
        <v>18470.394500000002</v>
      </c>
      <c r="G64" s="83"/>
    </row>
    <row r="65" spans="1:7">
      <c r="A65" s="65" t="s">
        <v>463</v>
      </c>
      <c r="B65" s="66" t="s">
        <v>27</v>
      </c>
      <c r="C65" s="64"/>
      <c r="D65" s="61"/>
      <c r="E65" s="91"/>
      <c r="F65" s="70"/>
      <c r="G65" s="83"/>
    </row>
    <row r="66" spans="1:7">
      <c r="A66" s="62" t="s">
        <v>498</v>
      </c>
      <c r="B66" s="63" t="s">
        <v>333</v>
      </c>
      <c r="C66" s="64" t="s">
        <v>21</v>
      </c>
      <c r="D66" s="61">
        <v>40</v>
      </c>
      <c r="E66" s="90">
        <v>37.03</v>
      </c>
      <c r="F66" s="78">
        <f t="shared" ref="F66:F75" si="1">D66*E66</f>
        <v>1481.2</v>
      </c>
      <c r="G66" s="77">
        <v>89714</v>
      </c>
    </row>
    <row r="67" spans="1:7" ht="24">
      <c r="A67" s="62" t="s">
        <v>499</v>
      </c>
      <c r="B67" s="63" t="s">
        <v>221</v>
      </c>
      <c r="C67" s="64" t="s">
        <v>20</v>
      </c>
      <c r="D67" s="61">
        <v>4</v>
      </c>
      <c r="E67" s="90">
        <v>32.11</v>
      </c>
      <c r="F67" s="78">
        <f t="shared" si="1"/>
        <v>128.44</v>
      </c>
      <c r="G67" s="83" t="s">
        <v>415</v>
      </c>
    </row>
    <row r="68" spans="1:7" ht="24">
      <c r="A68" s="62" t="s">
        <v>500</v>
      </c>
      <c r="B68" s="63" t="s">
        <v>182</v>
      </c>
      <c r="C68" s="64" t="s">
        <v>20</v>
      </c>
      <c r="D68" s="61">
        <v>3</v>
      </c>
      <c r="E68" s="90">
        <v>6.32</v>
      </c>
      <c r="F68" s="78">
        <f t="shared" si="1"/>
        <v>18.96</v>
      </c>
      <c r="G68" s="83">
        <v>89495</v>
      </c>
    </row>
    <row r="69" spans="1:7" ht="24">
      <c r="A69" s="62" t="s">
        <v>501</v>
      </c>
      <c r="B69" s="63" t="s">
        <v>183</v>
      </c>
      <c r="C69" s="64" t="s">
        <v>20</v>
      </c>
      <c r="D69" s="61">
        <v>10</v>
      </c>
      <c r="E69" s="90">
        <v>5.21</v>
      </c>
      <c r="F69" s="78">
        <f t="shared" si="1"/>
        <v>52.1</v>
      </c>
      <c r="G69" s="83">
        <v>86879</v>
      </c>
    </row>
    <row r="70" spans="1:7" ht="24">
      <c r="A70" s="62" t="s">
        <v>502</v>
      </c>
      <c r="B70" s="63" t="s">
        <v>184</v>
      </c>
      <c r="C70" s="64" t="s">
        <v>20</v>
      </c>
      <c r="D70" s="61">
        <v>1</v>
      </c>
      <c r="E70" s="90">
        <v>25</v>
      </c>
      <c r="F70" s="78">
        <f t="shared" si="1"/>
        <v>25</v>
      </c>
      <c r="G70" s="83">
        <v>86877</v>
      </c>
    </row>
    <row r="71" spans="1:7">
      <c r="A71" s="62" t="s">
        <v>503</v>
      </c>
      <c r="B71" s="63" t="s">
        <v>28</v>
      </c>
      <c r="C71" s="64" t="s">
        <v>20</v>
      </c>
      <c r="D71" s="61">
        <v>10</v>
      </c>
      <c r="E71" s="90">
        <v>119.29</v>
      </c>
      <c r="F71" s="78">
        <f t="shared" si="1"/>
        <v>1192.9000000000001</v>
      </c>
      <c r="G71" s="83">
        <v>86881</v>
      </c>
    </row>
    <row r="72" spans="1:7">
      <c r="A72" s="62" t="s">
        <v>504</v>
      </c>
      <c r="B72" s="63" t="s">
        <v>334</v>
      </c>
      <c r="C72" s="64" t="s">
        <v>20</v>
      </c>
      <c r="D72" s="61">
        <v>1</v>
      </c>
      <c r="E72" s="90">
        <v>8.7799999999999994</v>
      </c>
      <c r="F72" s="78">
        <f t="shared" si="1"/>
        <v>8.7799999999999994</v>
      </c>
      <c r="G72" s="83">
        <v>86883</v>
      </c>
    </row>
    <row r="73" spans="1:7">
      <c r="A73" s="62" t="s">
        <v>505</v>
      </c>
      <c r="B73" s="63" t="s">
        <v>416</v>
      </c>
      <c r="C73" s="64" t="s">
        <v>20</v>
      </c>
      <c r="D73" s="61">
        <v>7</v>
      </c>
      <c r="E73" s="90">
        <v>239.63</v>
      </c>
      <c r="F73" s="78">
        <f t="shared" si="1"/>
        <v>1677.4099999999999</v>
      </c>
      <c r="G73" s="83" t="s">
        <v>417</v>
      </c>
    </row>
    <row r="74" spans="1:7">
      <c r="A74" s="62" t="s">
        <v>506</v>
      </c>
      <c r="B74" s="63" t="s">
        <v>336</v>
      </c>
      <c r="C74" s="64" t="s">
        <v>427</v>
      </c>
      <c r="D74" s="61">
        <v>13.05</v>
      </c>
      <c r="E74" s="90">
        <v>5.73</v>
      </c>
      <c r="F74" s="78">
        <f t="shared" si="1"/>
        <v>74.776500000000013</v>
      </c>
      <c r="G74" s="83">
        <v>90105</v>
      </c>
    </row>
    <row r="75" spans="1:7">
      <c r="A75" s="62" t="s">
        <v>507</v>
      </c>
      <c r="B75" s="63" t="s">
        <v>337</v>
      </c>
      <c r="C75" s="64" t="s">
        <v>427</v>
      </c>
      <c r="D75" s="61">
        <v>12.56</v>
      </c>
      <c r="E75" s="90">
        <v>2.46</v>
      </c>
      <c r="F75" s="78">
        <f t="shared" si="1"/>
        <v>30.897600000000001</v>
      </c>
      <c r="G75" s="83"/>
    </row>
    <row r="76" spans="1:7">
      <c r="A76" s="62"/>
      <c r="B76" s="69" t="s">
        <v>376</v>
      </c>
      <c r="C76" s="64"/>
      <c r="D76" s="61"/>
      <c r="E76" s="91"/>
      <c r="F76" s="82">
        <f>SUM(F66:F75)</f>
        <v>4690.4641000000011</v>
      </c>
      <c r="G76" s="83"/>
    </row>
    <row r="77" spans="1:7">
      <c r="A77" s="94"/>
      <c r="B77" s="95" t="s">
        <v>375</v>
      </c>
      <c r="C77" s="96"/>
      <c r="D77" s="97"/>
      <c r="E77" s="101"/>
      <c r="F77" s="99">
        <f>F43+F48+F64+F76</f>
        <v>24562.272200000003</v>
      </c>
      <c r="G77" s="100"/>
    </row>
    <row r="78" spans="1:7">
      <c r="A78" s="65" t="s">
        <v>63</v>
      </c>
      <c r="B78" s="66" t="s">
        <v>51</v>
      </c>
      <c r="C78" s="64"/>
      <c r="D78" s="61"/>
      <c r="E78" s="91"/>
      <c r="F78" s="70"/>
      <c r="G78" s="83"/>
    </row>
    <row r="79" spans="1:7">
      <c r="A79" s="65" t="s">
        <v>64</v>
      </c>
      <c r="B79" s="66" t="s">
        <v>29</v>
      </c>
      <c r="C79" s="64"/>
      <c r="D79" s="61"/>
      <c r="E79" s="91"/>
      <c r="F79" s="70"/>
      <c r="G79" s="83"/>
    </row>
    <row r="80" spans="1:7" ht="24">
      <c r="A80" s="62" t="s">
        <v>65</v>
      </c>
      <c r="B80" s="63" t="s">
        <v>340</v>
      </c>
      <c r="C80" s="64" t="s">
        <v>20</v>
      </c>
      <c r="D80" s="61">
        <v>4</v>
      </c>
      <c r="E80" s="90">
        <v>9.76</v>
      </c>
      <c r="F80" s="78">
        <f>D80*E80</f>
        <v>39.04</v>
      </c>
      <c r="G80" s="83">
        <v>91940</v>
      </c>
    </row>
    <row r="81" spans="1:7" ht="24">
      <c r="A81" s="62" t="s">
        <v>66</v>
      </c>
      <c r="B81" s="63" t="s">
        <v>313</v>
      </c>
      <c r="C81" s="64" t="s">
        <v>20</v>
      </c>
      <c r="D81" s="61">
        <v>1</v>
      </c>
      <c r="E81" s="90">
        <v>8.69</v>
      </c>
      <c r="F81" s="78">
        <f>D81*E81</f>
        <v>8.69</v>
      </c>
      <c r="G81" s="83">
        <v>91944</v>
      </c>
    </row>
    <row r="82" spans="1:7" ht="24.75" customHeight="1">
      <c r="A82" s="62" t="s">
        <v>67</v>
      </c>
      <c r="B82" s="63" t="s">
        <v>187</v>
      </c>
      <c r="C82" s="64" t="s">
        <v>20</v>
      </c>
      <c r="D82" s="61">
        <v>28</v>
      </c>
      <c r="E82" s="90">
        <v>5.93</v>
      </c>
      <c r="F82" s="78">
        <f>D82*E82</f>
        <v>166.04</v>
      </c>
      <c r="G82" s="83">
        <v>92866</v>
      </c>
    </row>
    <row r="83" spans="1:7">
      <c r="A83" s="62"/>
      <c r="B83" s="69" t="s">
        <v>376</v>
      </c>
      <c r="C83" s="64"/>
      <c r="D83" s="61"/>
      <c r="E83" s="91"/>
      <c r="F83" s="82">
        <f>SUM(F80:F82)</f>
        <v>213.76999999999998</v>
      </c>
      <c r="G83" s="83"/>
    </row>
    <row r="84" spans="1:7">
      <c r="A84" s="65" t="s">
        <v>70</v>
      </c>
      <c r="B84" s="66" t="s">
        <v>30</v>
      </c>
      <c r="C84" s="64"/>
      <c r="D84" s="61"/>
      <c r="E84" s="91"/>
      <c r="F84" s="78"/>
      <c r="G84" s="83"/>
    </row>
    <row r="85" spans="1:7" ht="22.5" customHeight="1">
      <c r="A85" s="62" t="s">
        <v>71</v>
      </c>
      <c r="B85" s="63" t="s">
        <v>341</v>
      </c>
      <c r="C85" s="64" t="s">
        <v>21</v>
      </c>
      <c r="D85" s="61">
        <v>559.29999999999995</v>
      </c>
      <c r="E85" s="90">
        <v>2.41</v>
      </c>
      <c r="F85" s="78">
        <f>D85*E85</f>
        <v>1347.913</v>
      </c>
      <c r="G85" s="83">
        <v>91926</v>
      </c>
    </row>
    <row r="86" spans="1:7" ht="24">
      <c r="A86" s="62" t="s">
        <v>72</v>
      </c>
      <c r="B86" s="63" t="s">
        <v>188</v>
      </c>
      <c r="C86" s="64" t="s">
        <v>21</v>
      </c>
      <c r="D86" s="61">
        <v>477.6</v>
      </c>
      <c r="E86" s="90">
        <v>3.87</v>
      </c>
      <c r="F86" s="78">
        <f>D86*E86</f>
        <v>1848.3120000000001</v>
      </c>
      <c r="G86" s="83">
        <v>91928</v>
      </c>
    </row>
    <row r="87" spans="1:7" ht="24">
      <c r="A87" s="62" t="s">
        <v>73</v>
      </c>
      <c r="B87" s="63" t="s">
        <v>189</v>
      </c>
      <c r="C87" s="64" t="s">
        <v>21</v>
      </c>
      <c r="D87" s="61">
        <v>175.1</v>
      </c>
      <c r="E87" s="90">
        <v>5.29</v>
      </c>
      <c r="F87" s="78">
        <f>D87*E87</f>
        <v>926.279</v>
      </c>
      <c r="G87" s="83">
        <v>91930</v>
      </c>
    </row>
    <row r="88" spans="1:7">
      <c r="A88" s="62"/>
      <c r="B88" s="69" t="s">
        <v>376</v>
      </c>
      <c r="C88" s="64"/>
      <c r="D88" s="61"/>
      <c r="E88" s="91"/>
      <c r="F88" s="82">
        <f>SUM(F85:F87)</f>
        <v>4122.5040000000008</v>
      </c>
      <c r="G88" s="83"/>
    </row>
    <row r="89" spans="1:7">
      <c r="A89" s="65" t="s">
        <v>74</v>
      </c>
      <c r="B89" s="66" t="s">
        <v>31</v>
      </c>
      <c r="C89" s="64"/>
      <c r="D89" s="61"/>
      <c r="E89" s="91"/>
      <c r="F89" s="70"/>
      <c r="G89" s="83"/>
    </row>
    <row r="90" spans="1:7" ht="24">
      <c r="A90" s="62" t="s">
        <v>75</v>
      </c>
      <c r="B90" s="63" t="s">
        <v>190</v>
      </c>
      <c r="C90" s="64" t="s">
        <v>20</v>
      </c>
      <c r="D90" s="61">
        <v>1</v>
      </c>
      <c r="E90" s="90">
        <v>870.2</v>
      </c>
      <c r="F90" s="78">
        <f t="shared" ref="F90:F95" si="2">D90*E90</f>
        <v>870.2</v>
      </c>
      <c r="G90" s="83" t="s">
        <v>418</v>
      </c>
    </row>
    <row r="91" spans="1:7" ht="18" customHeight="1">
      <c r="A91" s="62" t="s">
        <v>464</v>
      </c>
      <c r="B91" s="63" t="s">
        <v>191</v>
      </c>
      <c r="C91" s="64" t="s">
        <v>20</v>
      </c>
      <c r="D91" s="61">
        <v>4</v>
      </c>
      <c r="E91" s="90">
        <v>12.99</v>
      </c>
      <c r="F91" s="78">
        <f t="shared" si="2"/>
        <v>51.96</v>
      </c>
      <c r="G91" s="83" t="s">
        <v>422</v>
      </c>
    </row>
    <row r="92" spans="1:7" ht="21.75" customHeight="1">
      <c r="A92" s="62" t="s">
        <v>465</v>
      </c>
      <c r="B92" s="63" t="s">
        <v>419</v>
      </c>
      <c r="C92" s="64" t="s">
        <v>20</v>
      </c>
      <c r="D92" s="61">
        <v>2</v>
      </c>
      <c r="E92" s="90">
        <v>12.99</v>
      </c>
      <c r="F92" s="78">
        <f t="shared" si="2"/>
        <v>25.98</v>
      </c>
      <c r="G92" s="83" t="s">
        <v>422</v>
      </c>
    </row>
    <row r="93" spans="1:7" ht="19.5" customHeight="1">
      <c r="A93" s="62" t="s">
        <v>466</v>
      </c>
      <c r="B93" s="63" t="s">
        <v>420</v>
      </c>
      <c r="C93" s="64" t="s">
        <v>20</v>
      </c>
      <c r="D93" s="61">
        <v>5</v>
      </c>
      <c r="E93" s="90">
        <v>12.99</v>
      </c>
      <c r="F93" s="78">
        <f t="shared" si="2"/>
        <v>64.95</v>
      </c>
      <c r="G93" s="83" t="s">
        <v>422</v>
      </c>
    </row>
    <row r="94" spans="1:7" ht="19.5" customHeight="1">
      <c r="A94" s="62" t="s">
        <v>467</v>
      </c>
      <c r="B94" s="63" t="s">
        <v>421</v>
      </c>
      <c r="C94" s="64" t="s">
        <v>20</v>
      </c>
      <c r="D94" s="61">
        <v>3</v>
      </c>
      <c r="E94" s="90">
        <v>12.99</v>
      </c>
      <c r="F94" s="78">
        <f t="shared" si="2"/>
        <v>38.97</v>
      </c>
      <c r="G94" s="83" t="s">
        <v>422</v>
      </c>
    </row>
    <row r="95" spans="1:7" ht="18" customHeight="1">
      <c r="A95" s="62" t="s">
        <v>468</v>
      </c>
      <c r="B95" s="63" t="s">
        <v>192</v>
      </c>
      <c r="C95" s="64" t="s">
        <v>20</v>
      </c>
      <c r="D95" s="61">
        <v>1</v>
      </c>
      <c r="E95" s="90">
        <v>84.71</v>
      </c>
      <c r="F95" s="78">
        <f t="shared" si="2"/>
        <v>84.71</v>
      </c>
      <c r="G95" s="83" t="s">
        <v>423</v>
      </c>
    </row>
    <row r="96" spans="1:7">
      <c r="A96" s="62"/>
      <c r="B96" s="69" t="s">
        <v>376</v>
      </c>
      <c r="C96" s="64"/>
      <c r="D96" s="61"/>
      <c r="E96" s="91"/>
      <c r="F96" s="82">
        <f>SUM(F90:F95)</f>
        <v>1136.7700000000002</v>
      </c>
      <c r="G96" s="83"/>
    </row>
    <row r="97" spans="1:7">
      <c r="A97" s="65" t="s">
        <v>469</v>
      </c>
      <c r="B97" s="66" t="s">
        <v>32</v>
      </c>
      <c r="C97" s="64"/>
      <c r="D97" s="61"/>
      <c r="E97" s="91"/>
      <c r="F97" s="70"/>
      <c r="G97" s="83"/>
    </row>
    <row r="98" spans="1:7" ht="24">
      <c r="A98" s="62" t="s">
        <v>470</v>
      </c>
      <c r="B98" s="63" t="s">
        <v>193</v>
      </c>
      <c r="C98" s="64" t="s">
        <v>20</v>
      </c>
      <c r="D98" s="61">
        <v>4</v>
      </c>
      <c r="E98" s="90">
        <v>30.24</v>
      </c>
      <c r="F98" s="78">
        <f t="shared" ref="F98:F104" si="3">D98*E98</f>
        <v>120.96</v>
      </c>
      <c r="G98" s="83">
        <v>91953</v>
      </c>
    </row>
    <row r="99" spans="1:7" ht="24">
      <c r="A99" s="62" t="s">
        <v>471</v>
      </c>
      <c r="B99" s="63" t="s">
        <v>194</v>
      </c>
      <c r="C99" s="64" t="s">
        <v>20</v>
      </c>
      <c r="D99" s="61">
        <v>3</v>
      </c>
      <c r="E99" s="90">
        <v>17.829999999999998</v>
      </c>
      <c r="F99" s="78">
        <f t="shared" si="3"/>
        <v>53.489999999999995</v>
      </c>
      <c r="G99" s="83">
        <v>92023</v>
      </c>
    </row>
    <row r="100" spans="1:7" ht="24">
      <c r="A100" s="62" t="s">
        <v>472</v>
      </c>
      <c r="B100" s="63" t="s">
        <v>195</v>
      </c>
      <c r="C100" s="64" t="s">
        <v>20</v>
      </c>
      <c r="D100" s="61">
        <v>8</v>
      </c>
      <c r="E100" s="90">
        <v>31.56</v>
      </c>
      <c r="F100" s="78">
        <f t="shared" si="3"/>
        <v>252.48</v>
      </c>
      <c r="G100" s="83">
        <v>92023</v>
      </c>
    </row>
    <row r="101" spans="1:7" ht="24">
      <c r="A101" s="62" t="s">
        <v>473</v>
      </c>
      <c r="B101" s="63" t="s">
        <v>196</v>
      </c>
      <c r="C101" s="64" t="s">
        <v>20</v>
      </c>
      <c r="D101" s="61">
        <v>25</v>
      </c>
      <c r="E101" s="90">
        <v>15.68</v>
      </c>
      <c r="F101" s="78">
        <f t="shared" si="3"/>
        <v>392</v>
      </c>
      <c r="G101" s="83">
        <v>91994</v>
      </c>
    </row>
    <row r="102" spans="1:7" ht="24">
      <c r="A102" s="62" t="s">
        <v>474</v>
      </c>
      <c r="B102" s="63" t="s">
        <v>424</v>
      </c>
      <c r="C102" s="64" t="s">
        <v>20</v>
      </c>
      <c r="D102" s="61">
        <v>7</v>
      </c>
      <c r="E102" s="90">
        <v>27.27</v>
      </c>
      <c r="F102" s="78">
        <f t="shared" si="3"/>
        <v>190.89</v>
      </c>
      <c r="G102" s="83">
        <v>91992</v>
      </c>
    </row>
    <row r="103" spans="1:7" ht="24">
      <c r="A103" s="62" t="s">
        <v>475</v>
      </c>
      <c r="B103" s="63" t="s">
        <v>425</v>
      </c>
      <c r="C103" s="64" t="s">
        <v>20</v>
      </c>
      <c r="D103" s="61">
        <v>2</v>
      </c>
      <c r="E103" s="90">
        <v>14.98</v>
      </c>
      <c r="F103" s="78">
        <f t="shared" si="3"/>
        <v>29.96</v>
      </c>
      <c r="G103" s="83">
        <v>91999</v>
      </c>
    </row>
    <row r="104" spans="1:7">
      <c r="A104" s="62" t="s">
        <v>476</v>
      </c>
      <c r="B104" s="63" t="s">
        <v>199</v>
      </c>
      <c r="C104" s="64" t="s">
        <v>20</v>
      </c>
      <c r="D104" s="61">
        <v>2</v>
      </c>
      <c r="E104" s="90">
        <v>14.98</v>
      </c>
      <c r="F104" s="78">
        <f t="shared" si="3"/>
        <v>29.96</v>
      </c>
      <c r="G104" s="83">
        <v>91999</v>
      </c>
    </row>
    <row r="105" spans="1:7">
      <c r="A105" s="62"/>
      <c r="B105" s="69" t="s">
        <v>376</v>
      </c>
      <c r="C105" s="64"/>
      <c r="D105" s="61"/>
      <c r="E105" s="91"/>
      <c r="F105" s="82">
        <f>SUM(F98:F104)</f>
        <v>1069.74</v>
      </c>
      <c r="G105" s="83"/>
    </row>
    <row r="106" spans="1:7">
      <c r="A106" s="65" t="s">
        <v>477</v>
      </c>
      <c r="B106" s="66" t="s">
        <v>52</v>
      </c>
      <c r="C106" s="64"/>
      <c r="D106" s="61"/>
      <c r="E106" s="91"/>
      <c r="F106" s="78"/>
      <c r="G106" s="83"/>
    </row>
    <row r="107" spans="1:7" ht="24">
      <c r="A107" s="62" t="s">
        <v>478</v>
      </c>
      <c r="B107" s="63" t="s">
        <v>200</v>
      </c>
      <c r="C107" s="64" t="s">
        <v>20</v>
      </c>
      <c r="D107" s="61">
        <v>21</v>
      </c>
      <c r="E107" s="90">
        <v>75.13</v>
      </c>
      <c r="F107" s="78">
        <f>D107*E107</f>
        <v>1577.73</v>
      </c>
      <c r="G107" s="83">
        <v>97586</v>
      </c>
    </row>
    <row r="108" spans="1:7">
      <c r="A108" s="62" t="s">
        <v>479</v>
      </c>
      <c r="B108" s="63" t="s">
        <v>342</v>
      </c>
      <c r="C108" s="64" t="s">
        <v>20</v>
      </c>
      <c r="D108" s="61">
        <v>3</v>
      </c>
      <c r="E108" s="90">
        <v>68.680000000000007</v>
      </c>
      <c r="F108" s="78">
        <f>D108*E108</f>
        <v>206.04000000000002</v>
      </c>
      <c r="G108" s="83">
        <v>97593</v>
      </c>
    </row>
    <row r="109" spans="1:7">
      <c r="A109" s="62"/>
      <c r="B109" s="69" t="s">
        <v>376</v>
      </c>
      <c r="C109" s="64"/>
      <c r="D109" s="61"/>
      <c r="E109" s="91"/>
      <c r="F109" s="82">
        <f>SUM(F107:F108)</f>
        <v>1783.77</v>
      </c>
      <c r="G109" s="83"/>
    </row>
    <row r="110" spans="1:7">
      <c r="A110" s="94"/>
      <c r="B110" s="95" t="s">
        <v>375</v>
      </c>
      <c r="C110" s="96"/>
      <c r="D110" s="97"/>
      <c r="E110" s="101"/>
      <c r="F110" s="99">
        <f>F83+F88+F96+F105+F109</f>
        <v>8326.5540000000019</v>
      </c>
      <c r="G110" s="100"/>
    </row>
    <row r="111" spans="1:7">
      <c r="A111" s="65" t="s">
        <v>392</v>
      </c>
      <c r="B111" s="66" t="s">
        <v>33</v>
      </c>
      <c r="C111" s="64"/>
      <c r="D111" s="61"/>
      <c r="E111" s="91"/>
      <c r="F111" s="70"/>
      <c r="G111" s="83"/>
    </row>
    <row r="112" spans="1:7">
      <c r="A112" s="65" t="s">
        <v>393</v>
      </c>
      <c r="B112" s="66" t="s">
        <v>34</v>
      </c>
      <c r="C112" s="64"/>
      <c r="D112" s="61"/>
      <c r="E112" s="91"/>
      <c r="F112" s="70"/>
      <c r="G112" s="83"/>
    </row>
    <row r="113" spans="1:8" ht="24">
      <c r="A113" s="62" t="s">
        <v>394</v>
      </c>
      <c r="B113" s="63" t="s">
        <v>204</v>
      </c>
      <c r="C113" s="64" t="s">
        <v>7</v>
      </c>
      <c r="D113" s="61">
        <v>117.35</v>
      </c>
      <c r="E113" s="90">
        <v>38.15</v>
      </c>
      <c r="F113" s="78">
        <f>D113*E113</f>
        <v>4476.9024999999992</v>
      </c>
      <c r="G113" s="83">
        <v>87264</v>
      </c>
    </row>
    <row r="114" spans="1:8">
      <c r="A114" s="62"/>
      <c r="B114" s="69" t="s">
        <v>376</v>
      </c>
      <c r="C114" s="64"/>
      <c r="D114" s="61"/>
      <c r="E114" s="91"/>
      <c r="F114" s="82">
        <f>SUM(F113:F113)</f>
        <v>4476.9024999999992</v>
      </c>
      <c r="G114" s="83"/>
    </row>
    <row r="115" spans="1:8">
      <c r="A115" s="65" t="s">
        <v>395</v>
      </c>
      <c r="B115" s="66" t="s">
        <v>35</v>
      </c>
      <c r="C115" s="64"/>
      <c r="D115" s="61"/>
      <c r="E115" s="91"/>
      <c r="F115" s="70"/>
      <c r="G115" s="83"/>
    </row>
    <row r="116" spans="1:8" ht="30.75" customHeight="1">
      <c r="A116" s="62" t="s">
        <v>396</v>
      </c>
      <c r="B116" s="108" t="s">
        <v>206</v>
      </c>
      <c r="C116" s="64" t="s">
        <v>163</v>
      </c>
      <c r="D116" s="61">
        <v>135.1</v>
      </c>
      <c r="E116" s="90">
        <v>26.49</v>
      </c>
      <c r="F116" s="78">
        <f t="shared" ref="F116:F118" si="4">D116*E116</f>
        <v>3578.7989999999995</v>
      </c>
      <c r="G116" s="83">
        <v>87251</v>
      </c>
    </row>
    <row r="117" spans="1:8">
      <c r="A117" s="62" t="s">
        <v>397</v>
      </c>
      <c r="B117" s="63" t="s">
        <v>442</v>
      </c>
      <c r="C117" s="64" t="s">
        <v>21</v>
      </c>
      <c r="D117" s="61">
        <v>107.13</v>
      </c>
      <c r="E117" s="90">
        <v>4</v>
      </c>
      <c r="F117" s="78">
        <f t="shared" si="4"/>
        <v>428.52</v>
      </c>
      <c r="G117" s="77">
        <v>88648</v>
      </c>
    </row>
    <row r="118" spans="1:8" ht="24">
      <c r="A118" s="62" t="s">
        <v>398</v>
      </c>
      <c r="B118" s="63" t="s">
        <v>208</v>
      </c>
      <c r="C118" s="64" t="s">
        <v>7</v>
      </c>
      <c r="D118" s="61">
        <v>17.27</v>
      </c>
      <c r="E118" s="90">
        <v>128.54</v>
      </c>
      <c r="F118" s="78">
        <f t="shared" si="4"/>
        <v>2219.8858</v>
      </c>
      <c r="G118" s="83">
        <v>87680</v>
      </c>
    </row>
    <row r="119" spans="1:8">
      <c r="A119" s="62"/>
      <c r="B119" s="69" t="s">
        <v>376</v>
      </c>
      <c r="C119" s="64"/>
      <c r="D119" s="61"/>
      <c r="E119" s="91"/>
      <c r="F119" s="82">
        <f>SUM(F116:F118)</f>
        <v>6227.2047999999995</v>
      </c>
      <c r="G119" s="83"/>
    </row>
    <row r="120" spans="1:8">
      <c r="A120" s="65" t="s">
        <v>399</v>
      </c>
      <c r="B120" s="66" t="s">
        <v>36</v>
      </c>
      <c r="C120" s="64"/>
      <c r="D120" s="61"/>
      <c r="E120" s="91"/>
      <c r="F120" s="70"/>
      <c r="G120" s="83"/>
    </row>
    <row r="121" spans="1:8">
      <c r="A121" s="62" t="s">
        <v>400</v>
      </c>
      <c r="B121" s="108" t="s">
        <v>426</v>
      </c>
      <c r="C121" s="64" t="s">
        <v>7</v>
      </c>
      <c r="D121" s="61">
        <v>135.1</v>
      </c>
      <c r="E121" s="90">
        <v>41.15</v>
      </c>
      <c r="F121" s="78">
        <f>D121*E121</f>
        <v>5559.3649999999998</v>
      </c>
      <c r="G121" s="83">
        <v>96110</v>
      </c>
    </row>
    <row r="122" spans="1:8">
      <c r="A122" s="62"/>
      <c r="B122" s="75" t="s">
        <v>376</v>
      </c>
      <c r="C122" s="64"/>
      <c r="D122" s="61"/>
      <c r="E122" s="91"/>
      <c r="F122" s="82">
        <f>SUM(F121:F121)</f>
        <v>5559.3649999999998</v>
      </c>
      <c r="G122" s="83"/>
    </row>
    <row r="123" spans="1:8">
      <c r="A123" s="94"/>
      <c r="B123" s="95" t="s">
        <v>375</v>
      </c>
      <c r="C123" s="96"/>
      <c r="D123" s="97"/>
      <c r="E123" s="101"/>
      <c r="F123" s="99">
        <f>F114+F119+F122</f>
        <v>16263.472299999999</v>
      </c>
      <c r="G123" s="100"/>
    </row>
    <row r="124" spans="1:8">
      <c r="A124" s="65" t="s">
        <v>401</v>
      </c>
      <c r="B124" s="66" t="s">
        <v>37</v>
      </c>
      <c r="C124" s="64"/>
      <c r="D124" s="61"/>
      <c r="E124" s="91"/>
      <c r="F124" s="70"/>
      <c r="G124" s="83"/>
    </row>
    <row r="125" spans="1:8">
      <c r="A125" s="65" t="s">
        <v>402</v>
      </c>
      <c r="B125" s="66" t="s">
        <v>38</v>
      </c>
      <c r="C125" s="64"/>
      <c r="D125" s="61"/>
      <c r="E125" s="91"/>
      <c r="F125" s="70"/>
      <c r="G125" s="83"/>
    </row>
    <row r="126" spans="1:8">
      <c r="A126" s="62" t="s">
        <v>403</v>
      </c>
      <c r="B126" s="108" t="s">
        <v>438</v>
      </c>
      <c r="C126" s="64" t="s">
        <v>7</v>
      </c>
      <c r="D126" s="61">
        <v>548.83000000000004</v>
      </c>
      <c r="E126" s="90">
        <v>5.61</v>
      </c>
      <c r="F126" s="82">
        <f t="shared" ref="F126:F130" si="5">D126*E126</f>
        <v>3078.9363000000003</v>
      </c>
      <c r="G126" s="88" t="s">
        <v>449</v>
      </c>
      <c r="H126" s="104">
        <v>-35.9</v>
      </c>
    </row>
    <row r="127" spans="1:8">
      <c r="A127" s="62" t="s">
        <v>480</v>
      </c>
      <c r="B127" s="63" t="s">
        <v>439</v>
      </c>
      <c r="C127" s="64" t="s">
        <v>7</v>
      </c>
      <c r="D127" s="61">
        <v>135.1</v>
      </c>
      <c r="E127" s="90">
        <v>2.5099999999999998</v>
      </c>
      <c r="F127" s="82">
        <f t="shared" si="5"/>
        <v>339.10099999999994</v>
      </c>
      <c r="G127" s="88" t="s">
        <v>450</v>
      </c>
    </row>
    <row r="128" spans="1:8">
      <c r="A128" s="62" t="s">
        <v>481</v>
      </c>
      <c r="B128" s="63" t="s">
        <v>212</v>
      </c>
      <c r="C128" s="64" t="s">
        <v>7</v>
      </c>
      <c r="D128" s="61">
        <v>97.77</v>
      </c>
      <c r="E128" s="90">
        <v>1.7</v>
      </c>
      <c r="F128" s="82">
        <f t="shared" si="5"/>
        <v>166.20899999999997</v>
      </c>
      <c r="G128" s="88">
        <v>88485</v>
      </c>
      <c r="H128" s="104">
        <v>-35.9</v>
      </c>
    </row>
    <row r="129" spans="1:11">
      <c r="A129" s="62" t="s">
        <v>482</v>
      </c>
      <c r="B129" s="63" t="s">
        <v>214</v>
      </c>
      <c r="C129" s="64" t="s">
        <v>7</v>
      </c>
      <c r="D129" s="61">
        <v>415.16</v>
      </c>
      <c r="E129" s="90">
        <v>6.28</v>
      </c>
      <c r="F129" s="82">
        <f t="shared" si="5"/>
        <v>2607.2048000000004</v>
      </c>
      <c r="G129" s="88" t="s">
        <v>451</v>
      </c>
    </row>
    <row r="130" spans="1:11">
      <c r="A130" s="62" t="s">
        <v>483</v>
      </c>
      <c r="B130" s="63" t="s">
        <v>215</v>
      </c>
      <c r="C130" s="64" t="s">
        <v>7</v>
      </c>
      <c r="D130" s="61">
        <v>135.1</v>
      </c>
      <c r="E130" s="90">
        <v>10.83</v>
      </c>
      <c r="F130" s="82">
        <f t="shared" si="5"/>
        <v>1463.133</v>
      </c>
      <c r="G130" s="88" t="s">
        <v>452</v>
      </c>
    </row>
    <row r="131" spans="1:11">
      <c r="A131" s="62"/>
      <c r="B131" s="69" t="s">
        <v>376</v>
      </c>
      <c r="C131" s="64"/>
      <c r="D131" s="61"/>
      <c r="E131" s="91"/>
      <c r="F131" s="82">
        <f>SUM(F126:F130)</f>
        <v>7654.5841</v>
      </c>
      <c r="G131" s="83"/>
    </row>
    <row r="132" spans="1:11">
      <c r="A132" s="65" t="s">
        <v>404</v>
      </c>
      <c r="B132" s="66" t="s">
        <v>39</v>
      </c>
      <c r="C132" s="64"/>
      <c r="D132" s="61"/>
      <c r="E132" s="91"/>
      <c r="F132" s="78"/>
      <c r="G132" s="83"/>
    </row>
    <row r="133" spans="1:11">
      <c r="A133" s="62" t="s">
        <v>91</v>
      </c>
      <c r="B133" s="63" t="s">
        <v>216</v>
      </c>
      <c r="C133" s="64" t="s">
        <v>7</v>
      </c>
      <c r="D133" s="61">
        <v>56.28</v>
      </c>
      <c r="E133" s="90">
        <v>13.3</v>
      </c>
      <c r="F133" s="78">
        <f>D133*E133</f>
        <v>748.524</v>
      </c>
      <c r="G133" s="83" t="s">
        <v>448</v>
      </c>
      <c r="K133" s="87"/>
    </row>
    <row r="134" spans="1:11">
      <c r="A134" s="62" t="s">
        <v>92</v>
      </c>
      <c r="B134" s="63" t="s">
        <v>428</v>
      </c>
      <c r="C134" s="64" t="s">
        <v>7</v>
      </c>
      <c r="D134" s="61">
        <v>203.95</v>
      </c>
      <c r="E134" s="90">
        <v>11.96</v>
      </c>
      <c r="F134" s="78">
        <f>D134*E134</f>
        <v>2439.2420000000002</v>
      </c>
      <c r="G134" s="83" t="s">
        <v>447</v>
      </c>
    </row>
    <row r="135" spans="1:11">
      <c r="A135" s="62"/>
      <c r="B135" s="69" t="s">
        <v>376</v>
      </c>
      <c r="C135" s="64"/>
      <c r="D135" s="61"/>
      <c r="E135" s="90"/>
      <c r="F135" s="82">
        <f>SUM(F133:F134)</f>
        <v>3187.7660000000001</v>
      </c>
      <c r="G135" s="83"/>
    </row>
    <row r="136" spans="1:11" ht="19.5" customHeight="1">
      <c r="A136" s="94"/>
      <c r="B136" s="95" t="s">
        <v>375</v>
      </c>
      <c r="C136" s="96"/>
      <c r="D136" s="97"/>
      <c r="E136" s="101"/>
      <c r="F136" s="99">
        <f>F131+F135</f>
        <v>10842.3501</v>
      </c>
      <c r="G136" s="100"/>
    </row>
    <row r="137" spans="1:11">
      <c r="A137" s="65" t="s">
        <v>84</v>
      </c>
      <c r="B137" s="66" t="s">
        <v>40</v>
      </c>
      <c r="C137" s="64"/>
      <c r="D137" s="61"/>
      <c r="E137" s="91"/>
      <c r="F137" s="70"/>
      <c r="G137" s="83"/>
    </row>
    <row r="138" spans="1:11">
      <c r="A138" s="65" t="s">
        <v>85</v>
      </c>
      <c r="B138" s="66" t="s">
        <v>41</v>
      </c>
      <c r="C138" s="64"/>
      <c r="D138" s="61"/>
      <c r="E138" s="91"/>
      <c r="F138" s="70"/>
      <c r="G138" s="83"/>
    </row>
    <row r="139" spans="1:11">
      <c r="A139" s="62" t="s">
        <v>86</v>
      </c>
      <c r="B139" s="63" t="s">
        <v>217</v>
      </c>
      <c r="C139" s="64" t="s">
        <v>163</v>
      </c>
      <c r="D139" s="61">
        <v>152.72999999999999</v>
      </c>
      <c r="E139" s="91">
        <v>1.92</v>
      </c>
      <c r="F139" s="78">
        <f t="shared" ref="F139:F140" si="6">D139*E139</f>
        <v>293.24159999999995</v>
      </c>
      <c r="G139" s="83">
        <v>9537</v>
      </c>
    </row>
    <row r="140" spans="1:11">
      <c r="A140" s="62" t="s">
        <v>87</v>
      </c>
      <c r="B140" s="63" t="s">
        <v>443</v>
      </c>
      <c r="C140" s="64" t="s">
        <v>163</v>
      </c>
      <c r="D140" s="61">
        <v>30.93</v>
      </c>
      <c r="E140" s="91">
        <v>45.96</v>
      </c>
      <c r="F140" s="78">
        <f t="shared" si="6"/>
        <v>1421.5427999999999</v>
      </c>
      <c r="G140" s="92">
        <v>94993</v>
      </c>
    </row>
    <row r="141" spans="1:11" ht="15.75" thickBot="1">
      <c r="A141" s="94"/>
      <c r="B141" s="95" t="s">
        <v>375</v>
      </c>
      <c r="C141" s="96"/>
      <c r="D141" s="97"/>
      <c r="E141" s="102"/>
      <c r="F141" s="99">
        <f>SUM(F139:F140)</f>
        <v>1714.7844</v>
      </c>
      <c r="G141" s="103"/>
    </row>
    <row r="142" spans="1:11" ht="27" customHeight="1" thickBot="1">
      <c r="A142" s="158"/>
      <c r="B142" s="159"/>
      <c r="C142" s="159"/>
      <c r="D142" s="159"/>
      <c r="E142" s="68"/>
      <c r="F142" s="76"/>
      <c r="G142" s="74"/>
    </row>
    <row r="143" spans="1:11">
      <c r="A143" s="160" t="s">
        <v>42</v>
      </c>
      <c r="B143" s="161"/>
      <c r="C143" s="161"/>
      <c r="D143" s="161"/>
      <c r="E143" s="154"/>
      <c r="F143" s="79">
        <f>F20+F35+F39+F77+F110+F123+F136+F141</f>
        <v>86044.527099999992</v>
      </c>
      <c r="G143" s="176"/>
    </row>
    <row r="144" spans="1:11">
      <c r="A144" s="162" t="s">
        <v>370</v>
      </c>
      <c r="B144" s="163"/>
      <c r="C144" s="163"/>
      <c r="D144" s="163"/>
      <c r="E144" s="146"/>
      <c r="F144" s="80">
        <f>F143*0.2882</f>
        <v>24798.032710219999</v>
      </c>
      <c r="G144" s="179"/>
    </row>
    <row r="145" spans="1:10" ht="15.75" thickBot="1">
      <c r="A145" s="164" t="s">
        <v>44</v>
      </c>
      <c r="B145" s="165"/>
      <c r="C145" s="165"/>
      <c r="D145" s="165"/>
      <c r="E145" s="155"/>
      <c r="F145" s="105">
        <f>F143+F144</f>
        <v>110842.55981021999</v>
      </c>
      <c r="G145" s="189"/>
    </row>
    <row r="146" spans="1:10">
      <c r="A146" s="146"/>
      <c r="B146" s="147"/>
      <c r="C146" s="147"/>
      <c r="D146" s="147"/>
      <c r="E146" s="147"/>
      <c r="F146" s="147"/>
      <c r="G146" s="148"/>
    </row>
    <row r="147" spans="1:10">
      <c r="A147" s="146"/>
      <c r="B147" s="147"/>
      <c r="C147" s="147"/>
      <c r="D147" s="147"/>
      <c r="E147" s="147"/>
      <c r="F147" s="147"/>
      <c r="G147" s="148"/>
    </row>
    <row r="148" spans="1:10">
      <c r="A148" s="146"/>
      <c r="B148" s="147"/>
      <c r="C148" s="147"/>
      <c r="D148" s="147"/>
      <c r="E148" s="147"/>
      <c r="F148" s="147"/>
      <c r="G148" s="148"/>
    </row>
    <row r="149" spans="1:10">
      <c r="A149" s="85"/>
      <c r="B149" s="86"/>
      <c r="C149" s="86"/>
      <c r="D149" s="86"/>
      <c r="E149" s="86"/>
      <c r="F149" s="106"/>
      <c r="G149" s="107"/>
      <c r="I149" s="145">
        <v>111226.42</v>
      </c>
      <c r="J149" s="145"/>
    </row>
    <row r="150" spans="1:10" s="6" customFormat="1" ht="32.25" customHeight="1">
      <c r="A150" s="195" t="s">
        <v>444</v>
      </c>
      <c r="B150" s="196"/>
      <c r="C150" s="196"/>
      <c r="D150" s="196"/>
      <c r="E150" s="196"/>
      <c r="F150" s="196"/>
      <c r="G150" s="197"/>
    </row>
    <row r="151" spans="1:10" s="6" customFormat="1" ht="15" customHeight="1">
      <c r="A151" s="198" t="s">
        <v>445</v>
      </c>
      <c r="B151" s="199"/>
      <c r="C151" s="199"/>
      <c r="D151" s="199"/>
      <c r="E151" s="199"/>
      <c r="F151" s="199"/>
      <c r="G151" s="200"/>
    </row>
    <row r="152" spans="1:10" s="6" customFormat="1" ht="12.75" thickBot="1">
      <c r="A152" s="186" t="s">
        <v>446</v>
      </c>
      <c r="B152" s="187"/>
      <c r="C152" s="187"/>
      <c r="D152" s="187"/>
      <c r="E152" s="187"/>
      <c r="F152" s="187"/>
      <c r="G152" s="188"/>
      <c r="J152" s="93">
        <f>I149-F145</f>
        <v>383.86018978001084</v>
      </c>
    </row>
    <row r="153" spans="1:10" s="6" customFormat="1" ht="11.25">
      <c r="A153" s="3"/>
      <c r="C153" s="3"/>
      <c r="D153" s="4"/>
      <c r="E153" s="4"/>
    </row>
    <row r="154" spans="1:10" s="6" customFormat="1" ht="11.25">
      <c r="A154" s="3"/>
      <c r="C154" s="3"/>
      <c r="D154" s="4"/>
      <c r="E154" s="4"/>
    </row>
    <row r="155" spans="1:10" s="6" customFormat="1" ht="11.25">
      <c r="A155" s="3"/>
      <c r="C155" s="3"/>
      <c r="D155" s="4"/>
      <c r="E155" s="4"/>
    </row>
    <row r="156" spans="1:10" s="6" customFormat="1" ht="11.25">
      <c r="A156" s="3"/>
      <c r="C156" s="3"/>
      <c r="D156" s="4"/>
      <c r="E156" s="4"/>
    </row>
    <row r="157" spans="1:10" s="6" customFormat="1" ht="11.25">
      <c r="A157" s="3"/>
      <c r="C157" s="3"/>
      <c r="D157" s="4"/>
      <c r="E157" s="4"/>
    </row>
  </sheetData>
  <mergeCells count="29">
    <mergeCell ref="A152:G152"/>
    <mergeCell ref="G143:G145"/>
    <mergeCell ref="A12:G12"/>
    <mergeCell ref="A13:G13"/>
    <mergeCell ref="A14:G14"/>
    <mergeCell ref="G15:G16"/>
    <mergeCell ref="A150:G150"/>
    <mergeCell ref="A151:G151"/>
    <mergeCell ref="A2:G5"/>
    <mergeCell ref="A6:G6"/>
    <mergeCell ref="A7:G7"/>
    <mergeCell ref="A8:G8"/>
    <mergeCell ref="A10:G10"/>
    <mergeCell ref="I149:J149"/>
    <mergeCell ref="A146:G146"/>
    <mergeCell ref="A147:G147"/>
    <mergeCell ref="A148:G148"/>
    <mergeCell ref="A11:G11"/>
    <mergeCell ref="F15:F16"/>
    <mergeCell ref="E143:E145"/>
    <mergeCell ref="E15:E16"/>
    <mergeCell ref="A142:D142"/>
    <mergeCell ref="A143:D143"/>
    <mergeCell ref="A144:D144"/>
    <mergeCell ref="A145:D145"/>
    <mergeCell ref="A15:A16"/>
    <mergeCell ref="B15:B16"/>
    <mergeCell ref="C15:C16"/>
    <mergeCell ref="D15:D16"/>
  </mergeCells>
  <printOptions horizontalCentered="1"/>
  <pageMargins left="0.51181102362204722" right="0.51181102362204722" top="0.70866141732283472" bottom="0.78740157480314965" header="0.31496062992125984" footer="0.19685039370078741"/>
  <pageSetup paperSize="9" scale="51" fitToHeight="0" orientation="portrait" r:id="rId1"/>
  <headerFooter>
    <oddFooter>&amp;RPágina &amp;P de &amp;N</oddFooter>
  </headerFooter>
  <rowBreaks count="1" manualBreakCount="1">
    <brk id="77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1ª MEDIÇÃO</vt:lpstr>
      <vt:lpstr>4ª MEDIÇÃO</vt:lpstr>
      <vt:lpstr>'1ª MEDIÇÃO'!Area_de_impressao</vt:lpstr>
      <vt:lpstr>'4ª MEDIÇÃO'!Area_de_impressao</vt:lpstr>
      <vt:lpstr>'1ª MEDIÇÃO'!Titulos_de_impressao</vt:lpstr>
      <vt:lpstr>'4ª MEDIÇÃO'!Titulos_de_impressao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josivaldo</dc:creator>
  <cp:lastModifiedBy>kesialima</cp:lastModifiedBy>
  <cp:lastPrinted>2018-09-25T19:18:11Z</cp:lastPrinted>
  <dcterms:created xsi:type="dcterms:W3CDTF">2016-09-27T18:05:47Z</dcterms:created>
  <dcterms:modified xsi:type="dcterms:W3CDTF">2019-08-27T14:13:00Z</dcterms:modified>
</cp:coreProperties>
</file>