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EstaPasta_de_trabalho"/>
  <bookViews>
    <workbookView xWindow="-120" yWindow="-120" windowWidth="20730" windowHeight="11160" tabRatio="918" activeTab="1"/>
  </bookViews>
  <sheets>
    <sheet name="CRONO" sheetId="50" r:id="rId1"/>
    <sheet name="ORÇAMENTO" sheetId="47" r:id="rId2"/>
    <sheet name="BASE" sheetId="48" state="hidden" r:id="rId3"/>
    <sheet name="01 01 00" sheetId="101" r:id="rId4"/>
    <sheet name="01 01 01" sheetId="3" r:id="rId5"/>
    <sheet name="01 01 02" sheetId="99" r:id="rId6"/>
    <sheet name="01 01 03" sheetId="112" r:id="rId7"/>
    <sheet name="01 02 01" sheetId="4" r:id="rId8"/>
    <sheet name="01 03 01" sheetId="8" r:id="rId9"/>
    <sheet name="01 04 01" sheetId="9" r:id="rId10"/>
    <sheet name="01 05 01" sheetId="10" r:id="rId11"/>
    <sheet name="01 06 01" sheetId="110" r:id="rId12"/>
    <sheet name="01 07 01" sheetId="114" r:id="rId13"/>
    <sheet name="01 07 02" sheetId="14" r:id="rId14"/>
    <sheet name="01 07 03" sheetId="15" r:id="rId15"/>
    <sheet name="01 07 04" sheetId="17" r:id="rId16"/>
    <sheet name="01 07 05" sheetId="51" r:id="rId17"/>
    <sheet name="01 07 06" sheetId="52" r:id="rId18"/>
    <sheet name="01 07 07" sheetId="53" r:id="rId19"/>
    <sheet name="01 08 01" sheetId="18" r:id="rId20"/>
    <sheet name="01 09 01" sheetId="21" r:id="rId21"/>
    <sheet name="01 09 02" sheetId="22" r:id="rId22"/>
    <sheet name="01 09 03" sheetId="23" r:id="rId23"/>
    <sheet name="01 09 04" sheetId="24" r:id="rId24"/>
    <sheet name="02 01 01" sheetId="102" r:id="rId25"/>
    <sheet name="03 01 01" sheetId="27" r:id="rId26"/>
    <sheet name="03 01 02" sheetId="90" r:id="rId27"/>
    <sheet name="03 02 01" sheetId="28" r:id="rId28"/>
    <sheet name="03 02 02" sheetId="91" r:id="rId29"/>
    <sheet name="03 03 01" sheetId="29" r:id="rId30"/>
    <sheet name="03 03 02" sheetId="92" r:id="rId31"/>
    <sheet name="03 04 01" sheetId="30" r:id="rId32"/>
    <sheet name="03 04 02" sheetId="93" r:id="rId33"/>
    <sheet name="03 05 01" sheetId="94" r:id="rId34"/>
    <sheet name="03 06 01" sheetId="33" r:id="rId35"/>
    <sheet name="03 06 02" sheetId="95" r:id="rId36"/>
    <sheet name="03 07 01" sheetId="34" r:id="rId37"/>
    <sheet name="03 07 02" sheetId="96" r:id="rId38"/>
    <sheet name="03 08 01" sheetId="35" r:id="rId39"/>
    <sheet name="03 08 02" sheetId="97" r:id="rId40"/>
    <sheet name="03 09 01" sheetId="37" r:id="rId41"/>
    <sheet name="03 10 01" sheetId="98" r:id="rId42"/>
    <sheet name="03 11 01" sheetId="113" r:id="rId43"/>
    <sheet name="03 12 01" sheetId="115" r:id="rId44"/>
    <sheet name="03 13 01" sheetId="116" r:id="rId45"/>
    <sheet name="05 01 01" sheetId="106" r:id="rId46"/>
    <sheet name="05 01 02" sheetId="107" r:id="rId47"/>
    <sheet name="05 01 03" sheetId="108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I" localSheetId="5">#REF!</definedName>
    <definedName name="\I" localSheetId="12">#REF!</definedName>
    <definedName name="\I" localSheetId="16">#REF!</definedName>
    <definedName name="\I" localSheetId="17">#REF!</definedName>
    <definedName name="\I" localSheetId="18">#REF!</definedName>
    <definedName name="\I" localSheetId="26">#REF!</definedName>
    <definedName name="\I" localSheetId="28">#REF!</definedName>
    <definedName name="\I" localSheetId="30">#REF!</definedName>
    <definedName name="\I" localSheetId="32">#REF!</definedName>
    <definedName name="\I" localSheetId="33">#REF!</definedName>
    <definedName name="\I" localSheetId="35">#REF!</definedName>
    <definedName name="\I" localSheetId="37">#REF!</definedName>
    <definedName name="\I" localSheetId="39">#REF!</definedName>
    <definedName name="\I" localSheetId="41">#REF!</definedName>
    <definedName name="\I" localSheetId="42">#REF!</definedName>
    <definedName name="\I" localSheetId="43">#REF!</definedName>
    <definedName name="\I" localSheetId="45">#REF!</definedName>
    <definedName name="\I">#REF!</definedName>
    <definedName name="\S" localSheetId="5">[1]COMPOS1!#REF!</definedName>
    <definedName name="\S" localSheetId="16">[1]COMPOS1!#REF!</definedName>
    <definedName name="\S" localSheetId="17">[1]COMPOS1!#REF!</definedName>
    <definedName name="\S" localSheetId="18">[1]COMPOS1!#REF!</definedName>
    <definedName name="\S" localSheetId="26">[1]COMPOS1!#REF!</definedName>
    <definedName name="\S" localSheetId="28">[1]COMPOS1!#REF!</definedName>
    <definedName name="\S" localSheetId="30">[1]COMPOS1!#REF!</definedName>
    <definedName name="\S" localSheetId="32">[1]COMPOS1!#REF!</definedName>
    <definedName name="\S" localSheetId="33">[1]COMPOS1!#REF!</definedName>
    <definedName name="\S" localSheetId="35">[1]COMPOS1!#REF!</definedName>
    <definedName name="\S" localSheetId="37">[1]COMPOS1!#REF!</definedName>
    <definedName name="\S" localSheetId="39">[1]COMPOS1!#REF!</definedName>
    <definedName name="\S" localSheetId="41">[1]COMPOS1!#REF!</definedName>
    <definedName name="\S" localSheetId="42">[1]COMPOS1!#REF!</definedName>
    <definedName name="\S" localSheetId="43">[1]COMPOS1!#REF!</definedName>
    <definedName name="\S" localSheetId="45">[1]COMPOS1!#REF!</definedName>
    <definedName name="\S">[1]COMPOS1!#REF!</definedName>
    <definedName name="_____________PL1" localSheetId="5">#REF!</definedName>
    <definedName name="_____________PL1" localSheetId="12">#REF!</definedName>
    <definedName name="_____________PL1" localSheetId="16">#REF!</definedName>
    <definedName name="_____________PL1" localSheetId="17">#REF!</definedName>
    <definedName name="_____________PL1" localSheetId="18">#REF!</definedName>
    <definedName name="_____________PL1" localSheetId="26">#REF!</definedName>
    <definedName name="_____________PL1" localSheetId="28">#REF!</definedName>
    <definedName name="_____________PL1" localSheetId="30">#REF!</definedName>
    <definedName name="_____________PL1" localSheetId="32">#REF!</definedName>
    <definedName name="_____________PL1" localSheetId="33">#REF!</definedName>
    <definedName name="_____________PL1" localSheetId="35">#REF!</definedName>
    <definedName name="_____________PL1" localSheetId="37">#REF!</definedName>
    <definedName name="_____________PL1" localSheetId="39">#REF!</definedName>
    <definedName name="_____________PL1" localSheetId="41">#REF!</definedName>
    <definedName name="_____________PL1" localSheetId="42">#REF!</definedName>
    <definedName name="_____________PL1" localSheetId="43">#REF!</definedName>
    <definedName name="_____________PL1" localSheetId="45">#REF!</definedName>
    <definedName name="_____________PL1">#REF!</definedName>
    <definedName name="____________Ext2" localSheetId="5">'[2]P A T O 99 B'!#REF!</definedName>
    <definedName name="____________Ext2" localSheetId="16">'[2]P A T O 99 B'!#REF!</definedName>
    <definedName name="____________Ext2" localSheetId="17">'[2]P A T O 99 B'!#REF!</definedName>
    <definedName name="____________Ext2" localSheetId="18">'[2]P A T O 99 B'!#REF!</definedName>
    <definedName name="____________Ext2" localSheetId="26">'[2]P A T O 99 B'!#REF!</definedName>
    <definedName name="____________Ext2" localSheetId="28">'[2]P A T O 99 B'!#REF!</definedName>
    <definedName name="____________Ext2" localSheetId="30">'[2]P A T O 99 B'!#REF!</definedName>
    <definedName name="____________Ext2" localSheetId="32">'[2]P A T O 99 B'!#REF!</definedName>
    <definedName name="____________Ext2" localSheetId="33">'[2]P A T O 99 B'!#REF!</definedName>
    <definedName name="____________Ext2" localSheetId="35">'[2]P A T O 99 B'!#REF!</definedName>
    <definedName name="____________Ext2" localSheetId="37">'[2]P A T O 99 B'!#REF!</definedName>
    <definedName name="____________Ext2" localSheetId="39">'[2]P A T O 99 B'!#REF!</definedName>
    <definedName name="____________Ext2" localSheetId="41">'[2]P A T O 99 B'!#REF!</definedName>
    <definedName name="____________Ext2" localSheetId="42">'[2]P A T O 99 B'!#REF!</definedName>
    <definedName name="____________Ext2" localSheetId="43">'[2]P A T O 99 B'!#REF!</definedName>
    <definedName name="____________Ext2" localSheetId="45">'[2]P A T O 99 B'!#REF!</definedName>
    <definedName name="____________Ext2">'[2]P A T O 99 B'!#REF!</definedName>
    <definedName name="____________OUT98" localSheetId="3" hidden="1">{#N/A,#N/A,TRUE,"Serviços"}</definedName>
    <definedName name="____________OUT98" localSheetId="12" hidden="1">{#N/A,#N/A,TRUE,"Serviços"}</definedName>
    <definedName name="____________OUT98" localSheetId="24" hidden="1">{#N/A,#N/A,TRUE,"Serviços"}</definedName>
    <definedName name="____________OUT98" localSheetId="42" hidden="1">{#N/A,#N/A,TRUE,"Serviços"}</definedName>
    <definedName name="____________OUT98" localSheetId="45" hidden="1">{#N/A,#N/A,TRUE,"Serviços"}</definedName>
    <definedName name="____________OUT98" hidden="1">{#N/A,#N/A,TRUE,"Serviços"}</definedName>
    <definedName name="___________OUT98" localSheetId="3" hidden="1">{#N/A,#N/A,TRUE,"Serviços"}</definedName>
    <definedName name="___________OUT98" localSheetId="12" hidden="1">{#N/A,#N/A,TRUE,"Serviços"}</definedName>
    <definedName name="___________OUT98" localSheetId="24" hidden="1">{#N/A,#N/A,TRUE,"Serviços"}</definedName>
    <definedName name="___________OUT98" localSheetId="42" hidden="1">{#N/A,#N/A,TRUE,"Serviços"}</definedName>
    <definedName name="___________OUT98" localSheetId="45" hidden="1">{#N/A,#N/A,TRUE,"Serviços"}</definedName>
    <definedName name="___________OUT98" hidden="1">{#N/A,#N/A,TRUE,"Serviços"}</definedName>
    <definedName name="___________PL1" localSheetId="5">#REF!</definedName>
    <definedName name="___________PL1" localSheetId="12">#REF!</definedName>
    <definedName name="___________PL1" localSheetId="16">#REF!</definedName>
    <definedName name="___________PL1" localSheetId="17">#REF!</definedName>
    <definedName name="___________PL1" localSheetId="18">#REF!</definedName>
    <definedName name="___________PL1" localSheetId="26">#REF!</definedName>
    <definedName name="___________PL1" localSheetId="28">#REF!</definedName>
    <definedName name="___________PL1" localSheetId="30">#REF!</definedName>
    <definedName name="___________PL1" localSheetId="32">#REF!</definedName>
    <definedName name="___________PL1" localSheetId="33">#REF!</definedName>
    <definedName name="___________PL1" localSheetId="35">#REF!</definedName>
    <definedName name="___________PL1" localSheetId="37">#REF!</definedName>
    <definedName name="___________PL1" localSheetId="39">#REF!</definedName>
    <definedName name="___________PL1" localSheetId="41">#REF!</definedName>
    <definedName name="___________PL1" localSheetId="42">#REF!</definedName>
    <definedName name="___________PL1" localSheetId="43">#REF!</definedName>
    <definedName name="___________PL1" localSheetId="45">#REF!</definedName>
    <definedName name="___________PL1">#REF!</definedName>
    <definedName name="__________Ext2" localSheetId="5">'[2]P A T O 99 B'!#REF!</definedName>
    <definedName name="__________Ext2" localSheetId="16">'[2]P A T O 99 B'!#REF!</definedName>
    <definedName name="__________Ext2" localSheetId="17">'[2]P A T O 99 B'!#REF!</definedName>
    <definedName name="__________Ext2" localSheetId="18">'[2]P A T O 99 B'!#REF!</definedName>
    <definedName name="__________Ext2" localSheetId="26">'[2]P A T O 99 B'!#REF!</definedName>
    <definedName name="__________Ext2" localSheetId="28">'[2]P A T O 99 B'!#REF!</definedName>
    <definedName name="__________Ext2" localSheetId="30">'[2]P A T O 99 B'!#REF!</definedName>
    <definedName name="__________Ext2" localSheetId="32">'[2]P A T O 99 B'!#REF!</definedName>
    <definedName name="__________Ext2" localSheetId="33">'[2]P A T O 99 B'!#REF!</definedName>
    <definedName name="__________Ext2" localSheetId="35">'[2]P A T O 99 B'!#REF!</definedName>
    <definedName name="__________Ext2" localSheetId="37">'[2]P A T O 99 B'!#REF!</definedName>
    <definedName name="__________Ext2" localSheetId="39">'[2]P A T O 99 B'!#REF!</definedName>
    <definedName name="__________Ext2" localSheetId="41">'[2]P A T O 99 B'!#REF!</definedName>
    <definedName name="__________Ext2" localSheetId="42">'[2]P A T O 99 B'!#REF!</definedName>
    <definedName name="__________Ext2" localSheetId="43">'[2]P A T O 99 B'!#REF!</definedName>
    <definedName name="__________Ext2" localSheetId="45">'[2]P A T O 99 B'!#REF!</definedName>
    <definedName name="__________Ext2">'[2]P A T O 99 B'!#REF!</definedName>
    <definedName name="__________OUT98" localSheetId="3" hidden="1">{#N/A,#N/A,TRUE,"Serviços"}</definedName>
    <definedName name="__________OUT98" localSheetId="12" hidden="1">{#N/A,#N/A,TRUE,"Serviços"}</definedName>
    <definedName name="__________OUT98" localSheetId="24" hidden="1">{#N/A,#N/A,TRUE,"Serviços"}</definedName>
    <definedName name="__________OUT98" localSheetId="42" hidden="1">{#N/A,#N/A,TRUE,"Serviços"}</definedName>
    <definedName name="__________OUT98" localSheetId="45" hidden="1">{#N/A,#N/A,TRUE,"Serviços"}</definedName>
    <definedName name="__________OUT98" hidden="1">{#N/A,#N/A,TRUE,"Serviços"}</definedName>
    <definedName name="__________PL1" localSheetId="5">#REF!</definedName>
    <definedName name="__________PL1" localSheetId="12">#REF!</definedName>
    <definedName name="__________PL1" localSheetId="16">#REF!</definedName>
    <definedName name="__________PL1" localSheetId="17">#REF!</definedName>
    <definedName name="__________PL1" localSheetId="18">#REF!</definedName>
    <definedName name="__________PL1" localSheetId="26">#REF!</definedName>
    <definedName name="__________PL1" localSheetId="28">#REF!</definedName>
    <definedName name="__________PL1" localSheetId="30">#REF!</definedName>
    <definedName name="__________PL1" localSheetId="32">#REF!</definedName>
    <definedName name="__________PL1" localSheetId="33">#REF!</definedName>
    <definedName name="__________PL1" localSheetId="35">#REF!</definedName>
    <definedName name="__________PL1" localSheetId="37">#REF!</definedName>
    <definedName name="__________PL1" localSheetId="39">#REF!</definedName>
    <definedName name="__________PL1" localSheetId="41">#REF!</definedName>
    <definedName name="__________PL1" localSheetId="42">#REF!</definedName>
    <definedName name="__________PL1" localSheetId="43">#REF!</definedName>
    <definedName name="__________PL1" localSheetId="45">#REF!</definedName>
    <definedName name="__________PL1">#REF!</definedName>
    <definedName name="__________r" localSheetId="5">#REF!</definedName>
    <definedName name="__________r" localSheetId="12">#REF!</definedName>
    <definedName name="__________r" localSheetId="16">#REF!</definedName>
    <definedName name="__________r" localSheetId="17">#REF!</definedName>
    <definedName name="__________r" localSheetId="18">#REF!</definedName>
    <definedName name="__________r" localSheetId="26">#REF!</definedName>
    <definedName name="__________r" localSheetId="28">#REF!</definedName>
    <definedName name="__________r" localSheetId="30">#REF!</definedName>
    <definedName name="__________r" localSheetId="32">#REF!</definedName>
    <definedName name="__________r" localSheetId="33">#REF!</definedName>
    <definedName name="__________r" localSheetId="35">#REF!</definedName>
    <definedName name="__________r" localSheetId="37">#REF!</definedName>
    <definedName name="__________r" localSheetId="39">#REF!</definedName>
    <definedName name="__________r" localSheetId="41">#REF!</definedName>
    <definedName name="__________r" localSheetId="42">#REF!</definedName>
    <definedName name="__________r" localSheetId="43">#REF!</definedName>
    <definedName name="__________r" localSheetId="45">#REF!</definedName>
    <definedName name="__________r">#REF!</definedName>
    <definedName name="_________PL1" localSheetId="5">#REF!</definedName>
    <definedName name="_________PL1" localSheetId="12">#REF!</definedName>
    <definedName name="_________PL1" localSheetId="16">#REF!</definedName>
    <definedName name="_________PL1" localSheetId="17">#REF!</definedName>
    <definedName name="_________PL1" localSheetId="18">#REF!</definedName>
    <definedName name="_________PL1" localSheetId="26">#REF!</definedName>
    <definedName name="_________PL1" localSheetId="28">#REF!</definedName>
    <definedName name="_________PL1" localSheetId="30">#REF!</definedName>
    <definedName name="_________PL1" localSheetId="32">#REF!</definedName>
    <definedName name="_________PL1" localSheetId="33">#REF!</definedName>
    <definedName name="_________PL1" localSheetId="35">#REF!</definedName>
    <definedName name="_________PL1" localSheetId="37">#REF!</definedName>
    <definedName name="_________PL1" localSheetId="39">#REF!</definedName>
    <definedName name="_________PL1" localSheetId="41">#REF!</definedName>
    <definedName name="_________PL1" localSheetId="42">#REF!</definedName>
    <definedName name="_________PL1" localSheetId="43">#REF!</definedName>
    <definedName name="_________PL1" localSheetId="45">#REF!</definedName>
    <definedName name="_________PL1">#REF!</definedName>
    <definedName name="_________r" localSheetId="5">#REF!</definedName>
    <definedName name="_________r" localSheetId="12">#REF!</definedName>
    <definedName name="_________r" localSheetId="16">#REF!</definedName>
    <definedName name="_________r" localSheetId="17">#REF!</definedName>
    <definedName name="_________r" localSheetId="18">#REF!</definedName>
    <definedName name="_________r" localSheetId="26">#REF!</definedName>
    <definedName name="_________r" localSheetId="28">#REF!</definedName>
    <definedName name="_________r" localSheetId="30">#REF!</definedName>
    <definedName name="_________r" localSheetId="32">#REF!</definedName>
    <definedName name="_________r" localSheetId="33">#REF!</definedName>
    <definedName name="_________r" localSheetId="35">#REF!</definedName>
    <definedName name="_________r" localSheetId="37">#REF!</definedName>
    <definedName name="_________r" localSheetId="39">#REF!</definedName>
    <definedName name="_________r" localSheetId="41">#REF!</definedName>
    <definedName name="_________r" localSheetId="42">#REF!</definedName>
    <definedName name="_________r" localSheetId="43">#REF!</definedName>
    <definedName name="_________r" localSheetId="45">#REF!</definedName>
    <definedName name="_________r">#REF!</definedName>
    <definedName name="_________Rbv1">'[3]Página 16'!$C$3:$C$7</definedName>
    <definedName name="________Ext2" localSheetId="5">'[2]P A T O 99 B'!#REF!</definedName>
    <definedName name="________Ext2" localSheetId="16">'[2]P A T O 99 B'!#REF!</definedName>
    <definedName name="________Ext2" localSheetId="17">'[2]P A T O 99 B'!#REF!</definedName>
    <definedName name="________Ext2" localSheetId="18">'[2]P A T O 99 B'!#REF!</definedName>
    <definedName name="________Ext2" localSheetId="26">'[2]P A T O 99 B'!#REF!</definedName>
    <definedName name="________Ext2" localSheetId="28">'[2]P A T O 99 B'!#REF!</definedName>
    <definedName name="________Ext2" localSheetId="30">'[2]P A T O 99 B'!#REF!</definedName>
    <definedName name="________Ext2" localSheetId="32">'[2]P A T O 99 B'!#REF!</definedName>
    <definedName name="________Ext2" localSheetId="33">'[2]P A T O 99 B'!#REF!</definedName>
    <definedName name="________Ext2" localSheetId="35">'[2]P A T O 99 B'!#REF!</definedName>
    <definedName name="________Ext2" localSheetId="37">'[2]P A T O 99 B'!#REF!</definedName>
    <definedName name="________Ext2" localSheetId="39">'[2]P A T O 99 B'!#REF!</definedName>
    <definedName name="________Ext2" localSheetId="41">'[2]P A T O 99 B'!#REF!</definedName>
    <definedName name="________Ext2" localSheetId="42">'[2]P A T O 99 B'!#REF!</definedName>
    <definedName name="________Ext2" localSheetId="43">'[2]P A T O 99 B'!#REF!</definedName>
    <definedName name="________Ext2" localSheetId="45">'[2]P A T O 99 B'!#REF!</definedName>
    <definedName name="________Ext2">'[2]P A T O 99 B'!#REF!</definedName>
    <definedName name="________OUT98" localSheetId="3" hidden="1">{#N/A,#N/A,TRUE,"Serviços"}</definedName>
    <definedName name="________OUT98" localSheetId="12" hidden="1">{#N/A,#N/A,TRUE,"Serviços"}</definedName>
    <definedName name="________OUT98" localSheetId="24" hidden="1">{#N/A,#N/A,TRUE,"Serviços"}</definedName>
    <definedName name="________OUT98" localSheetId="42" hidden="1">{#N/A,#N/A,TRUE,"Serviços"}</definedName>
    <definedName name="________OUT98" localSheetId="45" hidden="1">{#N/A,#N/A,TRUE,"Serviços"}</definedName>
    <definedName name="________OUT98" hidden="1">{#N/A,#N/A,TRUE,"Serviços"}</definedName>
    <definedName name="________PL1" localSheetId="5">#REF!</definedName>
    <definedName name="________PL1" localSheetId="12">#REF!</definedName>
    <definedName name="________PL1" localSheetId="16">#REF!</definedName>
    <definedName name="________PL1" localSheetId="17">#REF!</definedName>
    <definedName name="________PL1" localSheetId="18">#REF!</definedName>
    <definedName name="________PL1" localSheetId="26">#REF!</definedName>
    <definedName name="________PL1" localSheetId="28">#REF!</definedName>
    <definedName name="________PL1" localSheetId="30">#REF!</definedName>
    <definedName name="________PL1" localSheetId="32">#REF!</definedName>
    <definedName name="________PL1" localSheetId="33">#REF!</definedName>
    <definedName name="________PL1" localSheetId="35">#REF!</definedName>
    <definedName name="________PL1" localSheetId="37">#REF!</definedName>
    <definedName name="________PL1" localSheetId="39">#REF!</definedName>
    <definedName name="________PL1" localSheetId="41">#REF!</definedName>
    <definedName name="________PL1" localSheetId="42">#REF!</definedName>
    <definedName name="________PL1" localSheetId="43">#REF!</definedName>
    <definedName name="________PL1" localSheetId="45">#REF!</definedName>
    <definedName name="________PL1">#REF!</definedName>
    <definedName name="________r" localSheetId="5">#REF!</definedName>
    <definedName name="________r" localSheetId="12">#REF!</definedName>
    <definedName name="________r" localSheetId="16">#REF!</definedName>
    <definedName name="________r" localSheetId="17">#REF!</definedName>
    <definedName name="________r" localSheetId="18">#REF!</definedName>
    <definedName name="________r" localSheetId="26">#REF!</definedName>
    <definedName name="________r" localSheetId="28">#REF!</definedName>
    <definedName name="________r" localSheetId="30">#REF!</definedName>
    <definedName name="________r" localSheetId="32">#REF!</definedName>
    <definedName name="________r" localSheetId="33">#REF!</definedName>
    <definedName name="________r" localSheetId="35">#REF!</definedName>
    <definedName name="________r" localSheetId="37">#REF!</definedName>
    <definedName name="________r" localSheetId="39">#REF!</definedName>
    <definedName name="________r" localSheetId="41">#REF!</definedName>
    <definedName name="________r" localSheetId="42">#REF!</definedName>
    <definedName name="________r" localSheetId="43">#REF!</definedName>
    <definedName name="________r" localSheetId="45">#REF!</definedName>
    <definedName name="________r">#REF!</definedName>
    <definedName name="________Rbv1">'[3]Página 16'!$C$3:$C$7</definedName>
    <definedName name="________tt1" localSheetId="3">'01 01 00'!________tt1</definedName>
    <definedName name="________tt1" localSheetId="12">#N/A</definedName>
    <definedName name="________tt1" localSheetId="24">'02 01 01'!________tt1</definedName>
    <definedName name="________tt1" localSheetId="42">'03 11 01'!________tt1</definedName>
    <definedName name="________tt1" localSheetId="45">'05 01 01'!________tt1</definedName>
    <definedName name="________tt1">[0]!________tt1</definedName>
    <definedName name="_______Ext2" localSheetId="5">'[2]P A T O 99 B'!#REF!</definedName>
    <definedName name="_______Ext2" localSheetId="16">'[2]P A T O 99 B'!#REF!</definedName>
    <definedName name="_______Ext2" localSheetId="17">'[2]P A T O 99 B'!#REF!</definedName>
    <definedName name="_______Ext2" localSheetId="18">'[2]P A T O 99 B'!#REF!</definedName>
    <definedName name="_______Ext2" localSheetId="26">'[2]P A T O 99 B'!#REF!</definedName>
    <definedName name="_______Ext2" localSheetId="28">'[2]P A T O 99 B'!#REF!</definedName>
    <definedName name="_______Ext2" localSheetId="30">'[2]P A T O 99 B'!#REF!</definedName>
    <definedName name="_______Ext2" localSheetId="32">'[2]P A T O 99 B'!#REF!</definedName>
    <definedName name="_______Ext2" localSheetId="33">'[2]P A T O 99 B'!#REF!</definedName>
    <definedName name="_______Ext2" localSheetId="35">'[2]P A T O 99 B'!#REF!</definedName>
    <definedName name="_______Ext2" localSheetId="37">'[2]P A T O 99 B'!#REF!</definedName>
    <definedName name="_______Ext2" localSheetId="39">'[2]P A T O 99 B'!#REF!</definedName>
    <definedName name="_______Ext2" localSheetId="41">'[2]P A T O 99 B'!#REF!</definedName>
    <definedName name="_______Ext2" localSheetId="42">'[2]P A T O 99 B'!#REF!</definedName>
    <definedName name="_______Ext2" localSheetId="43">'[2]P A T O 99 B'!#REF!</definedName>
    <definedName name="_______Ext2" localSheetId="45">'[2]P A T O 99 B'!#REF!</definedName>
    <definedName name="_______Ext2">'[2]P A T O 99 B'!#REF!</definedName>
    <definedName name="_______OUT98" localSheetId="3" hidden="1">{#N/A,#N/A,TRUE,"Serviços"}</definedName>
    <definedName name="_______OUT98" localSheetId="12" hidden="1">{#N/A,#N/A,TRUE,"Serviços"}</definedName>
    <definedName name="_______OUT98" localSheetId="24" hidden="1">{#N/A,#N/A,TRUE,"Serviços"}</definedName>
    <definedName name="_______OUT98" localSheetId="42" hidden="1">{#N/A,#N/A,TRUE,"Serviços"}</definedName>
    <definedName name="_______OUT98" localSheetId="45" hidden="1">{#N/A,#N/A,TRUE,"Serviços"}</definedName>
    <definedName name="_______OUT98" hidden="1">{#N/A,#N/A,TRUE,"Serviços"}</definedName>
    <definedName name="_______PL1" localSheetId="5">#REF!</definedName>
    <definedName name="_______PL1" localSheetId="12">#REF!</definedName>
    <definedName name="_______PL1" localSheetId="16">#REF!</definedName>
    <definedName name="_______PL1" localSheetId="17">#REF!</definedName>
    <definedName name="_______PL1" localSheetId="18">#REF!</definedName>
    <definedName name="_______PL1" localSheetId="26">#REF!</definedName>
    <definedName name="_______PL1" localSheetId="28">#REF!</definedName>
    <definedName name="_______PL1" localSheetId="30">#REF!</definedName>
    <definedName name="_______PL1" localSheetId="32">#REF!</definedName>
    <definedName name="_______PL1" localSheetId="33">#REF!</definedName>
    <definedName name="_______PL1" localSheetId="35">#REF!</definedName>
    <definedName name="_______PL1" localSheetId="37">#REF!</definedName>
    <definedName name="_______PL1" localSheetId="39">#REF!</definedName>
    <definedName name="_______PL1" localSheetId="41">#REF!</definedName>
    <definedName name="_______PL1" localSheetId="42">#REF!</definedName>
    <definedName name="_______PL1" localSheetId="43">#REF!</definedName>
    <definedName name="_______PL1" localSheetId="45">#REF!</definedName>
    <definedName name="_______PL1">#REF!</definedName>
    <definedName name="_______r" localSheetId="5">#REF!</definedName>
    <definedName name="_______r" localSheetId="12">#REF!</definedName>
    <definedName name="_______r" localSheetId="16">#REF!</definedName>
    <definedName name="_______r" localSheetId="17">#REF!</definedName>
    <definedName name="_______r" localSheetId="18">#REF!</definedName>
    <definedName name="_______r" localSheetId="26">#REF!</definedName>
    <definedName name="_______r" localSheetId="28">#REF!</definedName>
    <definedName name="_______r" localSheetId="30">#REF!</definedName>
    <definedName name="_______r" localSheetId="32">#REF!</definedName>
    <definedName name="_______r" localSheetId="33">#REF!</definedName>
    <definedName name="_______r" localSheetId="35">#REF!</definedName>
    <definedName name="_______r" localSheetId="37">#REF!</definedName>
    <definedName name="_______r" localSheetId="39">#REF!</definedName>
    <definedName name="_______r" localSheetId="41">#REF!</definedName>
    <definedName name="_______r" localSheetId="42">#REF!</definedName>
    <definedName name="_______r" localSheetId="43">#REF!</definedName>
    <definedName name="_______r" localSheetId="45">#REF!</definedName>
    <definedName name="_______r">#REF!</definedName>
    <definedName name="_______Rbv1">'[3]Página 16'!$C$3:$C$7</definedName>
    <definedName name="_______tt1" localSheetId="3">'01 01 00'!_______tt1</definedName>
    <definedName name="_______tt1" localSheetId="12">#N/A</definedName>
    <definedName name="_______tt1" localSheetId="24">'02 01 01'!_______tt1</definedName>
    <definedName name="_______tt1" localSheetId="42">'03 11 01'!_______tt1</definedName>
    <definedName name="_______tt1" localSheetId="45">'05 01 01'!_______tt1</definedName>
    <definedName name="_______tt1">[0]!_______tt1</definedName>
    <definedName name="______Ext2" localSheetId="5">'[2]P A T O 99 B'!#REF!</definedName>
    <definedName name="______Ext2" localSheetId="16">'[2]P A T O 99 B'!#REF!</definedName>
    <definedName name="______Ext2" localSheetId="17">'[2]P A T O 99 B'!#REF!</definedName>
    <definedName name="______Ext2" localSheetId="18">'[2]P A T O 99 B'!#REF!</definedName>
    <definedName name="______Ext2" localSheetId="26">'[2]P A T O 99 B'!#REF!</definedName>
    <definedName name="______Ext2" localSheetId="28">'[2]P A T O 99 B'!#REF!</definedName>
    <definedName name="______Ext2" localSheetId="30">'[2]P A T O 99 B'!#REF!</definedName>
    <definedName name="______Ext2" localSheetId="32">'[2]P A T O 99 B'!#REF!</definedName>
    <definedName name="______Ext2" localSheetId="33">'[2]P A T O 99 B'!#REF!</definedName>
    <definedName name="______Ext2" localSheetId="35">'[2]P A T O 99 B'!#REF!</definedName>
    <definedName name="______Ext2" localSheetId="37">'[2]P A T O 99 B'!#REF!</definedName>
    <definedName name="______Ext2" localSheetId="39">'[2]P A T O 99 B'!#REF!</definedName>
    <definedName name="______Ext2" localSheetId="41">'[2]P A T O 99 B'!#REF!</definedName>
    <definedName name="______Ext2" localSheetId="42">'[2]P A T O 99 B'!#REF!</definedName>
    <definedName name="______Ext2" localSheetId="43">'[2]P A T O 99 B'!#REF!</definedName>
    <definedName name="______Ext2" localSheetId="45">'[2]P A T O 99 B'!#REF!</definedName>
    <definedName name="______Ext2">'[2]P A T O 99 B'!#REF!</definedName>
    <definedName name="______OUT98" localSheetId="3" hidden="1">{#N/A,#N/A,TRUE,"Serviços"}</definedName>
    <definedName name="______OUT98" localSheetId="12" hidden="1">{#N/A,#N/A,TRUE,"Serviços"}</definedName>
    <definedName name="______OUT98" localSheetId="24" hidden="1">{#N/A,#N/A,TRUE,"Serviços"}</definedName>
    <definedName name="______OUT98" localSheetId="42" hidden="1">{#N/A,#N/A,TRUE,"Serviços"}</definedName>
    <definedName name="______OUT98" localSheetId="45" hidden="1">{#N/A,#N/A,TRUE,"Serviços"}</definedName>
    <definedName name="______OUT98" hidden="1">{#N/A,#N/A,TRUE,"Serviços"}</definedName>
    <definedName name="______PL1" localSheetId="5">#REF!</definedName>
    <definedName name="______PL1" localSheetId="12">#REF!</definedName>
    <definedName name="______PL1" localSheetId="16">#REF!</definedName>
    <definedName name="______PL1" localSheetId="17">#REF!</definedName>
    <definedName name="______PL1" localSheetId="18">#REF!</definedName>
    <definedName name="______PL1" localSheetId="26">#REF!</definedName>
    <definedName name="______PL1" localSheetId="28">#REF!</definedName>
    <definedName name="______PL1" localSheetId="30">#REF!</definedName>
    <definedName name="______PL1" localSheetId="32">#REF!</definedName>
    <definedName name="______PL1" localSheetId="33">#REF!</definedName>
    <definedName name="______PL1" localSheetId="35">#REF!</definedName>
    <definedName name="______PL1" localSheetId="37">#REF!</definedName>
    <definedName name="______PL1" localSheetId="39">#REF!</definedName>
    <definedName name="______PL1" localSheetId="41">#REF!</definedName>
    <definedName name="______PL1" localSheetId="42">#REF!</definedName>
    <definedName name="______PL1" localSheetId="43">#REF!</definedName>
    <definedName name="______PL1" localSheetId="45">#REF!</definedName>
    <definedName name="______PL1">#REF!</definedName>
    <definedName name="______r" localSheetId="5">#REF!</definedName>
    <definedName name="______r" localSheetId="12">#REF!</definedName>
    <definedName name="______r" localSheetId="16">#REF!</definedName>
    <definedName name="______r" localSheetId="17">#REF!</definedName>
    <definedName name="______r" localSheetId="18">#REF!</definedName>
    <definedName name="______r" localSheetId="26">#REF!</definedName>
    <definedName name="______r" localSheetId="28">#REF!</definedName>
    <definedName name="______r" localSheetId="30">#REF!</definedName>
    <definedName name="______r" localSheetId="32">#REF!</definedName>
    <definedName name="______r" localSheetId="33">#REF!</definedName>
    <definedName name="______r" localSheetId="35">#REF!</definedName>
    <definedName name="______r" localSheetId="37">#REF!</definedName>
    <definedName name="______r" localSheetId="39">#REF!</definedName>
    <definedName name="______r" localSheetId="41">#REF!</definedName>
    <definedName name="______r" localSheetId="42">#REF!</definedName>
    <definedName name="______r" localSheetId="43">#REF!</definedName>
    <definedName name="______r" localSheetId="45">#REF!</definedName>
    <definedName name="______r">#REF!</definedName>
    <definedName name="______Rbv1">'[3]Página 16'!$C$3:$C$7</definedName>
    <definedName name="______tt1" localSheetId="3">'01 01 00'!______tt1</definedName>
    <definedName name="______tt1" localSheetId="12">#N/A</definedName>
    <definedName name="______tt1" localSheetId="24">'02 01 01'!______tt1</definedName>
    <definedName name="______tt1" localSheetId="42">'03 11 01'!______tt1</definedName>
    <definedName name="______tt1" localSheetId="45">'05 01 01'!______tt1</definedName>
    <definedName name="______tt1">[0]!______tt1</definedName>
    <definedName name="_____Ext2" localSheetId="5">'[2]P A T O 99 B'!#REF!</definedName>
    <definedName name="_____Ext2" localSheetId="16">'[2]P A T O 99 B'!#REF!</definedName>
    <definedName name="_____Ext2" localSheetId="17">'[2]P A T O 99 B'!#REF!</definedName>
    <definedName name="_____Ext2" localSheetId="18">'[2]P A T O 99 B'!#REF!</definedName>
    <definedName name="_____Ext2" localSheetId="26">'[2]P A T O 99 B'!#REF!</definedName>
    <definedName name="_____Ext2" localSheetId="28">'[2]P A T O 99 B'!#REF!</definedName>
    <definedName name="_____Ext2" localSheetId="30">'[2]P A T O 99 B'!#REF!</definedName>
    <definedName name="_____Ext2" localSheetId="32">'[2]P A T O 99 B'!#REF!</definedName>
    <definedName name="_____Ext2" localSheetId="33">'[2]P A T O 99 B'!#REF!</definedName>
    <definedName name="_____Ext2" localSheetId="35">'[2]P A T O 99 B'!#REF!</definedName>
    <definedName name="_____Ext2" localSheetId="37">'[2]P A T O 99 B'!#REF!</definedName>
    <definedName name="_____Ext2" localSheetId="39">'[2]P A T O 99 B'!#REF!</definedName>
    <definedName name="_____Ext2" localSheetId="41">'[2]P A T O 99 B'!#REF!</definedName>
    <definedName name="_____Ext2" localSheetId="42">'[2]P A T O 99 B'!#REF!</definedName>
    <definedName name="_____Ext2" localSheetId="43">'[2]P A T O 99 B'!#REF!</definedName>
    <definedName name="_____Ext2" localSheetId="45">'[2]P A T O 99 B'!#REF!</definedName>
    <definedName name="_____Ext2">'[2]P A T O 99 B'!#REF!</definedName>
    <definedName name="_____PL1" localSheetId="5">#REF!</definedName>
    <definedName name="_____PL1" localSheetId="12">#REF!</definedName>
    <definedName name="_____PL1" localSheetId="16">#REF!</definedName>
    <definedName name="_____PL1" localSheetId="17">#REF!</definedName>
    <definedName name="_____PL1" localSheetId="18">#REF!</definedName>
    <definedName name="_____PL1" localSheetId="26">#REF!</definedName>
    <definedName name="_____PL1" localSheetId="28">#REF!</definedName>
    <definedName name="_____PL1" localSheetId="30">#REF!</definedName>
    <definedName name="_____PL1" localSheetId="32">#REF!</definedName>
    <definedName name="_____PL1" localSheetId="33">#REF!</definedName>
    <definedName name="_____PL1" localSheetId="35">#REF!</definedName>
    <definedName name="_____PL1" localSheetId="37">#REF!</definedName>
    <definedName name="_____PL1" localSheetId="39">#REF!</definedName>
    <definedName name="_____PL1" localSheetId="41">#REF!</definedName>
    <definedName name="_____PL1" localSheetId="42">#REF!</definedName>
    <definedName name="_____PL1" localSheetId="43">#REF!</definedName>
    <definedName name="_____PL1" localSheetId="45">#REF!</definedName>
    <definedName name="_____PL1" localSheetId="0">#REF!</definedName>
    <definedName name="_____PL1">#REF!</definedName>
    <definedName name="_____r" localSheetId="5">#REF!</definedName>
    <definedName name="_____r" localSheetId="12">#REF!</definedName>
    <definedName name="_____r" localSheetId="16">#REF!</definedName>
    <definedName name="_____r" localSheetId="17">#REF!</definedName>
    <definedName name="_____r" localSheetId="18">#REF!</definedName>
    <definedName name="_____r" localSheetId="26">#REF!</definedName>
    <definedName name="_____r" localSheetId="28">#REF!</definedName>
    <definedName name="_____r" localSheetId="30">#REF!</definedName>
    <definedName name="_____r" localSheetId="32">#REF!</definedName>
    <definedName name="_____r" localSheetId="33">#REF!</definedName>
    <definedName name="_____r" localSheetId="35">#REF!</definedName>
    <definedName name="_____r" localSheetId="37">#REF!</definedName>
    <definedName name="_____r" localSheetId="39">#REF!</definedName>
    <definedName name="_____r" localSheetId="41">#REF!</definedName>
    <definedName name="_____r" localSheetId="42">#REF!</definedName>
    <definedName name="_____r" localSheetId="43">#REF!</definedName>
    <definedName name="_____r" localSheetId="45">#REF!</definedName>
    <definedName name="_____r">#REF!</definedName>
    <definedName name="_____Rbv1">'[3]Página 16'!$C$3:$C$7</definedName>
    <definedName name="_____tt1" localSheetId="3">'01 01 00'!_____tt1</definedName>
    <definedName name="_____tt1" localSheetId="12">#N/A</definedName>
    <definedName name="_____tt1" localSheetId="24">'02 01 01'!_____tt1</definedName>
    <definedName name="_____tt1" localSheetId="42">'03 11 01'!_____tt1</definedName>
    <definedName name="_____tt1" localSheetId="45">'05 01 01'!_____tt1</definedName>
    <definedName name="_____tt1">[0]!_____tt1</definedName>
    <definedName name="____Ext2" localSheetId="5">'[2]P A T O 99 B'!#REF!</definedName>
    <definedName name="____Ext2" localSheetId="16">'[2]P A T O 99 B'!#REF!</definedName>
    <definedName name="____Ext2" localSheetId="17">'[2]P A T O 99 B'!#REF!</definedName>
    <definedName name="____Ext2" localSheetId="18">'[2]P A T O 99 B'!#REF!</definedName>
    <definedName name="____Ext2" localSheetId="26">'[2]P A T O 99 B'!#REF!</definedName>
    <definedName name="____Ext2" localSheetId="28">'[2]P A T O 99 B'!#REF!</definedName>
    <definedName name="____Ext2" localSheetId="30">'[2]P A T O 99 B'!#REF!</definedName>
    <definedName name="____Ext2" localSheetId="32">'[2]P A T O 99 B'!#REF!</definedName>
    <definedName name="____Ext2" localSheetId="33">'[2]P A T O 99 B'!#REF!</definedName>
    <definedName name="____Ext2" localSheetId="35">'[2]P A T O 99 B'!#REF!</definedName>
    <definedName name="____Ext2" localSheetId="37">'[2]P A T O 99 B'!#REF!</definedName>
    <definedName name="____Ext2" localSheetId="39">'[2]P A T O 99 B'!#REF!</definedName>
    <definedName name="____Ext2" localSheetId="41">'[2]P A T O 99 B'!#REF!</definedName>
    <definedName name="____Ext2" localSheetId="42">'[2]P A T O 99 B'!#REF!</definedName>
    <definedName name="____Ext2" localSheetId="43">'[2]P A T O 99 B'!#REF!</definedName>
    <definedName name="____Ext2" localSheetId="45">'[2]P A T O 99 B'!#REF!</definedName>
    <definedName name="____Ext2">'[2]P A T O 99 B'!#REF!</definedName>
    <definedName name="____OUT98" localSheetId="3" hidden="1">{#N/A,#N/A,TRUE,"Serviços"}</definedName>
    <definedName name="____OUT98" localSheetId="12" hidden="1">{#N/A,#N/A,TRUE,"Serviços"}</definedName>
    <definedName name="____OUT98" localSheetId="24" hidden="1">{#N/A,#N/A,TRUE,"Serviços"}</definedName>
    <definedName name="____OUT98" localSheetId="42" hidden="1">{#N/A,#N/A,TRUE,"Serviços"}</definedName>
    <definedName name="____OUT98" localSheetId="45" hidden="1">{#N/A,#N/A,TRUE,"Serviços"}</definedName>
    <definedName name="____OUT98" hidden="1">{#N/A,#N/A,TRUE,"Serviços"}</definedName>
    <definedName name="____PL1" localSheetId="5">#REF!</definedName>
    <definedName name="____PL1" localSheetId="12">#REF!</definedName>
    <definedName name="____PL1" localSheetId="16">#REF!</definedName>
    <definedName name="____PL1" localSheetId="17">#REF!</definedName>
    <definedName name="____PL1" localSheetId="18">#REF!</definedName>
    <definedName name="____PL1" localSheetId="26">#REF!</definedName>
    <definedName name="____PL1" localSheetId="28">#REF!</definedName>
    <definedName name="____PL1" localSheetId="30">#REF!</definedName>
    <definedName name="____PL1" localSheetId="32">#REF!</definedName>
    <definedName name="____PL1" localSheetId="33">#REF!</definedName>
    <definedName name="____PL1" localSheetId="35">#REF!</definedName>
    <definedName name="____PL1" localSheetId="37">#REF!</definedName>
    <definedName name="____PL1" localSheetId="39">#REF!</definedName>
    <definedName name="____PL1" localSheetId="41">#REF!</definedName>
    <definedName name="____PL1" localSheetId="42">#REF!</definedName>
    <definedName name="____PL1" localSheetId="43">#REF!</definedName>
    <definedName name="____PL1" localSheetId="45">#REF!</definedName>
    <definedName name="____PL1" localSheetId="0">#REF!</definedName>
    <definedName name="____PL1">#REF!</definedName>
    <definedName name="____r" localSheetId="5">#REF!</definedName>
    <definedName name="____r" localSheetId="12">#REF!</definedName>
    <definedName name="____r" localSheetId="16">#REF!</definedName>
    <definedName name="____r" localSheetId="17">#REF!</definedName>
    <definedName name="____r" localSheetId="18">#REF!</definedName>
    <definedName name="____r" localSheetId="26">#REF!</definedName>
    <definedName name="____r" localSheetId="28">#REF!</definedName>
    <definedName name="____r" localSheetId="30">#REF!</definedName>
    <definedName name="____r" localSheetId="32">#REF!</definedName>
    <definedName name="____r" localSheetId="33">#REF!</definedName>
    <definedName name="____r" localSheetId="35">#REF!</definedName>
    <definedName name="____r" localSheetId="37">#REF!</definedName>
    <definedName name="____r" localSheetId="39">#REF!</definedName>
    <definedName name="____r" localSheetId="41">#REF!</definedName>
    <definedName name="____r" localSheetId="42">#REF!</definedName>
    <definedName name="____r" localSheetId="43">#REF!</definedName>
    <definedName name="____r" localSheetId="45">#REF!</definedName>
    <definedName name="____r">#REF!</definedName>
    <definedName name="____Rbv1">'[3]Página 16'!$C$3:$C$7</definedName>
    <definedName name="____tt1" localSheetId="3">'01 01 00'!____tt1</definedName>
    <definedName name="____tt1" localSheetId="12">#N/A</definedName>
    <definedName name="____tt1" localSheetId="24">'02 01 01'!____tt1</definedName>
    <definedName name="____tt1" localSheetId="42">'03 11 01'!____tt1</definedName>
    <definedName name="____tt1" localSheetId="45">'05 01 01'!____tt1</definedName>
    <definedName name="____tt1">[0]!____tt1</definedName>
    <definedName name="___Ext2" localSheetId="5">'[2]P A T O 99 B'!#REF!</definedName>
    <definedName name="___Ext2" localSheetId="16">'[2]P A T O 99 B'!#REF!</definedName>
    <definedName name="___Ext2" localSheetId="17">'[2]P A T O 99 B'!#REF!</definedName>
    <definedName name="___Ext2" localSheetId="18">'[2]P A T O 99 B'!#REF!</definedName>
    <definedName name="___Ext2" localSheetId="26">'[2]P A T O 99 B'!#REF!</definedName>
    <definedName name="___Ext2" localSheetId="28">'[2]P A T O 99 B'!#REF!</definedName>
    <definedName name="___Ext2" localSheetId="30">'[2]P A T O 99 B'!#REF!</definedName>
    <definedName name="___Ext2" localSheetId="32">'[2]P A T O 99 B'!#REF!</definedName>
    <definedName name="___Ext2" localSheetId="33">'[2]P A T O 99 B'!#REF!</definedName>
    <definedName name="___Ext2" localSheetId="35">'[2]P A T O 99 B'!#REF!</definedName>
    <definedName name="___Ext2" localSheetId="37">'[2]P A T O 99 B'!#REF!</definedName>
    <definedName name="___Ext2" localSheetId="39">'[2]P A T O 99 B'!#REF!</definedName>
    <definedName name="___Ext2" localSheetId="41">'[2]P A T O 99 B'!#REF!</definedName>
    <definedName name="___Ext2" localSheetId="42">'[2]P A T O 99 B'!#REF!</definedName>
    <definedName name="___Ext2" localSheetId="43">'[2]P A T O 99 B'!#REF!</definedName>
    <definedName name="___Ext2" localSheetId="45">'[2]P A T O 99 B'!#REF!</definedName>
    <definedName name="___Ext2">'[2]P A T O 99 B'!#REF!</definedName>
    <definedName name="___OUT98" localSheetId="3" hidden="1">{#N/A,#N/A,TRUE,"Serviços"}</definedName>
    <definedName name="___OUT98" localSheetId="12" hidden="1">{#N/A,#N/A,TRUE,"Serviços"}</definedName>
    <definedName name="___OUT98" localSheetId="24" hidden="1">{#N/A,#N/A,TRUE,"Serviços"}</definedName>
    <definedName name="___OUT98" localSheetId="42" hidden="1">{#N/A,#N/A,TRUE,"Serviços"}</definedName>
    <definedName name="___OUT98" localSheetId="45" hidden="1">{#N/A,#N/A,TRUE,"Serviços"}</definedName>
    <definedName name="___OUT98" hidden="1">{#N/A,#N/A,TRUE,"Serviços"}</definedName>
    <definedName name="___PL1" localSheetId="5">#REF!</definedName>
    <definedName name="___PL1" localSheetId="12">#REF!</definedName>
    <definedName name="___PL1" localSheetId="16">#REF!</definedName>
    <definedName name="___PL1" localSheetId="17">#REF!</definedName>
    <definedName name="___PL1" localSheetId="18">#REF!</definedName>
    <definedName name="___PL1" localSheetId="26">#REF!</definedName>
    <definedName name="___PL1" localSheetId="28">#REF!</definedName>
    <definedName name="___PL1" localSheetId="30">#REF!</definedName>
    <definedName name="___PL1" localSheetId="32">#REF!</definedName>
    <definedName name="___PL1" localSheetId="33">#REF!</definedName>
    <definedName name="___PL1" localSheetId="35">#REF!</definedName>
    <definedName name="___PL1" localSheetId="37">#REF!</definedName>
    <definedName name="___PL1" localSheetId="39">#REF!</definedName>
    <definedName name="___PL1" localSheetId="41">#REF!</definedName>
    <definedName name="___PL1" localSheetId="42">#REF!</definedName>
    <definedName name="___PL1" localSheetId="43">#REF!</definedName>
    <definedName name="___PL1" localSheetId="45">#REF!</definedName>
    <definedName name="___PL1" localSheetId="0">#REF!</definedName>
    <definedName name="___PL1">#REF!</definedName>
    <definedName name="___r" localSheetId="5">#REF!</definedName>
    <definedName name="___r" localSheetId="12">#REF!</definedName>
    <definedName name="___r" localSheetId="16">#REF!</definedName>
    <definedName name="___r" localSheetId="17">#REF!</definedName>
    <definedName name="___r" localSheetId="18">#REF!</definedName>
    <definedName name="___r" localSheetId="26">#REF!</definedName>
    <definedName name="___r" localSheetId="28">#REF!</definedName>
    <definedName name="___r" localSheetId="30">#REF!</definedName>
    <definedName name="___r" localSheetId="32">#REF!</definedName>
    <definedName name="___r" localSheetId="33">#REF!</definedName>
    <definedName name="___r" localSheetId="35">#REF!</definedName>
    <definedName name="___r" localSheetId="37">#REF!</definedName>
    <definedName name="___r" localSheetId="39">#REF!</definedName>
    <definedName name="___r" localSheetId="41">#REF!</definedName>
    <definedName name="___r" localSheetId="42">#REF!</definedName>
    <definedName name="___r" localSheetId="43">#REF!</definedName>
    <definedName name="___r" localSheetId="45">#REF!</definedName>
    <definedName name="___r">#REF!</definedName>
    <definedName name="___Rbv1">'[3]Página 16'!$C$3:$C$7</definedName>
    <definedName name="___tt1" localSheetId="3">'01 01 00'!___tt1</definedName>
    <definedName name="___tt1" localSheetId="12">#N/A</definedName>
    <definedName name="___tt1" localSheetId="24">'02 01 01'!___tt1</definedName>
    <definedName name="___tt1" localSheetId="42">'03 11 01'!___tt1</definedName>
    <definedName name="___tt1" localSheetId="45">'05 01 01'!___tt1</definedName>
    <definedName name="___tt1">[0]!___tt1</definedName>
    <definedName name="__Ext2" localSheetId="5">'[2]P A T O 99 B'!#REF!</definedName>
    <definedName name="__Ext2" localSheetId="16">'[2]P A T O 99 B'!#REF!</definedName>
    <definedName name="__Ext2" localSheetId="17">'[2]P A T O 99 B'!#REF!</definedName>
    <definedName name="__Ext2" localSheetId="18">'[2]P A T O 99 B'!#REF!</definedName>
    <definedName name="__Ext2" localSheetId="26">'[2]P A T O 99 B'!#REF!</definedName>
    <definedName name="__Ext2" localSheetId="28">'[2]P A T O 99 B'!#REF!</definedName>
    <definedName name="__Ext2" localSheetId="30">'[2]P A T O 99 B'!#REF!</definedName>
    <definedName name="__Ext2" localSheetId="32">'[2]P A T O 99 B'!#REF!</definedName>
    <definedName name="__Ext2" localSheetId="33">'[2]P A T O 99 B'!#REF!</definedName>
    <definedName name="__Ext2" localSheetId="35">'[2]P A T O 99 B'!#REF!</definedName>
    <definedName name="__Ext2" localSheetId="37">'[2]P A T O 99 B'!#REF!</definedName>
    <definedName name="__Ext2" localSheetId="39">'[2]P A T O 99 B'!#REF!</definedName>
    <definedName name="__Ext2" localSheetId="41">'[2]P A T O 99 B'!#REF!</definedName>
    <definedName name="__Ext2" localSheetId="42">'[2]P A T O 99 B'!#REF!</definedName>
    <definedName name="__Ext2" localSheetId="43">'[2]P A T O 99 B'!#REF!</definedName>
    <definedName name="__Ext2" localSheetId="45">'[2]P A T O 99 B'!#REF!</definedName>
    <definedName name="__Ext2">'[2]P A T O 99 B'!#REF!</definedName>
    <definedName name="__OUT98" localSheetId="3" hidden="1">{#N/A,#N/A,TRUE,"Serviços"}</definedName>
    <definedName name="__OUT98" localSheetId="12" hidden="1">{#N/A,#N/A,TRUE,"Serviços"}</definedName>
    <definedName name="__OUT98" localSheetId="24" hidden="1">{#N/A,#N/A,TRUE,"Serviços"}</definedName>
    <definedName name="__OUT98" localSheetId="42" hidden="1">{#N/A,#N/A,TRUE,"Serviços"}</definedName>
    <definedName name="__OUT98" localSheetId="45" hidden="1">{#N/A,#N/A,TRUE,"Serviços"}</definedName>
    <definedName name="__OUT98" hidden="1">{#N/A,#N/A,TRUE,"Serviços"}</definedName>
    <definedName name="__PL1" localSheetId="5">#REF!</definedName>
    <definedName name="__PL1" localSheetId="12">#REF!</definedName>
    <definedName name="__PL1" localSheetId="16">#REF!</definedName>
    <definedName name="__PL1" localSheetId="17">#REF!</definedName>
    <definedName name="__PL1" localSheetId="18">#REF!</definedName>
    <definedName name="__PL1" localSheetId="26">#REF!</definedName>
    <definedName name="__PL1" localSheetId="28">#REF!</definedName>
    <definedName name="__PL1" localSheetId="30">#REF!</definedName>
    <definedName name="__PL1" localSheetId="32">#REF!</definedName>
    <definedName name="__PL1" localSheetId="33">#REF!</definedName>
    <definedName name="__PL1" localSheetId="35">#REF!</definedName>
    <definedName name="__PL1" localSheetId="37">#REF!</definedName>
    <definedName name="__PL1" localSheetId="39">#REF!</definedName>
    <definedName name="__PL1" localSheetId="41">#REF!</definedName>
    <definedName name="__PL1" localSheetId="42">#REF!</definedName>
    <definedName name="__PL1" localSheetId="43">#REF!</definedName>
    <definedName name="__PL1" localSheetId="45">#REF!</definedName>
    <definedName name="__PL1" localSheetId="0">#REF!</definedName>
    <definedName name="__PL1">#REF!</definedName>
    <definedName name="__r" localSheetId="5">#REF!</definedName>
    <definedName name="__r" localSheetId="12">#REF!</definedName>
    <definedName name="__r" localSheetId="16">#REF!</definedName>
    <definedName name="__r" localSheetId="17">#REF!</definedName>
    <definedName name="__r" localSheetId="18">#REF!</definedName>
    <definedName name="__r" localSheetId="26">#REF!</definedName>
    <definedName name="__r" localSheetId="28">#REF!</definedName>
    <definedName name="__r" localSheetId="30">#REF!</definedName>
    <definedName name="__r" localSheetId="32">#REF!</definedName>
    <definedName name="__r" localSheetId="33">#REF!</definedName>
    <definedName name="__r" localSheetId="35">#REF!</definedName>
    <definedName name="__r" localSheetId="37">#REF!</definedName>
    <definedName name="__r" localSheetId="39">#REF!</definedName>
    <definedName name="__r" localSheetId="41">#REF!</definedName>
    <definedName name="__r" localSheetId="42">#REF!</definedName>
    <definedName name="__r" localSheetId="43">#REF!</definedName>
    <definedName name="__r" localSheetId="45">#REF!</definedName>
    <definedName name="__r">#REF!</definedName>
    <definedName name="__Rbv1">'[3]Página 16'!$C$3:$C$7</definedName>
    <definedName name="__tt1" localSheetId="3">'01 01 00'!__tt1</definedName>
    <definedName name="__tt1" localSheetId="12">#N/A</definedName>
    <definedName name="__tt1" localSheetId="24">'02 01 01'!__tt1</definedName>
    <definedName name="__tt1" localSheetId="42">'03 11 01'!__tt1</definedName>
    <definedName name="__tt1" localSheetId="45">'05 01 01'!__tt1</definedName>
    <definedName name="__tt1">[0]!__tt1</definedName>
    <definedName name="_01_09_96" localSheetId="5">#REF!</definedName>
    <definedName name="_01_09_96" localSheetId="12">#REF!</definedName>
    <definedName name="_01_09_96" localSheetId="16">#REF!</definedName>
    <definedName name="_01_09_96" localSheetId="17">#REF!</definedName>
    <definedName name="_01_09_96" localSheetId="18">#REF!</definedName>
    <definedName name="_01_09_96" localSheetId="26">#REF!</definedName>
    <definedName name="_01_09_96" localSheetId="28">#REF!</definedName>
    <definedName name="_01_09_96" localSheetId="30">#REF!</definedName>
    <definedName name="_01_09_96" localSheetId="32">#REF!</definedName>
    <definedName name="_01_09_96" localSheetId="33">#REF!</definedName>
    <definedName name="_01_09_96" localSheetId="35">#REF!</definedName>
    <definedName name="_01_09_96" localSheetId="37">#REF!</definedName>
    <definedName name="_01_09_96" localSheetId="39">#REF!</definedName>
    <definedName name="_01_09_96" localSheetId="41">#REF!</definedName>
    <definedName name="_01_09_96" localSheetId="42">#REF!</definedName>
    <definedName name="_01_09_96" localSheetId="43">#REF!</definedName>
    <definedName name="_01_09_96" localSheetId="45">#REF!</definedName>
    <definedName name="_01_09_96" localSheetId="0">#REF!</definedName>
    <definedName name="_01_09_96">#REF!</definedName>
    <definedName name="_Ext2" localSheetId="5">'[2]P A T O 99 B'!#REF!</definedName>
    <definedName name="_Ext2" localSheetId="16">'[2]P A T O 99 B'!#REF!</definedName>
    <definedName name="_Ext2" localSheetId="17">'[2]P A T O 99 B'!#REF!</definedName>
    <definedName name="_Ext2" localSheetId="18">'[2]P A T O 99 B'!#REF!</definedName>
    <definedName name="_Ext2" localSheetId="26">'[2]P A T O 99 B'!#REF!</definedName>
    <definedName name="_Ext2" localSheetId="28">'[2]P A T O 99 B'!#REF!</definedName>
    <definedName name="_Ext2" localSheetId="30">'[2]P A T O 99 B'!#REF!</definedName>
    <definedName name="_Ext2" localSheetId="32">'[2]P A T O 99 B'!#REF!</definedName>
    <definedName name="_Ext2" localSheetId="33">'[2]P A T O 99 B'!#REF!</definedName>
    <definedName name="_Ext2" localSheetId="35">'[2]P A T O 99 B'!#REF!</definedName>
    <definedName name="_Ext2" localSheetId="37">'[2]P A T O 99 B'!#REF!</definedName>
    <definedName name="_Ext2" localSheetId="39">'[2]P A T O 99 B'!#REF!</definedName>
    <definedName name="_Ext2" localSheetId="41">'[2]P A T O 99 B'!#REF!</definedName>
    <definedName name="_Ext2" localSheetId="42">'[2]P A T O 99 B'!#REF!</definedName>
    <definedName name="_Ext2" localSheetId="43">'[2]P A T O 99 B'!#REF!</definedName>
    <definedName name="_Ext2" localSheetId="45">'[2]P A T O 99 B'!#REF!</definedName>
    <definedName name="_Ext2">'[2]P A T O 99 B'!#REF!</definedName>
    <definedName name="_xlnm._FilterDatabase" localSheetId="3" hidden="1">'01 01 00'!$L$26:$L$164</definedName>
    <definedName name="_xlnm._FilterDatabase" localSheetId="4" hidden="1">'01 01 01'!$L$26:$L$169</definedName>
    <definedName name="_xlnm._FilterDatabase" localSheetId="5" hidden="1">'01 01 02'!$L$26:$L$169</definedName>
    <definedName name="_xlnm._FilterDatabase" localSheetId="6" hidden="1">'01 01 03'!$L$26:$L$177</definedName>
    <definedName name="_xlnm._FilterDatabase" localSheetId="7" hidden="1">'01 02 01'!$L$26:$L$172</definedName>
    <definedName name="_xlnm._FilterDatabase" localSheetId="8" hidden="1">'01 03 01'!$L$26:$L$170</definedName>
    <definedName name="_xlnm._FilterDatabase" localSheetId="9" hidden="1">'01 04 01'!$L$26:$L$168</definedName>
    <definedName name="_xlnm._FilterDatabase" localSheetId="10" hidden="1">'01 05 01'!$L$26:$L$171</definedName>
    <definedName name="_xlnm._FilterDatabase" localSheetId="11" hidden="1">'01 06 01'!$L$26:$L$171</definedName>
    <definedName name="_xlnm._FilterDatabase" localSheetId="12" hidden="1">'01 07 01'!$L$26:$L$170</definedName>
    <definedName name="_xlnm._FilterDatabase" localSheetId="13" hidden="1">'01 07 02'!$L$26:$L$170</definedName>
    <definedName name="_xlnm._FilterDatabase" localSheetId="14" hidden="1">'01 07 03'!$L$26:$L$170</definedName>
    <definedName name="_xlnm._FilterDatabase" localSheetId="15" hidden="1">'01 07 04'!$L$26:$L$170</definedName>
    <definedName name="_xlnm._FilterDatabase" localSheetId="16" hidden="1">'01 07 05'!$L$26:$L$167</definedName>
    <definedName name="_xlnm._FilterDatabase" localSheetId="17" hidden="1">'01 07 06'!$L$26:$L$169</definedName>
    <definedName name="_xlnm._FilterDatabase" localSheetId="18" hidden="1">'01 07 07'!$L$26:$L$163</definedName>
    <definedName name="_xlnm._FilterDatabase" localSheetId="19" hidden="1">'01 08 01'!$L$26:$L$168</definedName>
    <definedName name="_xlnm._FilterDatabase" localSheetId="20" hidden="1">'01 09 01'!$L$26:$L$168</definedName>
    <definedName name="_xlnm._FilterDatabase" localSheetId="21" hidden="1">'01 09 02'!$L$26:$L$169</definedName>
    <definedName name="_xlnm._FilterDatabase" localSheetId="22" hidden="1">'01 09 03'!$L$26:$L$168</definedName>
    <definedName name="_xlnm._FilterDatabase" localSheetId="23" hidden="1">'01 09 04'!$L$26:$L$168</definedName>
    <definedName name="_xlnm._FilterDatabase" localSheetId="24" hidden="1">'02 01 01'!$L$26:$L$164</definedName>
    <definedName name="_xlnm._FilterDatabase" localSheetId="25" hidden="1">'03 01 01'!$L$26:$L$167</definedName>
    <definedName name="_xlnm._FilterDatabase" localSheetId="26" hidden="1">'03 01 02'!$L$26:$L$168</definedName>
    <definedName name="_xlnm._FilterDatabase" localSheetId="27" hidden="1">'03 02 01'!$L$26:$L$168</definedName>
    <definedName name="_xlnm._FilterDatabase" localSheetId="28" hidden="1">'03 02 02'!$L$26:$L$168</definedName>
    <definedName name="_xlnm._FilterDatabase" localSheetId="29" hidden="1">'03 03 01'!$L$26:$L$168</definedName>
    <definedName name="_xlnm._FilterDatabase" localSheetId="30" hidden="1">'03 03 02'!$L$26:$L$168</definedName>
    <definedName name="_xlnm._FilterDatabase" localSheetId="31" hidden="1">'03 04 01'!$L$26:$L$168</definedName>
    <definedName name="_xlnm._FilterDatabase" localSheetId="32" hidden="1">'03 04 02'!$L$26:$L$168</definedName>
    <definedName name="_xlnm._FilterDatabase" localSheetId="33" hidden="1">'03 05 01'!$L$26:$L$169</definedName>
    <definedName name="_xlnm._FilterDatabase" localSheetId="34" hidden="1">'03 06 01'!$L$26:$L$168</definedName>
    <definedName name="_xlnm._FilterDatabase" localSheetId="35" hidden="1">'03 06 02'!$L$26:$L$168</definedName>
    <definedName name="_xlnm._FilterDatabase" localSheetId="36" hidden="1">'03 07 01'!$L$26:$L$168</definedName>
    <definedName name="_xlnm._FilterDatabase" localSheetId="37" hidden="1">'03 07 02'!$L$26:$L$168</definedName>
    <definedName name="_xlnm._FilterDatabase" localSheetId="38" hidden="1">'03 08 01'!$L$26:$L$168</definedName>
    <definedName name="_xlnm._FilterDatabase" localSheetId="39" hidden="1">'03 08 02'!$L$26:$L$168</definedName>
    <definedName name="_xlnm._FilterDatabase" localSheetId="40" hidden="1">'03 09 01'!$L$26:$L$169</definedName>
    <definedName name="_xlnm._FilterDatabase" localSheetId="41" hidden="1">'03 10 01'!$L$26:$L$171</definedName>
    <definedName name="_xlnm._FilterDatabase" localSheetId="42" hidden="1">'03 11 01'!$L$26:$L$172</definedName>
    <definedName name="_xlnm._FilterDatabase" localSheetId="43" hidden="1">'03 12 01'!$L$26:$L$168</definedName>
    <definedName name="_xlnm._FilterDatabase" localSheetId="44" hidden="1">'03 13 01'!$L$26:$L$168</definedName>
    <definedName name="_xlnm._FilterDatabase" localSheetId="45" hidden="1">'05 01 01'!$L$26:$L$167</definedName>
    <definedName name="_xlnm._FilterDatabase" localSheetId="46" hidden="1">'05 01 02'!$L$26:$L$170</definedName>
    <definedName name="_xlnm._FilterDatabase" localSheetId="47" hidden="1">'05 01 03'!$L$26:$L$169</definedName>
    <definedName name="_Order1" hidden="1">255</definedName>
    <definedName name="_OUT98" localSheetId="3" hidden="1">{#N/A,#N/A,TRUE,"Serviços"}</definedName>
    <definedName name="_OUT98" localSheetId="12" hidden="1">{#N/A,#N/A,TRUE,"Serviços"}</definedName>
    <definedName name="_OUT98" localSheetId="24" hidden="1">{#N/A,#N/A,TRUE,"Serviços"}</definedName>
    <definedName name="_OUT98" localSheetId="42" hidden="1">{#N/A,#N/A,TRUE,"Serviços"}</definedName>
    <definedName name="_OUT98" localSheetId="45" hidden="1">{#N/A,#N/A,TRUE,"Serviços"}</definedName>
    <definedName name="_OUT98" hidden="1">{#N/A,#N/A,TRUE,"Serviços"}</definedName>
    <definedName name="_PL1" localSheetId="5">#REF!</definedName>
    <definedName name="_PL1" localSheetId="12">#REF!</definedName>
    <definedName name="_PL1" localSheetId="16">#REF!</definedName>
    <definedName name="_PL1" localSheetId="17">#REF!</definedName>
    <definedName name="_PL1" localSheetId="18">#REF!</definedName>
    <definedName name="_PL1" localSheetId="26">#REF!</definedName>
    <definedName name="_PL1" localSheetId="28">#REF!</definedName>
    <definedName name="_PL1" localSheetId="30">#REF!</definedName>
    <definedName name="_PL1" localSheetId="32">#REF!</definedName>
    <definedName name="_PL1" localSheetId="33">#REF!</definedName>
    <definedName name="_PL1" localSheetId="35">#REF!</definedName>
    <definedName name="_PL1" localSheetId="37">#REF!</definedName>
    <definedName name="_PL1" localSheetId="39">#REF!</definedName>
    <definedName name="_PL1" localSheetId="41">#REF!</definedName>
    <definedName name="_PL1" localSheetId="42">#REF!</definedName>
    <definedName name="_PL1" localSheetId="43">#REF!</definedName>
    <definedName name="_PL1" localSheetId="45">#REF!</definedName>
    <definedName name="_PL1" localSheetId="0">#REF!</definedName>
    <definedName name="_PL1">#REF!</definedName>
    <definedName name="_r" localSheetId="5">#REF!</definedName>
    <definedName name="_r" localSheetId="12">#REF!</definedName>
    <definedName name="_r" localSheetId="16">#REF!</definedName>
    <definedName name="_r" localSheetId="17">#REF!</definedName>
    <definedName name="_r" localSheetId="18">#REF!</definedName>
    <definedName name="_r" localSheetId="26">#REF!</definedName>
    <definedName name="_r" localSheetId="28">#REF!</definedName>
    <definedName name="_r" localSheetId="30">#REF!</definedName>
    <definedName name="_r" localSheetId="32">#REF!</definedName>
    <definedName name="_r" localSheetId="33">#REF!</definedName>
    <definedName name="_r" localSheetId="35">#REF!</definedName>
    <definedName name="_r" localSheetId="37">#REF!</definedName>
    <definedName name="_r" localSheetId="39">#REF!</definedName>
    <definedName name="_r" localSheetId="41">#REF!</definedName>
    <definedName name="_r" localSheetId="42">#REF!</definedName>
    <definedName name="_r" localSheetId="43">#REF!</definedName>
    <definedName name="_r" localSheetId="45">#REF!</definedName>
    <definedName name="_r">#REF!</definedName>
    <definedName name="_Rbv1">'[3]Página 16'!$C$3:$C$7</definedName>
    <definedName name="_tt1" localSheetId="3">'01 01 00'!_tt1</definedName>
    <definedName name="_tt1" localSheetId="12">#N/A</definedName>
    <definedName name="_tt1" localSheetId="24">'02 01 01'!_tt1</definedName>
    <definedName name="_tt1" localSheetId="42">'03 11 01'!_tt1</definedName>
    <definedName name="_tt1" localSheetId="45">'05 01 01'!_tt1</definedName>
    <definedName name="_tt1">[0]!_tt1</definedName>
    <definedName name="a" localSheetId="5">#REF!</definedName>
    <definedName name="a" localSheetId="12">#REF!</definedName>
    <definedName name="a" localSheetId="16">#REF!</definedName>
    <definedName name="a" localSheetId="17">#REF!</definedName>
    <definedName name="a" localSheetId="18">#REF!</definedName>
    <definedName name="a" localSheetId="26">#REF!</definedName>
    <definedName name="a" localSheetId="28">#REF!</definedName>
    <definedName name="a" localSheetId="30">#REF!</definedName>
    <definedName name="a" localSheetId="32">#REF!</definedName>
    <definedName name="a" localSheetId="33">#REF!</definedName>
    <definedName name="a" localSheetId="35">#REF!</definedName>
    <definedName name="a" localSheetId="37">#REF!</definedName>
    <definedName name="a" localSheetId="39">#REF!</definedName>
    <definedName name="a" localSheetId="41">#REF!</definedName>
    <definedName name="a" localSheetId="42">#REF!</definedName>
    <definedName name="a" localSheetId="43">#REF!</definedName>
    <definedName name="a" localSheetId="45">#REF!</definedName>
    <definedName name="a" localSheetId="0">#REF!</definedName>
    <definedName name="a">#REF!</definedName>
    <definedName name="A_km" localSheetId="5">'[4]Fresagem de Pista Ago-98'!#REF!</definedName>
    <definedName name="A_km" localSheetId="16">'[4]Fresagem de Pista Ago-98'!#REF!</definedName>
    <definedName name="A_km" localSheetId="17">'[4]Fresagem de Pista Ago-98'!#REF!</definedName>
    <definedName name="A_km" localSheetId="18">'[4]Fresagem de Pista Ago-98'!#REF!</definedName>
    <definedName name="A_km" localSheetId="26">'[4]Fresagem de Pista Ago-98'!#REF!</definedName>
    <definedName name="A_km" localSheetId="28">'[4]Fresagem de Pista Ago-98'!#REF!</definedName>
    <definedName name="A_km" localSheetId="30">'[4]Fresagem de Pista Ago-98'!#REF!</definedName>
    <definedName name="A_km" localSheetId="32">'[4]Fresagem de Pista Ago-98'!#REF!</definedName>
    <definedName name="A_km" localSheetId="33">'[4]Fresagem de Pista Ago-98'!#REF!</definedName>
    <definedName name="A_km" localSheetId="35">'[4]Fresagem de Pista Ago-98'!#REF!</definedName>
    <definedName name="A_km" localSheetId="37">'[4]Fresagem de Pista Ago-98'!#REF!</definedName>
    <definedName name="A_km" localSheetId="39">'[4]Fresagem de Pista Ago-98'!#REF!</definedName>
    <definedName name="A_km" localSheetId="41">'[4]Fresagem de Pista Ago-98'!#REF!</definedName>
    <definedName name="A_km" localSheetId="42">'[4]Fresagem de Pista Ago-98'!#REF!</definedName>
    <definedName name="A_km" localSheetId="43">'[4]Fresagem de Pista Ago-98'!#REF!</definedName>
    <definedName name="A_km" localSheetId="45">'[4]Fresagem de Pista Ago-98'!#REF!</definedName>
    <definedName name="A_km">'[4]Fresagem de Pista Ago-98'!#REF!</definedName>
    <definedName name="AA">#N/A</definedName>
    <definedName name="ADMINISTRATIVO" localSheetId="5">[5]PRECORC.XLS!#REF!</definedName>
    <definedName name="ADMINISTRATIVO" localSheetId="16">[5]PRECORC.XLS!#REF!</definedName>
    <definedName name="ADMINISTRATIVO" localSheetId="17">[5]PRECORC.XLS!#REF!</definedName>
    <definedName name="ADMINISTRATIVO" localSheetId="18">[5]PRECORC.XLS!#REF!</definedName>
    <definedName name="ADMINISTRATIVO" localSheetId="26">[5]PRECORC.XLS!#REF!</definedName>
    <definedName name="ADMINISTRATIVO" localSheetId="28">[5]PRECORC.XLS!#REF!</definedName>
    <definedName name="ADMINISTRATIVO" localSheetId="30">[5]PRECORC.XLS!#REF!</definedName>
    <definedName name="ADMINISTRATIVO" localSheetId="32">[5]PRECORC.XLS!#REF!</definedName>
    <definedName name="ADMINISTRATIVO" localSheetId="33">[5]PRECORC.XLS!#REF!</definedName>
    <definedName name="ADMINISTRATIVO" localSheetId="35">[5]PRECORC.XLS!#REF!</definedName>
    <definedName name="ADMINISTRATIVO" localSheetId="37">[5]PRECORC.XLS!#REF!</definedName>
    <definedName name="ADMINISTRATIVO" localSheetId="39">[5]PRECORC.XLS!#REF!</definedName>
    <definedName name="ADMINISTRATIVO" localSheetId="41">[5]PRECORC.XLS!#REF!</definedName>
    <definedName name="ADMINISTRATIVO" localSheetId="42">[5]PRECORC.XLS!#REF!</definedName>
    <definedName name="ADMINISTRATIVO" localSheetId="43">[5]PRECORC.XLS!#REF!</definedName>
    <definedName name="ADMINISTRATIVO" localSheetId="45">[5]PRECORC.XLS!#REF!</definedName>
    <definedName name="ADMINISTRATIVO">[5]PRECORC.XLS!#REF!</definedName>
    <definedName name="AEREA" localSheetId="5">[5]PRECORC.XLS!#REF!</definedName>
    <definedName name="AEREA" localSheetId="16">[5]PRECORC.XLS!#REF!</definedName>
    <definedName name="AEREA" localSheetId="17">[5]PRECORC.XLS!#REF!</definedName>
    <definedName name="AEREA" localSheetId="18">[5]PRECORC.XLS!#REF!</definedName>
    <definedName name="AEREA" localSheetId="26">[5]PRECORC.XLS!#REF!</definedName>
    <definedName name="AEREA" localSheetId="28">[5]PRECORC.XLS!#REF!</definedName>
    <definedName name="AEREA" localSheetId="30">[5]PRECORC.XLS!#REF!</definedName>
    <definedName name="AEREA" localSheetId="32">[5]PRECORC.XLS!#REF!</definedName>
    <definedName name="AEREA" localSheetId="33">[5]PRECORC.XLS!#REF!</definedName>
    <definedName name="AEREA" localSheetId="35">[5]PRECORC.XLS!#REF!</definedName>
    <definedName name="AEREA" localSheetId="37">[5]PRECORC.XLS!#REF!</definedName>
    <definedName name="AEREA" localSheetId="39">[5]PRECORC.XLS!#REF!</definedName>
    <definedName name="AEREA" localSheetId="41">[5]PRECORC.XLS!#REF!</definedName>
    <definedName name="AEREA" localSheetId="42">[5]PRECORC.XLS!#REF!</definedName>
    <definedName name="AEREA" localSheetId="43">[5]PRECORC.XLS!#REF!</definedName>
    <definedName name="AEREA" localSheetId="45">[5]PRECORC.XLS!#REF!</definedName>
    <definedName name="AEREA">[5]PRECORC.XLS!#REF!</definedName>
    <definedName name="ALTA" localSheetId="5">'[6]PRO-08'!#REF!</definedName>
    <definedName name="ALTA" localSheetId="16">'[6]PRO-08'!#REF!</definedName>
    <definedName name="ALTA" localSheetId="17">'[6]PRO-08'!#REF!</definedName>
    <definedName name="ALTA" localSheetId="18">'[6]PRO-08'!#REF!</definedName>
    <definedName name="ALTA" localSheetId="26">'[6]PRO-08'!#REF!</definedName>
    <definedName name="ALTA" localSheetId="28">'[6]PRO-08'!#REF!</definedName>
    <definedName name="ALTA" localSheetId="30">'[6]PRO-08'!#REF!</definedName>
    <definedName name="ALTA" localSheetId="32">'[6]PRO-08'!#REF!</definedName>
    <definedName name="ALTA" localSheetId="33">'[6]PRO-08'!#REF!</definedName>
    <definedName name="ALTA" localSheetId="35">'[6]PRO-08'!#REF!</definedName>
    <definedName name="ALTA" localSheetId="37">'[6]PRO-08'!#REF!</definedName>
    <definedName name="ALTA" localSheetId="39">'[6]PRO-08'!#REF!</definedName>
    <definedName name="ALTA" localSheetId="41">'[6]PRO-08'!#REF!</definedName>
    <definedName name="ALTA" localSheetId="42">'[6]PRO-08'!#REF!</definedName>
    <definedName name="ALTA" localSheetId="43">'[6]PRO-08'!#REF!</definedName>
    <definedName name="ALTA" localSheetId="45">'[6]PRO-08'!#REF!</definedName>
    <definedName name="ALTA">'[6]PRO-08'!#REF!</definedName>
    <definedName name="amarela" localSheetId="5">#REF!</definedName>
    <definedName name="amarela" localSheetId="12">#REF!</definedName>
    <definedName name="amarela" localSheetId="16">#REF!</definedName>
    <definedName name="amarela" localSheetId="17">#REF!</definedName>
    <definedName name="amarela" localSheetId="18">#REF!</definedName>
    <definedName name="amarela" localSheetId="26">#REF!</definedName>
    <definedName name="amarela" localSheetId="28">#REF!</definedName>
    <definedName name="amarela" localSheetId="30">#REF!</definedName>
    <definedName name="amarela" localSheetId="32">#REF!</definedName>
    <definedName name="amarela" localSheetId="33">#REF!</definedName>
    <definedName name="amarela" localSheetId="35">#REF!</definedName>
    <definedName name="amarela" localSheetId="37">#REF!</definedName>
    <definedName name="amarela" localSheetId="39">#REF!</definedName>
    <definedName name="amarela" localSheetId="41">#REF!</definedName>
    <definedName name="amarela" localSheetId="42">#REF!</definedName>
    <definedName name="amarela" localSheetId="43">#REF!</definedName>
    <definedName name="amarela" localSheetId="45">#REF!</definedName>
    <definedName name="amarela">#REF!</definedName>
    <definedName name="ÀREA" localSheetId="5">'[4]Fresagem de Pista Ago-98'!#REF!</definedName>
    <definedName name="ÀREA" localSheetId="16">'[4]Fresagem de Pista Ago-98'!#REF!</definedName>
    <definedName name="ÀREA" localSheetId="17">'[4]Fresagem de Pista Ago-98'!#REF!</definedName>
    <definedName name="ÀREA" localSheetId="18">'[4]Fresagem de Pista Ago-98'!#REF!</definedName>
    <definedName name="ÀREA" localSheetId="26">'[4]Fresagem de Pista Ago-98'!#REF!</definedName>
    <definedName name="ÀREA" localSheetId="28">'[4]Fresagem de Pista Ago-98'!#REF!</definedName>
    <definedName name="ÀREA" localSheetId="30">'[4]Fresagem de Pista Ago-98'!#REF!</definedName>
    <definedName name="ÀREA" localSheetId="32">'[4]Fresagem de Pista Ago-98'!#REF!</definedName>
    <definedName name="ÀREA" localSheetId="33">'[4]Fresagem de Pista Ago-98'!#REF!</definedName>
    <definedName name="ÀREA" localSheetId="35">'[4]Fresagem de Pista Ago-98'!#REF!</definedName>
    <definedName name="ÀREA" localSheetId="37">'[4]Fresagem de Pista Ago-98'!#REF!</definedName>
    <definedName name="ÀREA" localSheetId="39">'[4]Fresagem de Pista Ago-98'!#REF!</definedName>
    <definedName name="ÀREA" localSheetId="41">'[4]Fresagem de Pista Ago-98'!#REF!</definedName>
    <definedName name="ÀREA" localSheetId="42">'[4]Fresagem de Pista Ago-98'!#REF!</definedName>
    <definedName name="ÀREA" localSheetId="43">'[4]Fresagem de Pista Ago-98'!#REF!</definedName>
    <definedName name="ÀREA" localSheetId="45">'[4]Fresagem de Pista Ago-98'!#REF!</definedName>
    <definedName name="ÀREA">'[4]Fresagem de Pista Ago-98'!#REF!</definedName>
    <definedName name="ÀREA_ACUM" localSheetId="5">'[4]Fresagem de Pista Ago-98'!#REF!</definedName>
    <definedName name="ÀREA_ACUM" localSheetId="16">'[4]Fresagem de Pista Ago-98'!#REF!</definedName>
    <definedName name="ÀREA_ACUM" localSheetId="17">'[4]Fresagem de Pista Ago-98'!#REF!</definedName>
    <definedName name="ÀREA_ACUM" localSheetId="18">'[4]Fresagem de Pista Ago-98'!#REF!</definedName>
    <definedName name="ÀREA_ACUM" localSheetId="26">'[4]Fresagem de Pista Ago-98'!#REF!</definedName>
    <definedName name="ÀREA_ACUM" localSheetId="28">'[4]Fresagem de Pista Ago-98'!#REF!</definedName>
    <definedName name="ÀREA_ACUM" localSheetId="30">'[4]Fresagem de Pista Ago-98'!#REF!</definedName>
    <definedName name="ÀREA_ACUM" localSheetId="32">'[4]Fresagem de Pista Ago-98'!#REF!</definedName>
    <definedName name="ÀREA_ACUM" localSheetId="33">'[4]Fresagem de Pista Ago-98'!#REF!</definedName>
    <definedName name="ÀREA_ACUM" localSheetId="35">'[4]Fresagem de Pista Ago-98'!#REF!</definedName>
    <definedName name="ÀREA_ACUM" localSheetId="37">'[4]Fresagem de Pista Ago-98'!#REF!</definedName>
    <definedName name="ÀREA_ACUM" localSheetId="39">'[4]Fresagem de Pista Ago-98'!#REF!</definedName>
    <definedName name="ÀREA_ACUM" localSheetId="41">'[4]Fresagem de Pista Ago-98'!#REF!</definedName>
    <definedName name="ÀREA_ACUM" localSheetId="42">'[4]Fresagem de Pista Ago-98'!#REF!</definedName>
    <definedName name="ÀREA_ACUM" localSheetId="43">'[4]Fresagem de Pista Ago-98'!#REF!</definedName>
    <definedName name="ÀREA_ACUM" localSheetId="45">'[4]Fresagem de Pista Ago-98'!#REF!</definedName>
    <definedName name="ÀREA_ACUM">'[4]Fresagem de Pista Ago-98'!#REF!</definedName>
    <definedName name="_xlnm.Print_Area" localSheetId="3">'01 01 00'!$U$26:$AE$165</definedName>
    <definedName name="_xlnm.Print_Area" localSheetId="4">'01 01 01'!$U$26:$AE$170</definedName>
    <definedName name="_xlnm.Print_Area" localSheetId="5">'01 01 02'!$U$26:$AE$170</definedName>
    <definedName name="_xlnm.Print_Area" localSheetId="6">'01 01 03'!$U$26:$AE$178</definedName>
    <definedName name="_xlnm.Print_Area" localSheetId="7">'01 02 01'!$U$26:$AE$173</definedName>
    <definedName name="_xlnm.Print_Area" localSheetId="8">'01 03 01'!$U$26:$AE$171</definedName>
    <definedName name="_xlnm.Print_Area" localSheetId="9">'01 04 01'!$U$26:$AE$169</definedName>
    <definedName name="_xlnm.Print_Area" localSheetId="10">'01 05 01'!$U$26:$AE$172</definedName>
    <definedName name="_xlnm.Print_Area" localSheetId="11">'01 06 01'!$U$26:$AE$172</definedName>
    <definedName name="_xlnm.Print_Area" localSheetId="12">'01 07 01'!$U$26:$AE$171</definedName>
    <definedName name="_xlnm.Print_Area" localSheetId="13">'01 07 02'!$U$26:$AE$171</definedName>
    <definedName name="_xlnm.Print_Area" localSheetId="14">'01 07 03'!$U$26:$AE$171</definedName>
    <definedName name="_xlnm.Print_Area" localSheetId="15">'01 07 04'!$U$26:$AE$171</definedName>
    <definedName name="_xlnm.Print_Area" localSheetId="16">'01 07 05'!$U$26:$AE$168</definedName>
    <definedName name="_xlnm.Print_Area" localSheetId="17">'01 07 06'!$U$26:$AE$170</definedName>
    <definedName name="_xlnm.Print_Area" localSheetId="18">'01 07 07'!$U$26:$AE$164</definedName>
    <definedName name="_xlnm.Print_Area" localSheetId="19">'01 08 01'!$U$26:$AE$169</definedName>
    <definedName name="_xlnm.Print_Area" localSheetId="20">'01 09 01'!$U$26:$AE$168</definedName>
    <definedName name="_xlnm.Print_Area" localSheetId="21">'01 09 02'!$U$26:$AE$169</definedName>
    <definedName name="_xlnm.Print_Area" localSheetId="22">'01 09 03'!$U$26:$AE$168</definedName>
    <definedName name="_xlnm.Print_Area" localSheetId="23">'01 09 04'!$U$26:$AE$168</definedName>
    <definedName name="_xlnm.Print_Area" localSheetId="24">'02 01 01'!$U$26:$AE$165</definedName>
    <definedName name="_xlnm.Print_Area" localSheetId="25">'03 01 01'!$U$26:$AE$168</definedName>
    <definedName name="_xlnm.Print_Area" localSheetId="26">'03 01 02'!$U$26:$AE$169</definedName>
    <definedName name="_xlnm.Print_Area" localSheetId="27">'03 02 01'!$U$26:$AE$169</definedName>
    <definedName name="_xlnm.Print_Area" localSheetId="28">'03 02 02'!$U$26:$AE$169</definedName>
    <definedName name="_xlnm.Print_Area" localSheetId="29">'03 03 01'!$U$26:$AE$169</definedName>
    <definedName name="_xlnm.Print_Area" localSheetId="30">'03 03 02'!$U$26:$AE$169</definedName>
    <definedName name="_xlnm.Print_Area" localSheetId="31">'03 04 01'!$U$26:$AE$169</definedName>
    <definedName name="_xlnm.Print_Area" localSheetId="32">'03 04 02'!$U$26:$AE$169</definedName>
    <definedName name="_xlnm.Print_Area" localSheetId="33">'03 05 01'!$U$26:$AE$170</definedName>
    <definedName name="_xlnm.Print_Area" localSheetId="34">'03 06 01'!$U$26:$AE$169</definedName>
    <definedName name="_xlnm.Print_Area" localSheetId="35">'03 06 02'!$U$26:$AE$169</definedName>
    <definedName name="_xlnm.Print_Area" localSheetId="36">'03 07 01'!$U$26:$AE$169</definedName>
    <definedName name="_xlnm.Print_Area" localSheetId="37">'03 07 02'!$U$26:$AE$169</definedName>
    <definedName name="_xlnm.Print_Area" localSheetId="38">'03 08 01'!$U$26:$AE$169</definedName>
    <definedName name="_xlnm.Print_Area" localSheetId="39">'03 08 02'!$U$26:$AE$169</definedName>
    <definedName name="_xlnm.Print_Area" localSheetId="40">'03 09 01'!$U$26:$AE$170</definedName>
    <definedName name="_xlnm.Print_Area" localSheetId="41">'03 10 01'!$U$26:$AE$172</definedName>
    <definedName name="_xlnm.Print_Area" localSheetId="42">'03 11 01'!$U$26:$AE$173</definedName>
    <definedName name="_xlnm.Print_Area" localSheetId="43">'03 12 01'!$U$26:$AE$169</definedName>
    <definedName name="_xlnm.Print_Area" localSheetId="44">'03 13 01'!$U$26:$AE$169</definedName>
    <definedName name="_xlnm.Print_Area" localSheetId="45">'05 01 01'!$U$26:$AE$168</definedName>
    <definedName name="_xlnm.Print_Area" localSheetId="46">'05 01 02'!$U$26:$AE$171</definedName>
    <definedName name="_xlnm.Print_Area" localSheetId="47">'05 01 03'!$U$26:$AE$170</definedName>
    <definedName name="_xlnm.Print_Area" localSheetId="0">CRONO!$B$2:$P$60</definedName>
    <definedName name="_xlnm.Print_Area" localSheetId="1">ORÇAMENTO!$C$1:$K$58</definedName>
    <definedName name="Área_impressão_IM" localSheetId="5">#REF!</definedName>
    <definedName name="Área_impressão_IM" localSheetId="12">#REF!</definedName>
    <definedName name="Área_impressão_IM" localSheetId="16">#REF!</definedName>
    <definedName name="Área_impressão_IM" localSheetId="17">#REF!</definedName>
    <definedName name="Área_impressão_IM" localSheetId="18">#REF!</definedName>
    <definedName name="Área_impressão_IM" localSheetId="26">#REF!</definedName>
    <definedName name="Área_impressão_IM" localSheetId="28">#REF!</definedName>
    <definedName name="Área_impressão_IM" localSheetId="30">#REF!</definedName>
    <definedName name="Área_impressão_IM" localSheetId="32">#REF!</definedName>
    <definedName name="Área_impressão_IM" localSheetId="33">#REF!</definedName>
    <definedName name="Área_impressão_IM" localSheetId="35">#REF!</definedName>
    <definedName name="Área_impressão_IM" localSheetId="37">#REF!</definedName>
    <definedName name="Área_impressão_IM" localSheetId="39">#REF!</definedName>
    <definedName name="Área_impressão_IM" localSheetId="41">#REF!</definedName>
    <definedName name="Área_impressão_IM" localSheetId="42">#REF!</definedName>
    <definedName name="Área_impressão_IM" localSheetId="43">#REF!</definedName>
    <definedName name="Área_impressão_IM" localSheetId="45">#REF!</definedName>
    <definedName name="Área_impressão_IM">#REF!</definedName>
    <definedName name="Aut_original" localSheetId="5">[7]PROJETO!#REF!</definedName>
    <definedName name="Aut_original" localSheetId="16">[7]PROJETO!#REF!</definedName>
    <definedName name="Aut_original" localSheetId="17">[7]PROJETO!#REF!</definedName>
    <definedName name="Aut_original" localSheetId="18">[7]PROJETO!#REF!</definedName>
    <definedName name="Aut_original" localSheetId="26">[7]PROJETO!#REF!</definedName>
    <definedName name="Aut_original" localSheetId="28">[7]PROJETO!#REF!</definedName>
    <definedName name="Aut_original" localSheetId="30">[7]PROJETO!#REF!</definedName>
    <definedName name="Aut_original" localSheetId="32">[7]PROJETO!#REF!</definedName>
    <definedName name="Aut_original" localSheetId="33">[7]PROJETO!#REF!</definedName>
    <definedName name="Aut_original" localSheetId="35">[7]PROJETO!#REF!</definedName>
    <definedName name="Aut_original" localSheetId="37">[7]PROJETO!#REF!</definedName>
    <definedName name="Aut_original" localSheetId="39">[7]PROJETO!#REF!</definedName>
    <definedName name="Aut_original" localSheetId="41">[7]PROJETO!#REF!</definedName>
    <definedName name="Aut_original" localSheetId="42">[7]PROJETO!#REF!</definedName>
    <definedName name="Aut_original" localSheetId="43">[7]PROJETO!#REF!</definedName>
    <definedName name="Aut_original" localSheetId="45">[7]PROJETO!#REF!</definedName>
    <definedName name="Aut_original" localSheetId="0">[7]PROJETO!#REF!</definedName>
    <definedName name="Aut_original">[7]PROJETO!#REF!</definedName>
    <definedName name="Aut_resumo" localSheetId="5">[8]RESUMO_AUT1!#REF!</definedName>
    <definedName name="Aut_resumo" localSheetId="16">[8]RESUMO_AUT1!#REF!</definedName>
    <definedName name="Aut_resumo" localSheetId="17">[8]RESUMO_AUT1!#REF!</definedName>
    <definedName name="Aut_resumo" localSheetId="18">[8]RESUMO_AUT1!#REF!</definedName>
    <definedName name="Aut_resumo" localSheetId="26">[8]RESUMO_AUT1!#REF!</definedName>
    <definedName name="Aut_resumo" localSheetId="28">[8]RESUMO_AUT1!#REF!</definedName>
    <definedName name="Aut_resumo" localSheetId="30">[8]RESUMO_AUT1!#REF!</definedName>
    <definedName name="Aut_resumo" localSheetId="32">[8]RESUMO_AUT1!#REF!</definedName>
    <definedName name="Aut_resumo" localSheetId="33">[8]RESUMO_AUT1!#REF!</definedName>
    <definedName name="Aut_resumo" localSheetId="35">[8]RESUMO_AUT1!#REF!</definedName>
    <definedName name="Aut_resumo" localSheetId="37">[8]RESUMO_AUT1!#REF!</definedName>
    <definedName name="Aut_resumo" localSheetId="39">[8]RESUMO_AUT1!#REF!</definedName>
    <definedName name="Aut_resumo" localSheetId="41">[8]RESUMO_AUT1!#REF!</definedName>
    <definedName name="Aut_resumo" localSheetId="42">[8]RESUMO_AUT1!#REF!</definedName>
    <definedName name="Aut_resumo" localSheetId="43">[8]RESUMO_AUT1!#REF!</definedName>
    <definedName name="Aut_resumo" localSheetId="45">[8]RESUMO_AUT1!#REF!</definedName>
    <definedName name="Aut_resumo" localSheetId="0">[8]RESUMO_AUT1!#REF!</definedName>
    <definedName name="Aut_resumo">[8]RESUMO_AUT1!#REF!</definedName>
    <definedName name="AUXILIAR" localSheetId="5">[5]PRECORC.XLS!#REF!</definedName>
    <definedName name="AUXILIAR" localSheetId="16">[5]PRECORC.XLS!#REF!</definedName>
    <definedName name="AUXILIAR" localSheetId="17">[5]PRECORC.XLS!#REF!</definedName>
    <definedName name="AUXILIAR" localSheetId="18">[5]PRECORC.XLS!#REF!</definedName>
    <definedName name="AUXILIAR" localSheetId="26">[5]PRECORC.XLS!#REF!</definedName>
    <definedName name="AUXILIAR" localSheetId="28">[5]PRECORC.XLS!#REF!</definedName>
    <definedName name="AUXILIAR" localSheetId="30">[5]PRECORC.XLS!#REF!</definedName>
    <definedName name="AUXILIAR" localSheetId="32">[5]PRECORC.XLS!#REF!</definedName>
    <definedName name="AUXILIAR" localSheetId="33">[5]PRECORC.XLS!#REF!</definedName>
    <definedName name="AUXILIAR" localSheetId="35">[5]PRECORC.XLS!#REF!</definedName>
    <definedName name="AUXILIAR" localSheetId="37">[5]PRECORC.XLS!#REF!</definedName>
    <definedName name="AUXILIAR" localSheetId="39">[5]PRECORC.XLS!#REF!</definedName>
    <definedName name="AUXILIAR" localSheetId="41">[5]PRECORC.XLS!#REF!</definedName>
    <definedName name="AUXILIAR" localSheetId="42">[5]PRECORC.XLS!#REF!</definedName>
    <definedName name="AUXILIAR" localSheetId="43">[5]PRECORC.XLS!#REF!</definedName>
    <definedName name="AUXILIAR" localSheetId="45">[5]PRECORC.XLS!#REF!</definedName>
    <definedName name="AUXILIAR">[5]PRECORC.XLS!#REF!</definedName>
    <definedName name="azul" localSheetId="5">#REF!</definedName>
    <definedName name="azul" localSheetId="12">#REF!</definedName>
    <definedName name="azul" localSheetId="16">#REF!</definedName>
    <definedName name="azul" localSheetId="17">#REF!</definedName>
    <definedName name="azul" localSheetId="18">#REF!</definedName>
    <definedName name="azul" localSheetId="26">#REF!</definedName>
    <definedName name="azul" localSheetId="28">#REF!</definedName>
    <definedName name="azul" localSheetId="30">#REF!</definedName>
    <definedName name="azul" localSheetId="32">#REF!</definedName>
    <definedName name="azul" localSheetId="33">#REF!</definedName>
    <definedName name="azul" localSheetId="35">#REF!</definedName>
    <definedName name="azul" localSheetId="37">#REF!</definedName>
    <definedName name="azul" localSheetId="39">#REF!</definedName>
    <definedName name="azul" localSheetId="41">#REF!</definedName>
    <definedName name="azul" localSheetId="42">#REF!</definedName>
    <definedName name="azul" localSheetId="43">#REF!</definedName>
    <definedName name="azul" localSheetId="45">#REF!</definedName>
    <definedName name="azul" localSheetId="0">#REF!</definedName>
    <definedName name="azul">#REF!</definedName>
    <definedName name="AZULSINAL" localSheetId="5">#REF!</definedName>
    <definedName name="AZULSINAL" localSheetId="12">#REF!</definedName>
    <definedName name="AZULSINAL" localSheetId="16">#REF!</definedName>
    <definedName name="AZULSINAL" localSheetId="17">#REF!</definedName>
    <definedName name="AZULSINAL" localSheetId="18">#REF!</definedName>
    <definedName name="AZULSINAL" localSheetId="26">#REF!</definedName>
    <definedName name="AZULSINAL" localSheetId="28">#REF!</definedName>
    <definedName name="AZULSINAL" localSheetId="30">#REF!</definedName>
    <definedName name="AZULSINAL" localSheetId="32">#REF!</definedName>
    <definedName name="AZULSINAL" localSheetId="33">#REF!</definedName>
    <definedName name="AZULSINAL" localSheetId="35">#REF!</definedName>
    <definedName name="AZULSINAL" localSheetId="37">#REF!</definedName>
    <definedName name="AZULSINAL" localSheetId="39">#REF!</definedName>
    <definedName name="AZULSINAL" localSheetId="41">#REF!</definedName>
    <definedName name="AZULSINAL" localSheetId="42">#REF!</definedName>
    <definedName name="AZULSINAL" localSheetId="43">#REF!</definedName>
    <definedName name="AZULSINAL" localSheetId="45">#REF!</definedName>
    <definedName name="AZULSINAL" localSheetId="0">#REF!</definedName>
    <definedName name="AZULSINAL">#REF!</definedName>
    <definedName name="_xlnm.Database" localSheetId="5">#REF!</definedName>
    <definedName name="_xlnm.Database" localSheetId="12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26">#REF!</definedName>
    <definedName name="_xlnm.Database" localSheetId="28">#REF!</definedName>
    <definedName name="_xlnm.Database" localSheetId="30">#REF!</definedName>
    <definedName name="_xlnm.Database" localSheetId="32">#REF!</definedName>
    <definedName name="_xlnm.Database" localSheetId="33">#REF!</definedName>
    <definedName name="_xlnm.Database" localSheetId="35">#REF!</definedName>
    <definedName name="_xlnm.Database" localSheetId="37">#REF!</definedName>
    <definedName name="_xlnm.Database" localSheetId="39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5">#REF!</definedName>
    <definedName name="_xlnm.Database">#REF!</definedName>
    <definedName name="BDI" localSheetId="5">#REF!</definedName>
    <definedName name="BDI" localSheetId="12">#REF!</definedName>
    <definedName name="BDI" localSheetId="16">#REF!</definedName>
    <definedName name="BDI" localSheetId="17">#REF!</definedName>
    <definedName name="BDI" localSheetId="18">#REF!</definedName>
    <definedName name="BDI" localSheetId="26">#REF!</definedName>
    <definedName name="BDI" localSheetId="28">#REF!</definedName>
    <definedName name="BDI" localSheetId="30">#REF!</definedName>
    <definedName name="BDI" localSheetId="32">#REF!</definedName>
    <definedName name="BDI" localSheetId="33">#REF!</definedName>
    <definedName name="BDI" localSheetId="35">#REF!</definedName>
    <definedName name="BDI" localSheetId="37">#REF!</definedName>
    <definedName name="BDI" localSheetId="39">#REF!</definedName>
    <definedName name="BDI" localSheetId="41">#REF!</definedName>
    <definedName name="BDI" localSheetId="42">#REF!</definedName>
    <definedName name="BDI" localSheetId="43">#REF!</definedName>
    <definedName name="BDI" localSheetId="45">#REF!</definedName>
    <definedName name="BDI" localSheetId="0">#REF!</definedName>
    <definedName name="BDI">#REF!</definedName>
    <definedName name="BETUME" localSheetId="5">[5]PRECORC.XLS!#REF!</definedName>
    <definedName name="BETUME" localSheetId="16">[5]PRECORC.XLS!#REF!</definedName>
    <definedName name="BETUME" localSheetId="17">[5]PRECORC.XLS!#REF!</definedName>
    <definedName name="BETUME" localSheetId="18">[5]PRECORC.XLS!#REF!</definedName>
    <definedName name="BETUME" localSheetId="26">[5]PRECORC.XLS!#REF!</definedName>
    <definedName name="BETUME" localSheetId="28">[5]PRECORC.XLS!#REF!</definedName>
    <definedName name="BETUME" localSheetId="30">[5]PRECORC.XLS!#REF!</definedName>
    <definedName name="BETUME" localSheetId="32">[5]PRECORC.XLS!#REF!</definedName>
    <definedName name="BETUME" localSheetId="33">[5]PRECORC.XLS!#REF!</definedName>
    <definedName name="BETUME" localSheetId="35">[5]PRECORC.XLS!#REF!</definedName>
    <definedName name="BETUME" localSheetId="37">[5]PRECORC.XLS!#REF!</definedName>
    <definedName name="BETUME" localSheetId="39">[5]PRECORC.XLS!#REF!</definedName>
    <definedName name="BETUME" localSheetId="41">[5]PRECORC.XLS!#REF!</definedName>
    <definedName name="BETUME" localSheetId="42">[5]PRECORC.XLS!#REF!</definedName>
    <definedName name="BETUME" localSheetId="43">[5]PRECORC.XLS!#REF!</definedName>
    <definedName name="BETUME" localSheetId="45">[5]PRECORC.XLS!#REF!</definedName>
    <definedName name="BETUME">[5]PRECORC.XLS!#REF!</definedName>
    <definedName name="BG" localSheetId="5">#REF!</definedName>
    <definedName name="BG" localSheetId="12">#REF!</definedName>
    <definedName name="BG" localSheetId="16">#REF!</definedName>
    <definedName name="BG" localSheetId="17">#REF!</definedName>
    <definedName name="BG" localSheetId="18">#REF!</definedName>
    <definedName name="BG" localSheetId="26">#REF!</definedName>
    <definedName name="BG" localSheetId="28">#REF!</definedName>
    <definedName name="BG" localSheetId="30">#REF!</definedName>
    <definedName name="BG" localSheetId="32">#REF!</definedName>
    <definedName name="BG" localSheetId="33">#REF!</definedName>
    <definedName name="BG" localSheetId="35">#REF!</definedName>
    <definedName name="BG" localSheetId="37">#REF!</definedName>
    <definedName name="BG" localSheetId="39">#REF!</definedName>
    <definedName name="BG" localSheetId="41">#REF!</definedName>
    <definedName name="BG" localSheetId="42">#REF!</definedName>
    <definedName name="BG" localSheetId="43">#REF!</definedName>
    <definedName name="BG" localSheetId="45">#REF!</definedName>
    <definedName name="BG">#REF!</definedName>
    <definedName name="BGU" localSheetId="5">#REF!</definedName>
    <definedName name="BGU" localSheetId="12">#REF!</definedName>
    <definedName name="BGU" localSheetId="16">#REF!</definedName>
    <definedName name="BGU" localSheetId="17">#REF!</definedName>
    <definedName name="BGU" localSheetId="18">#REF!</definedName>
    <definedName name="BGU" localSheetId="26">#REF!</definedName>
    <definedName name="BGU" localSheetId="28">#REF!</definedName>
    <definedName name="BGU" localSheetId="30">#REF!</definedName>
    <definedName name="BGU" localSheetId="32">#REF!</definedName>
    <definedName name="BGU" localSheetId="33">#REF!</definedName>
    <definedName name="BGU" localSheetId="35">#REF!</definedName>
    <definedName name="BGU" localSheetId="37">#REF!</definedName>
    <definedName name="BGU" localSheetId="39">#REF!</definedName>
    <definedName name="BGU" localSheetId="41">#REF!</definedName>
    <definedName name="BGU" localSheetId="42">#REF!</definedName>
    <definedName name="BGU" localSheetId="43">#REF!</definedName>
    <definedName name="BGU" localSheetId="45">#REF!</definedName>
    <definedName name="BGU">#REF!</definedName>
    <definedName name="BI">[9]Teor!$A$3:$G$7</definedName>
    <definedName name="BII">'[10]Página 16'!$A$3:$G$7</definedName>
    <definedName name="BR" localSheetId="5">#REF!</definedName>
    <definedName name="BR" localSheetId="12">#REF!</definedName>
    <definedName name="BR" localSheetId="16">#REF!</definedName>
    <definedName name="BR" localSheetId="17">#REF!</definedName>
    <definedName name="BR" localSheetId="18">#REF!</definedName>
    <definedName name="BR" localSheetId="26">#REF!</definedName>
    <definedName name="BR" localSheetId="28">#REF!</definedName>
    <definedName name="BR" localSheetId="30">#REF!</definedName>
    <definedName name="BR" localSheetId="32">#REF!</definedName>
    <definedName name="BR" localSheetId="33">#REF!</definedName>
    <definedName name="BR" localSheetId="35">#REF!</definedName>
    <definedName name="BR" localSheetId="37">#REF!</definedName>
    <definedName name="BR" localSheetId="39">#REF!</definedName>
    <definedName name="BR" localSheetId="41">#REF!</definedName>
    <definedName name="BR" localSheetId="42">#REF!</definedName>
    <definedName name="BR" localSheetId="43">#REF!</definedName>
    <definedName name="BR" localSheetId="45">#REF!</definedName>
    <definedName name="BR">#REF!</definedName>
    <definedName name="CAPA" localSheetId="3" hidden="1">{#N/A,#N/A,TRUE,"Serviços"}</definedName>
    <definedName name="CAPA" localSheetId="12" hidden="1">{#N/A,#N/A,TRUE,"Serviços"}</definedName>
    <definedName name="CAPA" localSheetId="24" hidden="1">{#N/A,#N/A,TRUE,"Serviços"}</definedName>
    <definedName name="CAPA" localSheetId="42" hidden="1">{#N/A,#N/A,TRUE,"Serviços"}</definedName>
    <definedName name="CAPA" localSheetId="45" hidden="1">{#N/A,#N/A,TRUE,"Serviços"}</definedName>
    <definedName name="CAPA" hidden="1">{#N/A,#N/A,TRUE,"Serviços"}</definedName>
    <definedName name="capa1" localSheetId="3" hidden="1">{#N/A,#N/A,TRUE,"Serviços"}</definedName>
    <definedName name="capa1" localSheetId="12" hidden="1">{#N/A,#N/A,TRUE,"Serviços"}</definedName>
    <definedName name="capa1" localSheetId="24" hidden="1">{#N/A,#N/A,TRUE,"Serviços"}</definedName>
    <definedName name="capa1" localSheetId="42" hidden="1">{#N/A,#N/A,TRUE,"Serviços"}</definedName>
    <definedName name="capa1" localSheetId="45" hidden="1">{#N/A,#N/A,TRUE,"Serviços"}</definedName>
    <definedName name="capa1" hidden="1">{#N/A,#N/A,TRUE,"Serviços"}</definedName>
    <definedName name="capa2" localSheetId="3" hidden="1">{#N/A,#N/A,TRUE,"Serviços"}</definedName>
    <definedName name="capa2" localSheetId="12" hidden="1">{#N/A,#N/A,TRUE,"Serviços"}</definedName>
    <definedName name="capa2" localSheetId="24" hidden="1">{#N/A,#N/A,TRUE,"Serviços"}</definedName>
    <definedName name="capa2" localSheetId="42" hidden="1">{#N/A,#N/A,TRUE,"Serviços"}</definedName>
    <definedName name="capa2" localSheetId="45" hidden="1">{#N/A,#N/A,TRUE,"Serviços"}</definedName>
    <definedName name="capa2" hidden="1">{#N/A,#N/A,TRUE,"Serviços"}</definedName>
    <definedName name="CBU" localSheetId="5">#REF!</definedName>
    <definedName name="CBU" localSheetId="12">#REF!</definedName>
    <definedName name="CBU" localSheetId="16">#REF!</definedName>
    <definedName name="CBU" localSheetId="17">#REF!</definedName>
    <definedName name="CBU" localSheetId="18">#REF!</definedName>
    <definedName name="CBU" localSheetId="26">#REF!</definedName>
    <definedName name="CBU" localSheetId="28">#REF!</definedName>
    <definedName name="CBU" localSheetId="30">#REF!</definedName>
    <definedName name="CBU" localSheetId="32">#REF!</definedName>
    <definedName name="CBU" localSheetId="33">#REF!</definedName>
    <definedName name="CBU" localSheetId="35">#REF!</definedName>
    <definedName name="CBU" localSheetId="37">#REF!</definedName>
    <definedName name="CBU" localSheetId="39">#REF!</definedName>
    <definedName name="CBU" localSheetId="41">#REF!</definedName>
    <definedName name="CBU" localSheetId="42">#REF!</definedName>
    <definedName name="CBU" localSheetId="43">#REF!</definedName>
    <definedName name="CBU" localSheetId="45">#REF!</definedName>
    <definedName name="CBU">#REF!</definedName>
    <definedName name="CBUII" localSheetId="5">#REF!</definedName>
    <definedName name="CBUII" localSheetId="12">#REF!</definedName>
    <definedName name="CBUII" localSheetId="16">#REF!</definedName>
    <definedName name="CBUII" localSheetId="17">#REF!</definedName>
    <definedName name="CBUII" localSheetId="18">#REF!</definedName>
    <definedName name="CBUII" localSheetId="26">#REF!</definedName>
    <definedName name="CBUII" localSheetId="28">#REF!</definedName>
    <definedName name="CBUII" localSheetId="30">#REF!</definedName>
    <definedName name="CBUII" localSheetId="32">#REF!</definedName>
    <definedName name="CBUII" localSheetId="33">#REF!</definedName>
    <definedName name="CBUII" localSheetId="35">#REF!</definedName>
    <definedName name="CBUII" localSheetId="37">#REF!</definedName>
    <definedName name="CBUII" localSheetId="39">#REF!</definedName>
    <definedName name="CBUII" localSheetId="41">#REF!</definedName>
    <definedName name="CBUII" localSheetId="42">#REF!</definedName>
    <definedName name="CBUII" localSheetId="43">#REF!</definedName>
    <definedName name="CBUII" localSheetId="45">#REF!</definedName>
    <definedName name="CBUII">#REF!</definedName>
    <definedName name="CBUQB" localSheetId="5">#REF!</definedName>
    <definedName name="CBUQB" localSheetId="12">#REF!</definedName>
    <definedName name="CBUQB" localSheetId="16">#REF!</definedName>
    <definedName name="CBUQB" localSheetId="17">#REF!</definedName>
    <definedName name="CBUQB" localSheetId="18">#REF!</definedName>
    <definedName name="CBUQB" localSheetId="26">#REF!</definedName>
    <definedName name="CBUQB" localSheetId="28">#REF!</definedName>
    <definedName name="CBUQB" localSheetId="30">#REF!</definedName>
    <definedName name="CBUQB" localSheetId="32">#REF!</definedName>
    <definedName name="CBUQB" localSheetId="33">#REF!</definedName>
    <definedName name="CBUQB" localSheetId="35">#REF!</definedName>
    <definedName name="CBUQB" localSheetId="37">#REF!</definedName>
    <definedName name="CBUQB" localSheetId="39">#REF!</definedName>
    <definedName name="CBUQB" localSheetId="41">#REF!</definedName>
    <definedName name="CBUQB" localSheetId="42">#REF!</definedName>
    <definedName name="CBUQB" localSheetId="43">#REF!</definedName>
    <definedName name="CBUQB" localSheetId="45">#REF!</definedName>
    <definedName name="CBUQB">#REF!</definedName>
    <definedName name="CBUQc" localSheetId="5">#REF!</definedName>
    <definedName name="CBUQc" localSheetId="12">#REF!</definedName>
    <definedName name="CBUQc" localSheetId="16">#REF!</definedName>
    <definedName name="CBUQc" localSheetId="17">#REF!</definedName>
    <definedName name="CBUQc" localSheetId="18">#REF!</definedName>
    <definedName name="CBUQc" localSheetId="26">#REF!</definedName>
    <definedName name="CBUQc" localSheetId="28">#REF!</definedName>
    <definedName name="CBUQc" localSheetId="30">#REF!</definedName>
    <definedName name="CBUQc" localSheetId="32">#REF!</definedName>
    <definedName name="CBUQc" localSheetId="33">#REF!</definedName>
    <definedName name="CBUQc" localSheetId="35">#REF!</definedName>
    <definedName name="CBUQc" localSheetId="37">#REF!</definedName>
    <definedName name="CBUQc" localSheetId="39">#REF!</definedName>
    <definedName name="CBUQc" localSheetId="41">#REF!</definedName>
    <definedName name="CBUQc" localSheetId="42">#REF!</definedName>
    <definedName name="CBUQc" localSheetId="43">#REF!</definedName>
    <definedName name="CBUQc" localSheetId="45">#REF!</definedName>
    <definedName name="CBUQc">#REF!</definedName>
    <definedName name="CODIGO" localSheetId="5">#REF!</definedName>
    <definedName name="CODIGO" localSheetId="12">#REF!</definedName>
    <definedName name="CODIGO" localSheetId="16">#REF!</definedName>
    <definedName name="CODIGO" localSheetId="17">#REF!</definedName>
    <definedName name="CODIGO" localSheetId="18">#REF!</definedName>
    <definedName name="CODIGO" localSheetId="26">#REF!</definedName>
    <definedName name="CODIGO" localSheetId="28">#REF!</definedName>
    <definedName name="CODIGO" localSheetId="30">#REF!</definedName>
    <definedName name="CODIGO" localSheetId="32">#REF!</definedName>
    <definedName name="CODIGO" localSheetId="33">#REF!</definedName>
    <definedName name="CODIGO" localSheetId="35">#REF!</definedName>
    <definedName name="CODIGO" localSheetId="37">#REF!</definedName>
    <definedName name="CODIGO" localSheetId="39">#REF!</definedName>
    <definedName name="CODIGO" localSheetId="41">#REF!</definedName>
    <definedName name="CODIGO" localSheetId="42">#REF!</definedName>
    <definedName name="CODIGO" localSheetId="43">#REF!</definedName>
    <definedName name="CODIGO" localSheetId="45">#REF!</definedName>
    <definedName name="CODIGO">#REF!</definedName>
    <definedName name="Código" localSheetId="5">#REF!</definedName>
    <definedName name="Código" localSheetId="12">#REF!</definedName>
    <definedName name="Código" localSheetId="16">#REF!</definedName>
    <definedName name="Código" localSheetId="17">#REF!</definedName>
    <definedName name="Código" localSheetId="18">#REF!</definedName>
    <definedName name="Código" localSheetId="26">#REF!</definedName>
    <definedName name="Código" localSheetId="28">#REF!</definedName>
    <definedName name="Código" localSheetId="30">#REF!</definedName>
    <definedName name="Código" localSheetId="32">#REF!</definedName>
    <definedName name="Código" localSheetId="33">#REF!</definedName>
    <definedName name="Código" localSheetId="35">#REF!</definedName>
    <definedName name="Código" localSheetId="37">#REF!</definedName>
    <definedName name="Código" localSheetId="39">#REF!</definedName>
    <definedName name="Código" localSheetId="41">#REF!</definedName>
    <definedName name="Código" localSheetId="42">#REF!</definedName>
    <definedName name="Código" localSheetId="43">#REF!</definedName>
    <definedName name="Código" localSheetId="45">#REF!</definedName>
    <definedName name="Código">#REF!</definedName>
    <definedName name="CONCRETO" localSheetId="5">[5]PRECORC.XLS!#REF!</definedName>
    <definedName name="CONCRETO" localSheetId="16">[5]PRECORC.XLS!#REF!</definedName>
    <definedName name="CONCRETO" localSheetId="17">[5]PRECORC.XLS!#REF!</definedName>
    <definedName name="CONCRETO" localSheetId="18">[5]PRECORC.XLS!#REF!</definedName>
    <definedName name="CONCRETO" localSheetId="26">[5]PRECORC.XLS!#REF!</definedName>
    <definedName name="CONCRETO" localSheetId="28">[5]PRECORC.XLS!#REF!</definedName>
    <definedName name="CONCRETO" localSheetId="30">[5]PRECORC.XLS!#REF!</definedName>
    <definedName name="CONCRETO" localSheetId="32">[5]PRECORC.XLS!#REF!</definedName>
    <definedName name="CONCRETO" localSheetId="33">[5]PRECORC.XLS!#REF!</definedName>
    <definedName name="CONCRETO" localSheetId="35">[5]PRECORC.XLS!#REF!</definedName>
    <definedName name="CONCRETO" localSheetId="37">[5]PRECORC.XLS!#REF!</definedName>
    <definedName name="CONCRETO" localSheetId="39">[5]PRECORC.XLS!#REF!</definedName>
    <definedName name="CONCRETO" localSheetId="41">[5]PRECORC.XLS!#REF!</definedName>
    <definedName name="CONCRETO" localSheetId="42">[5]PRECORC.XLS!#REF!</definedName>
    <definedName name="CONCRETO" localSheetId="43">[5]PRECORC.XLS!#REF!</definedName>
    <definedName name="CONCRETO" localSheetId="45">[5]PRECORC.XLS!#REF!</definedName>
    <definedName name="CONCRETO">[5]PRECORC.XLS!#REF!</definedName>
    <definedName name="d" localSheetId="5">#REF!</definedName>
    <definedName name="d" localSheetId="12">#REF!</definedName>
    <definedName name="d" localSheetId="16">#REF!</definedName>
    <definedName name="d" localSheetId="17">#REF!</definedName>
    <definedName name="d" localSheetId="18">#REF!</definedName>
    <definedName name="d" localSheetId="26">#REF!</definedName>
    <definedName name="d" localSheetId="28">#REF!</definedName>
    <definedName name="d" localSheetId="30">#REF!</definedName>
    <definedName name="d" localSheetId="32">#REF!</definedName>
    <definedName name="d" localSheetId="33">#REF!</definedName>
    <definedName name="d" localSheetId="35">#REF!</definedName>
    <definedName name="d" localSheetId="37">#REF!</definedName>
    <definedName name="d" localSheetId="39">#REF!</definedName>
    <definedName name="d" localSheetId="41">#REF!</definedName>
    <definedName name="d" localSheetId="42">#REF!</definedName>
    <definedName name="d" localSheetId="43">#REF!</definedName>
    <definedName name="d" localSheetId="45">#REF!</definedName>
    <definedName name="d" localSheetId="0">#REF!</definedName>
    <definedName name="d">#REF!</definedName>
    <definedName name="dadinho" localSheetId="5">#REF!</definedName>
    <definedName name="dadinho" localSheetId="12">#REF!</definedName>
    <definedName name="dadinho" localSheetId="16">#REF!</definedName>
    <definedName name="dadinho" localSheetId="17">#REF!</definedName>
    <definedName name="dadinho" localSheetId="18">#REF!</definedName>
    <definedName name="dadinho" localSheetId="26">#REF!</definedName>
    <definedName name="dadinho" localSheetId="28">#REF!</definedName>
    <definedName name="dadinho" localSheetId="30">#REF!</definedName>
    <definedName name="dadinho" localSheetId="32">#REF!</definedName>
    <definedName name="dadinho" localSheetId="33">#REF!</definedName>
    <definedName name="dadinho" localSheetId="35">#REF!</definedName>
    <definedName name="dadinho" localSheetId="37">#REF!</definedName>
    <definedName name="dadinho" localSheetId="39">#REF!</definedName>
    <definedName name="dadinho" localSheetId="41">#REF!</definedName>
    <definedName name="dadinho" localSheetId="42">#REF!</definedName>
    <definedName name="dadinho" localSheetId="43">#REF!</definedName>
    <definedName name="dadinho" localSheetId="45">#REF!</definedName>
    <definedName name="dadinho">#REF!</definedName>
    <definedName name="DADOS" localSheetId="5">#REF!</definedName>
    <definedName name="DADOS" localSheetId="12">#REF!</definedName>
    <definedName name="DADOS" localSheetId="16">#REF!</definedName>
    <definedName name="DADOS" localSheetId="17">#REF!</definedName>
    <definedName name="DADOS" localSheetId="18">#REF!</definedName>
    <definedName name="DADOS" localSheetId="26">#REF!</definedName>
    <definedName name="DADOS" localSheetId="28">#REF!</definedName>
    <definedName name="DADOS" localSheetId="30">#REF!</definedName>
    <definedName name="DADOS" localSheetId="32">#REF!</definedName>
    <definedName name="DADOS" localSheetId="33">#REF!</definedName>
    <definedName name="DADOS" localSheetId="35">#REF!</definedName>
    <definedName name="DADOS" localSheetId="37">#REF!</definedName>
    <definedName name="DADOS" localSheetId="39">#REF!</definedName>
    <definedName name="DADOS" localSheetId="41">#REF!</definedName>
    <definedName name="DADOS" localSheetId="42">#REF!</definedName>
    <definedName name="DADOS" localSheetId="43">#REF!</definedName>
    <definedName name="DADOS" localSheetId="45">#REF!</definedName>
    <definedName name="DADOS">#REF!</definedName>
    <definedName name="Dados_Primário" localSheetId="5">#REF!</definedName>
    <definedName name="Dados_Primário" localSheetId="12">#REF!</definedName>
    <definedName name="Dados_Primário" localSheetId="16">#REF!</definedName>
    <definedName name="Dados_Primário" localSheetId="17">#REF!</definedName>
    <definedName name="Dados_Primário" localSheetId="18">#REF!</definedName>
    <definedName name="Dados_Primário" localSheetId="26">#REF!</definedName>
    <definedName name="Dados_Primário" localSheetId="28">#REF!</definedName>
    <definedName name="Dados_Primário" localSheetId="30">#REF!</definedName>
    <definedName name="Dados_Primário" localSheetId="32">#REF!</definedName>
    <definedName name="Dados_Primário" localSheetId="33">#REF!</definedName>
    <definedName name="Dados_Primário" localSheetId="35">#REF!</definedName>
    <definedName name="Dados_Primário" localSheetId="37">#REF!</definedName>
    <definedName name="Dados_Primário" localSheetId="39">#REF!</definedName>
    <definedName name="Dados_Primário" localSheetId="41">#REF!</definedName>
    <definedName name="Dados_Primário" localSheetId="42">#REF!</definedName>
    <definedName name="Dados_Primário" localSheetId="43">#REF!</definedName>
    <definedName name="Dados_Primário" localSheetId="45">#REF!</definedName>
    <definedName name="Dados_Primário">#REF!</definedName>
    <definedName name="DAER1" localSheetId="3" hidden="1">{#N/A,#N/A,TRUE,"Serviços"}</definedName>
    <definedName name="DAER1" localSheetId="12" hidden="1">{#N/A,#N/A,TRUE,"Serviços"}</definedName>
    <definedName name="DAER1" localSheetId="24" hidden="1">{#N/A,#N/A,TRUE,"Serviços"}</definedName>
    <definedName name="DAER1" localSheetId="42" hidden="1">{#N/A,#N/A,TRUE,"Serviços"}</definedName>
    <definedName name="DAER1" localSheetId="45" hidden="1">{#N/A,#N/A,TRUE,"Serviços"}</definedName>
    <definedName name="DAER1" hidden="1">{#N/A,#N/A,TRUE,"Serviços"}</definedName>
    <definedName name="DATA" localSheetId="5">'[4]Fresagem de Pista Ago-98'!#REF!</definedName>
    <definedName name="DATA" localSheetId="16">'[4]Fresagem de Pista Ago-98'!#REF!</definedName>
    <definedName name="DATA" localSheetId="17">'[4]Fresagem de Pista Ago-98'!#REF!</definedName>
    <definedName name="DATA" localSheetId="18">'[4]Fresagem de Pista Ago-98'!#REF!</definedName>
    <definedName name="DATA" localSheetId="26">'[4]Fresagem de Pista Ago-98'!#REF!</definedName>
    <definedName name="DATA" localSheetId="28">'[4]Fresagem de Pista Ago-98'!#REF!</definedName>
    <definedName name="DATA" localSheetId="30">'[4]Fresagem de Pista Ago-98'!#REF!</definedName>
    <definedName name="DATA" localSheetId="32">'[4]Fresagem de Pista Ago-98'!#REF!</definedName>
    <definedName name="DATA" localSheetId="33">'[4]Fresagem de Pista Ago-98'!#REF!</definedName>
    <definedName name="DATA" localSheetId="35">'[4]Fresagem de Pista Ago-98'!#REF!</definedName>
    <definedName name="DATA" localSheetId="37">'[4]Fresagem de Pista Ago-98'!#REF!</definedName>
    <definedName name="DATA" localSheetId="39">'[4]Fresagem de Pista Ago-98'!#REF!</definedName>
    <definedName name="DATA" localSheetId="41">'[4]Fresagem de Pista Ago-98'!#REF!</definedName>
    <definedName name="DATA" localSheetId="42">'[4]Fresagem de Pista Ago-98'!#REF!</definedName>
    <definedName name="DATA" localSheetId="43">'[4]Fresagem de Pista Ago-98'!#REF!</definedName>
    <definedName name="DATA" localSheetId="45">'[4]Fresagem de Pista Ago-98'!#REF!</definedName>
    <definedName name="DATA">'[4]Fresagem de Pista Ago-98'!#REF!</definedName>
    <definedName name="Data_Final" localSheetId="5">#REF!</definedName>
    <definedName name="Data_Final" localSheetId="12">#REF!</definedName>
    <definedName name="Data_Final" localSheetId="16">#REF!</definedName>
    <definedName name="Data_Final" localSheetId="17">#REF!</definedName>
    <definedName name="Data_Final" localSheetId="18">#REF!</definedName>
    <definedName name="Data_Final" localSheetId="26">#REF!</definedName>
    <definedName name="Data_Final" localSheetId="28">#REF!</definedName>
    <definedName name="Data_Final" localSheetId="30">#REF!</definedName>
    <definedName name="Data_Final" localSheetId="32">#REF!</definedName>
    <definedName name="Data_Final" localSheetId="33">#REF!</definedName>
    <definedName name="Data_Final" localSheetId="35">#REF!</definedName>
    <definedName name="Data_Final" localSheetId="37">#REF!</definedName>
    <definedName name="Data_Final" localSheetId="39">#REF!</definedName>
    <definedName name="Data_Final" localSheetId="41">#REF!</definedName>
    <definedName name="Data_Final" localSheetId="42">#REF!</definedName>
    <definedName name="Data_Final" localSheetId="43">#REF!</definedName>
    <definedName name="Data_Final" localSheetId="45">#REF!</definedName>
    <definedName name="Data_Final" localSheetId="0">#REF!</definedName>
    <definedName name="Data_Final">#REF!</definedName>
    <definedName name="Data_Início" localSheetId="5">#REF!</definedName>
    <definedName name="Data_Início" localSheetId="12">#REF!</definedName>
    <definedName name="Data_Início" localSheetId="16">#REF!</definedName>
    <definedName name="Data_Início" localSheetId="17">#REF!</definedName>
    <definedName name="Data_Início" localSheetId="18">#REF!</definedName>
    <definedName name="Data_Início" localSheetId="26">#REF!</definedName>
    <definedName name="Data_Início" localSheetId="28">#REF!</definedName>
    <definedName name="Data_Início" localSheetId="30">#REF!</definedName>
    <definedName name="Data_Início" localSheetId="32">#REF!</definedName>
    <definedName name="Data_Início" localSheetId="33">#REF!</definedName>
    <definedName name="Data_Início" localSheetId="35">#REF!</definedName>
    <definedName name="Data_Início" localSheetId="37">#REF!</definedName>
    <definedName name="Data_Início" localSheetId="39">#REF!</definedName>
    <definedName name="Data_Início" localSheetId="41">#REF!</definedName>
    <definedName name="Data_Início" localSheetId="42">#REF!</definedName>
    <definedName name="Data_Início" localSheetId="43">#REF!</definedName>
    <definedName name="Data_Início" localSheetId="45">#REF!</definedName>
    <definedName name="Data_Início" localSheetId="0">#REF!</definedName>
    <definedName name="Data_Início">#REF!</definedName>
    <definedName name="DATA1" localSheetId="5">'[4]Fresagem de Pista Ago-98'!#REF!</definedName>
    <definedName name="DATA1" localSheetId="16">'[4]Fresagem de Pista Ago-98'!#REF!</definedName>
    <definedName name="DATA1" localSheetId="17">'[4]Fresagem de Pista Ago-98'!#REF!</definedName>
    <definedName name="DATA1" localSheetId="18">'[4]Fresagem de Pista Ago-98'!#REF!</definedName>
    <definedName name="DATA1" localSheetId="26">'[4]Fresagem de Pista Ago-98'!#REF!</definedName>
    <definedName name="DATA1" localSheetId="28">'[4]Fresagem de Pista Ago-98'!#REF!</definedName>
    <definedName name="DATA1" localSheetId="30">'[4]Fresagem de Pista Ago-98'!#REF!</definedName>
    <definedName name="DATA1" localSheetId="32">'[4]Fresagem de Pista Ago-98'!#REF!</definedName>
    <definedName name="DATA1" localSheetId="33">'[4]Fresagem de Pista Ago-98'!#REF!</definedName>
    <definedName name="DATA1" localSheetId="35">'[4]Fresagem de Pista Ago-98'!#REF!</definedName>
    <definedName name="DATA1" localSheetId="37">'[4]Fresagem de Pista Ago-98'!#REF!</definedName>
    <definedName name="DATA1" localSheetId="39">'[4]Fresagem de Pista Ago-98'!#REF!</definedName>
    <definedName name="DATA1" localSheetId="41">'[4]Fresagem de Pista Ago-98'!#REF!</definedName>
    <definedName name="DATA1" localSheetId="42">'[4]Fresagem de Pista Ago-98'!#REF!</definedName>
    <definedName name="DATA1" localSheetId="43">'[4]Fresagem de Pista Ago-98'!#REF!</definedName>
    <definedName name="DATA1" localSheetId="45">'[4]Fresagem de Pista Ago-98'!#REF!</definedName>
    <definedName name="DATA1">'[4]Fresagem de Pista Ago-98'!#REF!</definedName>
    <definedName name="DE_km" localSheetId="5">'[4]Fresagem de Pista Ago-98'!#REF!</definedName>
    <definedName name="DE_km" localSheetId="16">'[4]Fresagem de Pista Ago-98'!#REF!</definedName>
    <definedName name="DE_km" localSheetId="17">'[4]Fresagem de Pista Ago-98'!#REF!</definedName>
    <definedName name="DE_km" localSheetId="18">'[4]Fresagem de Pista Ago-98'!#REF!</definedName>
    <definedName name="DE_km" localSheetId="26">'[4]Fresagem de Pista Ago-98'!#REF!</definedName>
    <definedName name="DE_km" localSheetId="28">'[4]Fresagem de Pista Ago-98'!#REF!</definedName>
    <definedName name="DE_km" localSheetId="30">'[4]Fresagem de Pista Ago-98'!#REF!</definedName>
    <definedName name="DE_km" localSheetId="32">'[4]Fresagem de Pista Ago-98'!#REF!</definedName>
    <definedName name="DE_km" localSheetId="33">'[4]Fresagem de Pista Ago-98'!#REF!</definedName>
    <definedName name="DE_km" localSheetId="35">'[4]Fresagem de Pista Ago-98'!#REF!</definedName>
    <definedName name="DE_km" localSheetId="37">'[4]Fresagem de Pista Ago-98'!#REF!</definedName>
    <definedName name="DE_km" localSheetId="39">'[4]Fresagem de Pista Ago-98'!#REF!</definedName>
    <definedName name="DE_km" localSheetId="41">'[4]Fresagem de Pista Ago-98'!#REF!</definedName>
    <definedName name="DE_km" localSheetId="42">'[4]Fresagem de Pista Ago-98'!#REF!</definedName>
    <definedName name="DE_km" localSheetId="43">'[4]Fresagem de Pista Ago-98'!#REF!</definedName>
    <definedName name="DE_km" localSheetId="45">'[4]Fresagem de Pista Ago-98'!#REF!</definedName>
    <definedName name="DE_km">'[4]Fresagem de Pista Ago-98'!#REF!</definedName>
    <definedName name="Densidades" localSheetId="5">#REF!</definedName>
    <definedName name="Densidades" localSheetId="12">#REF!</definedName>
    <definedName name="Densidades" localSheetId="16">#REF!</definedName>
    <definedName name="Densidades" localSheetId="17">#REF!</definedName>
    <definedName name="Densidades" localSheetId="18">#REF!</definedName>
    <definedName name="Densidades" localSheetId="26">#REF!</definedName>
    <definedName name="Densidades" localSheetId="28">#REF!</definedName>
    <definedName name="Densidades" localSheetId="30">#REF!</definedName>
    <definedName name="Densidades" localSheetId="32">#REF!</definedName>
    <definedName name="Densidades" localSheetId="33">#REF!</definedName>
    <definedName name="Densidades" localSheetId="35">#REF!</definedName>
    <definedName name="Densidades" localSheetId="37">#REF!</definedName>
    <definedName name="Densidades" localSheetId="39">#REF!</definedName>
    <definedName name="Densidades" localSheetId="41">#REF!</definedName>
    <definedName name="Densidades" localSheetId="42">#REF!</definedName>
    <definedName name="Densidades" localSheetId="43">#REF!</definedName>
    <definedName name="Densidades" localSheetId="45">#REF!</definedName>
    <definedName name="Densidades">#REF!</definedName>
    <definedName name="DGA" localSheetId="5">'[6]PRO-08'!#REF!</definedName>
    <definedName name="DGA" localSheetId="16">'[6]PRO-08'!#REF!</definedName>
    <definedName name="DGA" localSheetId="17">'[6]PRO-08'!#REF!</definedName>
    <definedName name="DGA" localSheetId="18">'[6]PRO-08'!#REF!</definedName>
    <definedName name="DGA" localSheetId="26">'[6]PRO-08'!#REF!</definedName>
    <definedName name="DGA" localSheetId="28">'[6]PRO-08'!#REF!</definedName>
    <definedName name="DGA" localSheetId="30">'[6]PRO-08'!#REF!</definedName>
    <definedName name="DGA" localSheetId="32">'[6]PRO-08'!#REF!</definedName>
    <definedName name="DGA" localSheetId="33">'[6]PRO-08'!#REF!</definedName>
    <definedName name="DGA" localSheetId="35">'[6]PRO-08'!#REF!</definedName>
    <definedName name="DGA" localSheetId="37">'[6]PRO-08'!#REF!</definedName>
    <definedName name="DGA" localSheetId="39">'[6]PRO-08'!#REF!</definedName>
    <definedName name="DGA" localSheetId="41">'[6]PRO-08'!#REF!</definedName>
    <definedName name="DGA" localSheetId="42">'[6]PRO-08'!#REF!</definedName>
    <definedName name="DGA" localSheetId="43">'[6]PRO-08'!#REF!</definedName>
    <definedName name="DGA" localSheetId="45">'[6]PRO-08'!#REF!</definedName>
    <definedName name="DGA">'[6]PRO-08'!#REF!</definedName>
    <definedName name="DIARIAS" localSheetId="5">[5]PRECORC.XLS!#REF!</definedName>
    <definedName name="DIARIAS" localSheetId="16">[5]PRECORC.XLS!#REF!</definedName>
    <definedName name="DIARIAS" localSheetId="17">[5]PRECORC.XLS!#REF!</definedName>
    <definedName name="DIARIAS" localSheetId="18">[5]PRECORC.XLS!#REF!</definedName>
    <definedName name="DIARIAS" localSheetId="26">[5]PRECORC.XLS!#REF!</definedName>
    <definedName name="DIARIAS" localSheetId="28">[5]PRECORC.XLS!#REF!</definedName>
    <definedName name="DIARIAS" localSheetId="30">[5]PRECORC.XLS!#REF!</definedName>
    <definedName name="DIARIAS" localSheetId="32">[5]PRECORC.XLS!#REF!</definedName>
    <definedName name="DIARIAS" localSheetId="33">[5]PRECORC.XLS!#REF!</definedName>
    <definedName name="DIARIAS" localSheetId="35">[5]PRECORC.XLS!#REF!</definedName>
    <definedName name="DIARIAS" localSheetId="37">[5]PRECORC.XLS!#REF!</definedName>
    <definedName name="DIARIAS" localSheetId="39">[5]PRECORC.XLS!#REF!</definedName>
    <definedName name="DIARIAS" localSheetId="41">[5]PRECORC.XLS!#REF!</definedName>
    <definedName name="DIARIAS" localSheetId="42">[5]PRECORC.XLS!#REF!</definedName>
    <definedName name="DIARIAS" localSheetId="43">[5]PRECORC.XLS!#REF!</definedName>
    <definedName name="DIARIAS" localSheetId="45">[5]PRECORC.XLS!#REF!</definedName>
    <definedName name="DIARIAS">[5]PRECORC.XLS!#REF!</definedName>
    <definedName name="Diversos">'[11]Lista Suspensa'!$B$1:$B$72</definedName>
    <definedName name="DJ" localSheetId="5">#REF!</definedName>
    <definedName name="DJ" localSheetId="12">#REF!</definedName>
    <definedName name="DJ" localSheetId="16">#REF!</definedName>
    <definedName name="DJ" localSheetId="17">#REF!</definedName>
    <definedName name="DJ" localSheetId="18">#REF!</definedName>
    <definedName name="DJ" localSheetId="26">#REF!</definedName>
    <definedName name="DJ" localSheetId="28">#REF!</definedName>
    <definedName name="DJ" localSheetId="30">#REF!</definedName>
    <definedName name="DJ" localSheetId="32">#REF!</definedName>
    <definedName name="DJ" localSheetId="33">#REF!</definedName>
    <definedName name="DJ" localSheetId="35">#REF!</definedName>
    <definedName name="DJ" localSheetId="37">#REF!</definedName>
    <definedName name="DJ" localSheetId="39">#REF!</definedName>
    <definedName name="DJ" localSheetId="41">#REF!</definedName>
    <definedName name="DJ" localSheetId="42">#REF!</definedName>
    <definedName name="DJ" localSheetId="43">#REF!</definedName>
    <definedName name="DJ" localSheetId="45">#REF!</definedName>
    <definedName name="DJ">#REF!</definedName>
    <definedName name="Dólar" localSheetId="5">#REF!</definedName>
    <definedName name="Dólar" localSheetId="12">#REF!</definedName>
    <definedName name="Dólar" localSheetId="16">#REF!</definedName>
    <definedName name="Dólar" localSheetId="17">#REF!</definedName>
    <definedName name="Dólar" localSheetId="18">#REF!</definedName>
    <definedName name="Dólar" localSheetId="26">#REF!</definedName>
    <definedName name="Dólar" localSheetId="28">#REF!</definedName>
    <definedName name="Dólar" localSheetId="30">#REF!</definedName>
    <definedName name="Dólar" localSheetId="32">#REF!</definedName>
    <definedName name="Dólar" localSheetId="33">#REF!</definedName>
    <definedName name="Dólar" localSheetId="35">#REF!</definedName>
    <definedName name="Dólar" localSheetId="37">#REF!</definedName>
    <definedName name="Dólar" localSheetId="39">#REF!</definedName>
    <definedName name="Dólar" localSheetId="41">#REF!</definedName>
    <definedName name="Dólar" localSheetId="42">#REF!</definedName>
    <definedName name="Dólar" localSheetId="43">#REF!</definedName>
    <definedName name="Dólar" localSheetId="45">#REF!</definedName>
    <definedName name="Dólar">#REF!</definedName>
    <definedName name="e__cm" localSheetId="5">'[4]Fresagem de Pista Ago-98'!#REF!</definedName>
    <definedName name="e__cm" localSheetId="16">'[4]Fresagem de Pista Ago-98'!#REF!</definedName>
    <definedName name="e__cm" localSheetId="17">'[4]Fresagem de Pista Ago-98'!#REF!</definedName>
    <definedName name="e__cm" localSheetId="18">'[4]Fresagem de Pista Ago-98'!#REF!</definedName>
    <definedName name="e__cm" localSheetId="26">'[4]Fresagem de Pista Ago-98'!#REF!</definedName>
    <definedName name="e__cm" localSheetId="28">'[4]Fresagem de Pista Ago-98'!#REF!</definedName>
    <definedName name="e__cm" localSheetId="30">'[4]Fresagem de Pista Ago-98'!#REF!</definedName>
    <definedName name="e__cm" localSheetId="32">'[4]Fresagem de Pista Ago-98'!#REF!</definedName>
    <definedName name="e__cm" localSheetId="33">'[4]Fresagem de Pista Ago-98'!#REF!</definedName>
    <definedName name="e__cm" localSheetId="35">'[4]Fresagem de Pista Ago-98'!#REF!</definedName>
    <definedName name="e__cm" localSheetId="37">'[4]Fresagem de Pista Ago-98'!#REF!</definedName>
    <definedName name="e__cm" localSheetId="39">'[4]Fresagem de Pista Ago-98'!#REF!</definedName>
    <definedName name="e__cm" localSheetId="41">'[4]Fresagem de Pista Ago-98'!#REF!</definedName>
    <definedName name="e__cm" localSheetId="42">'[4]Fresagem de Pista Ago-98'!#REF!</definedName>
    <definedName name="e__cm" localSheetId="43">'[4]Fresagem de Pista Ago-98'!#REF!</definedName>
    <definedName name="e__cm" localSheetId="45">'[4]Fresagem de Pista Ago-98'!#REF!</definedName>
    <definedName name="e__cm">'[4]Fresagem de Pista Ago-98'!#REF!</definedName>
    <definedName name="ECJ" localSheetId="5">#REF!</definedName>
    <definedName name="ECJ" localSheetId="12">#REF!</definedName>
    <definedName name="ECJ" localSheetId="16">#REF!</definedName>
    <definedName name="ECJ" localSheetId="17">#REF!</definedName>
    <definedName name="ECJ" localSheetId="18">#REF!</definedName>
    <definedName name="ECJ" localSheetId="26">#REF!</definedName>
    <definedName name="ECJ" localSheetId="28">#REF!</definedName>
    <definedName name="ECJ" localSheetId="30">#REF!</definedName>
    <definedName name="ECJ" localSheetId="32">#REF!</definedName>
    <definedName name="ECJ" localSheetId="33">#REF!</definedName>
    <definedName name="ECJ" localSheetId="35">#REF!</definedName>
    <definedName name="ECJ" localSheetId="37">#REF!</definedName>
    <definedName name="ECJ" localSheetId="39">#REF!</definedName>
    <definedName name="ECJ" localSheetId="41">#REF!</definedName>
    <definedName name="ECJ" localSheetId="42">#REF!</definedName>
    <definedName name="ECJ" localSheetId="43">#REF!</definedName>
    <definedName name="ECJ" localSheetId="45">#REF!</definedName>
    <definedName name="ECJ">#REF!</definedName>
    <definedName name="ee" localSheetId="5">#REF!</definedName>
    <definedName name="ee" localSheetId="12">#REF!</definedName>
    <definedName name="ee" localSheetId="16">#REF!</definedName>
    <definedName name="ee" localSheetId="17">#REF!</definedName>
    <definedName name="ee" localSheetId="18">#REF!</definedName>
    <definedName name="ee" localSheetId="26">#REF!</definedName>
    <definedName name="ee" localSheetId="28">#REF!</definedName>
    <definedName name="ee" localSheetId="30">#REF!</definedName>
    <definedName name="ee" localSheetId="32">#REF!</definedName>
    <definedName name="ee" localSheetId="33">#REF!</definedName>
    <definedName name="ee" localSheetId="35">#REF!</definedName>
    <definedName name="ee" localSheetId="37">#REF!</definedName>
    <definedName name="ee" localSheetId="39">#REF!</definedName>
    <definedName name="ee" localSheetId="41">#REF!</definedName>
    <definedName name="ee" localSheetId="42">#REF!</definedName>
    <definedName name="ee" localSheetId="43">#REF!</definedName>
    <definedName name="ee" localSheetId="45">#REF!</definedName>
    <definedName name="ee">#REF!</definedName>
    <definedName name="EJ" localSheetId="5">#REF!</definedName>
    <definedName name="EJ" localSheetId="12">#REF!</definedName>
    <definedName name="EJ" localSheetId="16">#REF!</definedName>
    <definedName name="EJ" localSheetId="17">#REF!</definedName>
    <definedName name="EJ" localSheetId="18">#REF!</definedName>
    <definedName name="EJ" localSheetId="26">#REF!</definedName>
    <definedName name="EJ" localSheetId="28">#REF!</definedName>
    <definedName name="EJ" localSheetId="30">#REF!</definedName>
    <definedName name="EJ" localSheetId="32">#REF!</definedName>
    <definedName name="EJ" localSheetId="33">#REF!</definedName>
    <definedName name="EJ" localSheetId="35">#REF!</definedName>
    <definedName name="EJ" localSheetId="37">#REF!</definedName>
    <definedName name="EJ" localSheetId="39">#REF!</definedName>
    <definedName name="EJ" localSheetId="41">#REF!</definedName>
    <definedName name="EJ" localSheetId="42">#REF!</definedName>
    <definedName name="EJ" localSheetId="43">#REF!</definedName>
    <definedName name="EJ" localSheetId="45">#REF!</definedName>
    <definedName name="EJ">#REF!</definedName>
    <definedName name="EST" localSheetId="5">#REF!</definedName>
    <definedName name="EST" localSheetId="12">#REF!</definedName>
    <definedName name="EST" localSheetId="16">#REF!</definedName>
    <definedName name="EST" localSheetId="17">#REF!</definedName>
    <definedName name="EST" localSheetId="18">#REF!</definedName>
    <definedName name="EST" localSheetId="26">#REF!</definedName>
    <definedName name="EST" localSheetId="28">#REF!</definedName>
    <definedName name="EST" localSheetId="30">#REF!</definedName>
    <definedName name="EST" localSheetId="32">#REF!</definedName>
    <definedName name="EST" localSheetId="33">#REF!</definedName>
    <definedName name="EST" localSheetId="35">#REF!</definedName>
    <definedName name="EST" localSheetId="37">#REF!</definedName>
    <definedName name="EST" localSheetId="39">#REF!</definedName>
    <definedName name="EST" localSheetId="41">#REF!</definedName>
    <definedName name="EST" localSheetId="42">#REF!</definedName>
    <definedName name="EST" localSheetId="43">#REF!</definedName>
    <definedName name="EST" localSheetId="45">#REF!</definedName>
    <definedName name="EST">#REF!</definedName>
    <definedName name="Estabilidade">[12]Teor!$D$3:$D$7</definedName>
    <definedName name="EVTEA" localSheetId="3">'01 01 00'!EVTEA</definedName>
    <definedName name="EVTEA" localSheetId="12">#N/A</definedName>
    <definedName name="EVTEA" localSheetId="24">'02 01 01'!EVTEA</definedName>
    <definedName name="EVTEA" localSheetId="42">'03 11 01'!EVTEA</definedName>
    <definedName name="EVTEA" localSheetId="45">'05 01 01'!EVTEA</definedName>
    <definedName name="EVTEA">[0]!EVTEA</definedName>
    <definedName name="EXA" localSheetId="5">'[6]PRO-08'!#REF!</definedName>
    <definedName name="EXA" localSheetId="16">'[6]PRO-08'!#REF!</definedName>
    <definedName name="EXA" localSheetId="17">'[6]PRO-08'!#REF!</definedName>
    <definedName name="EXA" localSheetId="18">'[6]PRO-08'!#REF!</definedName>
    <definedName name="EXA" localSheetId="26">'[6]PRO-08'!#REF!</definedName>
    <definedName name="EXA" localSheetId="28">'[6]PRO-08'!#REF!</definedName>
    <definedName name="EXA" localSheetId="30">'[6]PRO-08'!#REF!</definedName>
    <definedName name="EXA" localSheetId="32">'[6]PRO-08'!#REF!</definedName>
    <definedName name="EXA" localSheetId="33">'[6]PRO-08'!#REF!</definedName>
    <definedName name="EXA" localSheetId="35">'[6]PRO-08'!#REF!</definedName>
    <definedName name="EXA" localSheetId="37">'[6]PRO-08'!#REF!</definedName>
    <definedName name="EXA" localSheetId="39">'[6]PRO-08'!#REF!</definedName>
    <definedName name="EXA" localSheetId="41">'[6]PRO-08'!#REF!</definedName>
    <definedName name="EXA" localSheetId="42">'[6]PRO-08'!#REF!</definedName>
    <definedName name="EXA" localSheetId="43">'[6]PRO-08'!#REF!</definedName>
    <definedName name="EXA" localSheetId="45">'[6]PRO-08'!#REF!</definedName>
    <definedName name="EXA">'[6]PRO-08'!#REF!</definedName>
    <definedName name="EXPLOSIVOS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" localSheetId="2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" localSheetId="4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" localSheetId="4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PLOSIV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t" localSheetId="5">#REF!</definedName>
    <definedName name="Ext" localSheetId="12">#REF!</definedName>
    <definedName name="Ext" localSheetId="16">#REF!</definedName>
    <definedName name="Ext" localSheetId="17">#REF!</definedName>
    <definedName name="Ext" localSheetId="18">#REF!</definedName>
    <definedName name="Ext" localSheetId="26">#REF!</definedName>
    <definedName name="Ext" localSheetId="28">#REF!</definedName>
    <definedName name="Ext" localSheetId="30">#REF!</definedName>
    <definedName name="Ext" localSheetId="32">#REF!</definedName>
    <definedName name="Ext" localSheetId="33">#REF!</definedName>
    <definedName name="Ext" localSheetId="35">#REF!</definedName>
    <definedName name="Ext" localSheetId="37">#REF!</definedName>
    <definedName name="Ext" localSheetId="39">#REF!</definedName>
    <definedName name="Ext" localSheetId="41">#REF!</definedName>
    <definedName name="Ext" localSheetId="42">#REF!</definedName>
    <definedName name="Ext" localSheetId="43">#REF!</definedName>
    <definedName name="Ext" localSheetId="45">#REF!</definedName>
    <definedName name="Ext">#REF!</definedName>
    <definedName name="EXT__m" localSheetId="5">'[4]Fresagem de Pista Ago-98'!#REF!</definedName>
    <definedName name="EXT__m" localSheetId="16">'[4]Fresagem de Pista Ago-98'!#REF!</definedName>
    <definedName name="EXT__m" localSheetId="17">'[4]Fresagem de Pista Ago-98'!#REF!</definedName>
    <definedName name="EXT__m" localSheetId="18">'[4]Fresagem de Pista Ago-98'!#REF!</definedName>
    <definedName name="EXT__m" localSheetId="26">'[4]Fresagem de Pista Ago-98'!#REF!</definedName>
    <definedName name="EXT__m" localSheetId="28">'[4]Fresagem de Pista Ago-98'!#REF!</definedName>
    <definedName name="EXT__m" localSheetId="30">'[4]Fresagem de Pista Ago-98'!#REF!</definedName>
    <definedName name="EXT__m" localSheetId="32">'[4]Fresagem de Pista Ago-98'!#REF!</definedName>
    <definedName name="EXT__m" localSheetId="33">'[4]Fresagem de Pista Ago-98'!#REF!</definedName>
    <definedName name="EXT__m" localSheetId="35">'[4]Fresagem de Pista Ago-98'!#REF!</definedName>
    <definedName name="EXT__m" localSheetId="37">'[4]Fresagem de Pista Ago-98'!#REF!</definedName>
    <definedName name="EXT__m" localSheetId="39">'[4]Fresagem de Pista Ago-98'!#REF!</definedName>
    <definedName name="EXT__m" localSheetId="41">'[4]Fresagem de Pista Ago-98'!#REF!</definedName>
    <definedName name="EXT__m" localSheetId="42">'[4]Fresagem de Pista Ago-98'!#REF!</definedName>
    <definedName name="EXT__m" localSheetId="43">'[4]Fresagem de Pista Ago-98'!#REF!</definedName>
    <definedName name="EXT__m" localSheetId="45">'[4]Fresagem de Pista Ago-98'!#REF!</definedName>
    <definedName name="EXT__m">'[4]Fresagem de Pista Ago-98'!#REF!</definedName>
    <definedName name="Extenso" localSheetId="0">CRONO!Extenso</definedName>
    <definedName name="Extenso">#N/A</definedName>
    <definedName name="ExtFaixa" localSheetId="5">#REF!</definedName>
    <definedName name="ExtFaixa" localSheetId="12">#REF!</definedName>
    <definedName name="ExtFaixa" localSheetId="16">#REF!</definedName>
    <definedName name="ExtFaixa" localSheetId="17">#REF!</definedName>
    <definedName name="ExtFaixa" localSheetId="18">#REF!</definedName>
    <definedName name="ExtFaixa" localSheetId="26">#REF!</definedName>
    <definedName name="ExtFaixa" localSheetId="28">#REF!</definedName>
    <definedName name="ExtFaixa" localSheetId="30">#REF!</definedName>
    <definedName name="ExtFaixa" localSheetId="32">#REF!</definedName>
    <definedName name="ExtFaixa" localSheetId="33">#REF!</definedName>
    <definedName name="ExtFaixa" localSheetId="35">#REF!</definedName>
    <definedName name="ExtFaixa" localSheetId="37">#REF!</definedName>
    <definedName name="ExtFaixa" localSheetId="39">#REF!</definedName>
    <definedName name="ExtFaixa" localSheetId="41">#REF!</definedName>
    <definedName name="ExtFaixa" localSheetId="42">#REF!</definedName>
    <definedName name="ExtFaixa" localSheetId="43">#REF!</definedName>
    <definedName name="ExtFaixa" localSheetId="45">#REF!</definedName>
    <definedName name="ExtFaixa">#REF!</definedName>
    <definedName name="ExtFaixa2" localSheetId="5">'[2]P A T O 99 B'!#REF!</definedName>
    <definedName name="ExtFaixa2" localSheetId="16">'[2]P A T O 99 B'!#REF!</definedName>
    <definedName name="ExtFaixa2" localSheetId="17">'[2]P A T O 99 B'!#REF!</definedName>
    <definedName name="ExtFaixa2" localSheetId="18">'[2]P A T O 99 B'!#REF!</definedName>
    <definedName name="ExtFaixa2" localSheetId="26">'[2]P A T O 99 B'!#REF!</definedName>
    <definedName name="ExtFaixa2" localSheetId="28">'[2]P A T O 99 B'!#REF!</definedName>
    <definedName name="ExtFaixa2" localSheetId="30">'[2]P A T O 99 B'!#REF!</definedName>
    <definedName name="ExtFaixa2" localSheetId="32">'[2]P A T O 99 B'!#REF!</definedName>
    <definedName name="ExtFaixa2" localSheetId="33">'[2]P A T O 99 B'!#REF!</definedName>
    <definedName name="ExtFaixa2" localSheetId="35">'[2]P A T O 99 B'!#REF!</definedName>
    <definedName name="ExtFaixa2" localSheetId="37">'[2]P A T O 99 B'!#REF!</definedName>
    <definedName name="ExtFaixa2" localSheetId="39">'[2]P A T O 99 B'!#REF!</definedName>
    <definedName name="ExtFaixa2" localSheetId="41">'[2]P A T O 99 B'!#REF!</definedName>
    <definedName name="ExtFaixa2" localSheetId="42">'[2]P A T O 99 B'!#REF!</definedName>
    <definedName name="ExtFaixa2" localSheetId="43">'[2]P A T O 99 B'!#REF!</definedName>
    <definedName name="ExtFaixa2" localSheetId="45">'[2]P A T O 99 B'!#REF!</definedName>
    <definedName name="ExtFaixa2">'[2]P A T O 99 B'!#REF!</definedName>
    <definedName name="FATURAS2002" localSheetId="3" hidden="1">{#N/A,#N/A,TRUE,"Serviços"}</definedName>
    <definedName name="FATURAS2002" localSheetId="12" hidden="1">{#N/A,#N/A,TRUE,"Serviços"}</definedName>
    <definedName name="FATURAS2002" localSheetId="24" hidden="1">{#N/A,#N/A,TRUE,"Serviços"}</definedName>
    <definedName name="FATURAS2002" localSheetId="42" hidden="1">{#N/A,#N/A,TRUE,"Serviços"}</definedName>
    <definedName name="FATURAS2002" localSheetId="45" hidden="1">{#N/A,#N/A,TRUE,"Serviços"}</definedName>
    <definedName name="FATURAS2002" hidden="1">{#N/A,#N/A,TRUE,"Serviços"}</definedName>
    <definedName name="fc1a" localSheetId="5">'[6]PRO-08'!#REF!</definedName>
    <definedName name="fc1a" localSheetId="16">'[6]PRO-08'!#REF!</definedName>
    <definedName name="fc1a" localSheetId="17">'[6]PRO-08'!#REF!</definedName>
    <definedName name="fc1a" localSheetId="18">'[6]PRO-08'!#REF!</definedName>
    <definedName name="fc1a" localSheetId="26">'[6]PRO-08'!#REF!</definedName>
    <definedName name="fc1a" localSheetId="28">'[6]PRO-08'!#REF!</definedName>
    <definedName name="fc1a" localSheetId="30">'[6]PRO-08'!#REF!</definedName>
    <definedName name="fc1a" localSheetId="32">'[6]PRO-08'!#REF!</definedName>
    <definedName name="fc1a" localSheetId="33">'[6]PRO-08'!#REF!</definedName>
    <definedName name="fc1a" localSheetId="35">'[6]PRO-08'!#REF!</definedName>
    <definedName name="fc1a" localSheetId="37">'[6]PRO-08'!#REF!</definedName>
    <definedName name="fc1a" localSheetId="39">'[6]PRO-08'!#REF!</definedName>
    <definedName name="fc1a" localSheetId="41">'[6]PRO-08'!#REF!</definedName>
    <definedName name="fc1a" localSheetId="42">'[6]PRO-08'!#REF!</definedName>
    <definedName name="fc1a" localSheetId="43">'[6]PRO-08'!#REF!</definedName>
    <definedName name="fc1a" localSheetId="45">'[6]PRO-08'!#REF!</definedName>
    <definedName name="fc1a">'[6]PRO-08'!#REF!</definedName>
    <definedName name="FC2A" localSheetId="5">'[6]PRO-08'!#REF!</definedName>
    <definedName name="FC2A" localSheetId="16">'[6]PRO-08'!#REF!</definedName>
    <definedName name="FC2A" localSheetId="17">'[6]PRO-08'!#REF!</definedName>
    <definedName name="FC2A" localSheetId="18">'[6]PRO-08'!#REF!</definedName>
    <definedName name="FC2A" localSheetId="26">'[6]PRO-08'!#REF!</definedName>
    <definedName name="FC2A" localSheetId="28">'[6]PRO-08'!#REF!</definedName>
    <definedName name="FC2A" localSheetId="30">'[6]PRO-08'!#REF!</definedName>
    <definedName name="FC2A" localSheetId="32">'[6]PRO-08'!#REF!</definedName>
    <definedName name="FC2A" localSheetId="33">'[6]PRO-08'!#REF!</definedName>
    <definedName name="FC2A" localSheetId="35">'[6]PRO-08'!#REF!</definedName>
    <definedName name="FC2A" localSheetId="37">'[6]PRO-08'!#REF!</definedName>
    <definedName name="FC2A" localSheetId="39">'[6]PRO-08'!#REF!</definedName>
    <definedName name="FC2A" localSheetId="41">'[6]PRO-08'!#REF!</definedName>
    <definedName name="FC2A" localSheetId="42">'[6]PRO-08'!#REF!</definedName>
    <definedName name="FC2A" localSheetId="43">'[6]PRO-08'!#REF!</definedName>
    <definedName name="FC2A" localSheetId="45">'[6]PRO-08'!#REF!</definedName>
    <definedName name="FC2A">'[6]PRO-08'!#REF!</definedName>
    <definedName name="FC3A" localSheetId="5">'[6]PRO-08'!#REF!</definedName>
    <definedName name="FC3A" localSheetId="16">'[6]PRO-08'!#REF!</definedName>
    <definedName name="FC3A" localSheetId="17">'[6]PRO-08'!#REF!</definedName>
    <definedName name="FC3A" localSheetId="18">'[6]PRO-08'!#REF!</definedName>
    <definedName name="FC3A" localSheetId="26">'[6]PRO-08'!#REF!</definedName>
    <definedName name="FC3A" localSheetId="28">'[6]PRO-08'!#REF!</definedName>
    <definedName name="FC3A" localSheetId="30">'[6]PRO-08'!#REF!</definedName>
    <definedName name="FC3A" localSheetId="32">'[6]PRO-08'!#REF!</definedName>
    <definedName name="FC3A" localSheetId="33">'[6]PRO-08'!#REF!</definedName>
    <definedName name="FC3A" localSheetId="35">'[6]PRO-08'!#REF!</definedName>
    <definedName name="FC3A" localSheetId="37">'[6]PRO-08'!#REF!</definedName>
    <definedName name="FC3A" localSheetId="39">'[6]PRO-08'!#REF!</definedName>
    <definedName name="FC3A" localSheetId="41">'[6]PRO-08'!#REF!</definedName>
    <definedName name="FC3A" localSheetId="42">'[6]PRO-08'!#REF!</definedName>
    <definedName name="FC3A" localSheetId="43">'[6]PRO-08'!#REF!</definedName>
    <definedName name="FC3A" localSheetId="45">'[6]PRO-08'!#REF!</definedName>
    <definedName name="FC3A">'[6]PRO-08'!#REF!</definedName>
    <definedName name="ffffffff" localSheetId="3">'01 01 00'!ffffffff</definedName>
    <definedName name="ffffffff" localSheetId="12">#N/A</definedName>
    <definedName name="ffffffff" localSheetId="24">'02 01 01'!ffffffff</definedName>
    <definedName name="ffffffff" localSheetId="42">'03 11 01'!ffffffff</definedName>
    <definedName name="ffffffff" localSheetId="45">'05 01 01'!ffffffff</definedName>
    <definedName name="ffffffff">[0]!ffffffff</definedName>
    <definedName name="FLU" localSheetId="5">#REF!</definedName>
    <definedName name="FLU" localSheetId="12">#REF!</definedName>
    <definedName name="FLU" localSheetId="16">#REF!</definedName>
    <definedName name="FLU" localSheetId="17">#REF!</definedName>
    <definedName name="FLU" localSheetId="18">#REF!</definedName>
    <definedName name="FLU" localSheetId="26">#REF!</definedName>
    <definedName name="FLU" localSheetId="28">#REF!</definedName>
    <definedName name="FLU" localSheetId="30">#REF!</definedName>
    <definedName name="FLU" localSheetId="32">#REF!</definedName>
    <definedName name="FLU" localSheetId="33">#REF!</definedName>
    <definedName name="FLU" localSheetId="35">#REF!</definedName>
    <definedName name="FLU" localSheetId="37">#REF!</definedName>
    <definedName name="FLU" localSheetId="39">#REF!</definedName>
    <definedName name="FLU" localSheetId="41">#REF!</definedName>
    <definedName name="FLU" localSheetId="42">#REF!</definedName>
    <definedName name="FLU" localSheetId="43">#REF!</definedName>
    <definedName name="FLU" localSheetId="45">#REF!</definedName>
    <definedName name="FLU">#REF!</definedName>
    <definedName name="Fluência">[12]Teor!$E$3:$E$7</definedName>
    <definedName name="FOLHA01" localSheetId="3" hidden="1">{#N/A,#N/A,TRUE,"Serviços"}</definedName>
    <definedName name="FOLHA01" localSheetId="12" hidden="1">{#N/A,#N/A,TRUE,"Serviços"}</definedName>
    <definedName name="FOLHA01" localSheetId="24" hidden="1">{#N/A,#N/A,TRUE,"Serviços"}</definedName>
    <definedName name="FOLHA01" localSheetId="42" hidden="1">{#N/A,#N/A,TRUE,"Serviços"}</definedName>
    <definedName name="FOLHA01" localSheetId="45" hidden="1">{#N/A,#N/A,TRUE,"Serviços"}</definedName>
    <definedName name="FOLHA01" hidden="1">{#N/A,#N/A,TRUE,"Serviços"}</definedName>
    <definedName name="folha1" localSheetId="3" hidden="1">{#N/A,#N/A,TRUE,"Serviços"}</definedName>
    <definedName name="folha1" localSheetId="12" hidden="1">{#N/A,#N/A,TRUE,"Serviços"}</definedName>
    <definedName name="folha1" localSheetId="24" hidden="1">{#N/A,#N/A,TRUE,"Serviços"}</definedName>
    <definedName name="folha1" localSheetId="42" hidden="1">{#N/A,#N/A,TRUE,"Serviços"}</definedName>
    <definedName name="folha1" localSheetId="45" hidden="1">{#N/A,#N/A,TRUE,"Serviços"}</definedName>
    <definedName name="folha1" hidden="1">{#N/A,#N/A,TRUE,"Serviços"}</definedName>
    <definedName name="FRESAGEM" localSheetId="5">'[4]Fresagem de Pista Ago-98'!#REF!</definedName>
    <definedName name="FRESAGEM" localSheetId="16">'[4]Fresagem de Pista Ago-98'!#REF!</definedName>
    <definedName name="FRESAGEM" localSheetId="17">'[4]Fresagem de Pista Ago-98'!#REF!</definedName>
    <definedName name="FRESAGEM" localSheetId="18">'[4]Fresagem de Pista Ago-98'!#REF!</definedName>
    <definedName name="FRESAGEM" localSheetId="26">'[4]Fresagem de Pista Ago-98'!#REF!</definedName>
    <definedName name="FRESAGEM" localSheetId="28">'[4]Fresagem de Pista Ago-98'!#REF!</definedName>
    <definedName name="FRESAGEM" localSheetId="30">'[4]Fresagem de Pista Ago-98'!#REF!</definedName>
    <definedName name="FRESAGEM" localSheetId="32">'[4]Fresagem de Pista Ago-98'!#REF!</definedName>
    <definedName name="FRESAGEM" localSheetId="33">'[4]Fresagem de Pista Ago-98'!#REF!</definedName>
    <definedName name="FRESAGEM" localSheetId="35">'[4]Fresagem de Pista Ago-98'!#REF!</definedName>
    <definedName name="FRESAGEM" localSheetId="37">'[4]Fresagem de Pista Ago-98'!#REF!</definedName>
    <definedName name="FRESAGEM" localSheetId="39">'[4]Fresagem de Pista Ago-98'!#REF!</definedName>
    <definedName name="FRESAGEM" localSheetId="41">'[4]Fresagem de Pista Ago-98'!#REF!</definedName>
    <definedName name="FRESAGEM" localSheetId="42">'[4]Fresagem de Pista Ago-98'!#REF!</definedName>
    <definedName name="FRESAGEM" localSheetId="43">'[4]Fresagem de Pista Ago-98'!#REF!</definedName>
    <definedName name="FRESAGEM" localSheetId="45">'[4]Fresagem de Pista Ago-98'!#REF!</definedName>
    <definedName name="FRESAGEM">'[4]Fresagem de Pista Ago-98'!#REF!</definedName>
    <definedName name="GEOTECNICO" localSheetId="5">[5]PRECORC.XLS!#REF!</definedName>
    <definedName name="GEOTECNICO" localSheetId="16">[5]PRECORC.XLS!#REF!</definedName>
    <definedName name="GEOTECNICO" localSheetId="17">[5]PRECORC.XLS!#REF!</definedName>
    <definedName name="GEOTECNICO" localSheetId="18">[5]PRECORC.XLS!#REF!</definedName>
    <definedName name="GEOTECNICO" localSheetId="26">[5]PRECORC.XLS!#REF!</definedName>
    <definedName name="GEOTECNICO" localSheetId="28">[5]PRECORC.XLS!#REF!</definedName>
    <definedName name="GEOTECNICO" localSheetId="30">[5]PRECORC.XLS!#REF!</definedName>
    <definedName name="GEOTECNICO" localSheetId="32">[5]PRECORC.XLS!#REF!</definedName>
    <definedName name="GEOTECNICO" localSheetId="33">[5]PRECORC.XLS!#REF!</definedName>
    <definedName name="GEOTECNICO" localSheetId="35">[5]PRECORC.XLS!#REF!</definedName>
    <definedName name="GEOTECNICO" localSheetId="37">[5]PRECORC.XLS!#REF!</definedName>
    <definedName name="GEOTECNICO" localSheetId="39">[5]PRECORC.XLS!#REF!</definedName>
    <definedName name="GEOTECNICO" localSheetId="41">[5]PRECORC.XLS!#REF!</definedName>
    <definedName name="GEOTECNICO" localSheetId="42">[5]PRECORC.XLS!#REF!</definedName>
    <definedName name="GEOTECNICO" localSheetId="43">[5]PRECORC.XLS!#REF!</definedName>
    <definedName name="GEOTECNICO" localSheetId="45">[5]PRECORC.XLS!#REF!</definedName>
    <definedName name="GEOTECNICO">[5]PRECORC.XLS!#REF!</definedName>
    <definedName name="GG" localSheetId="3">'01 01 00'!GG</definedName>
    <definedName name="GG" localSheetId="12">#N/A</definedName>
    <definedName name="GG" localSheetId="24">'02 01 01'!GG</definedName>
    <definedName name="GG" localSheetId="42">'03 11 01'!GG</definedName>
    <definedName name="GG" localSheetId="45">'05 01 01'!GG</definedName>
    <definedName name="GG">[0]!GG</definedName>
    <definedName name="graduad" localSheetId="5">#REF!</definedName>
    <definedName name="graduad" localSheetId="12">#REF!</definedName>
    <definedName name="graduad" localSheetId="16">#REF!</definedName>
    <definedName name="graduad" localSheetId="17">#REF!</definedName>
    <definedName name="graduad" localSheetId="18">#REF!</definedName>
    <definedName name="graduad" localSheetId="26">#REF!</definedName>
    <definedName name="graduad" localSheetId="28">#REF!</definedName>
    <definedName name="graduad" localSheetId="30">#REF!</definedName>
    <definedName name="graduad" localSheetId="32">#REF!</definedName>
    <definedName name="graduad" localSheetId="33">#REF!</definedName>
    <definedName name="graduad" localSheetId="35">#REF!</definedName>
    <definedName name="graduad" localSheetId="37">#REF!</definedName>
    <definedName name="graduad" localSheetId="39">#REF!</definedName>
    <definedName name="graduad" localSheetId="41">#REF!</definedName>
    <definedName name="graduad" localSheetId="42">#REF!</definedName>
    <definedName name="graduad" localSheetId="43">#REF!</definedName>
    <definedName name="graduad" localSheetId="45">#REF!</definedName>
    <definedName name="graduad">#REF!</definedName>
    <definedName name="GRADUADA" localSheetId="5">#REF!</definedName>
    <definedName name="GRADUADA" localSheetId="12">#REF!</definedName>
    <definedName name="GRADUADA" localSheetId="16">#REF!</definedName>
    <definedName name="GRADUADA" localSheetId="17">#REF!</definedName>
    <definedName name="GRADUADA" localSheetId="18">#REF!</definedName>
    <definedName name="GRADUADA" localSheetId="26">#REF!</definedName>
    <definedName name="GRADUADA" localSheetId="28">#REF!</definedName>
    <definedName name="GRADUADA" localSheetId="30">#REF!</definedName>
    <definedName name="GRADUADA" localSheetId="32">#REF!</definedName>
    <definedName name="GRADUADA" localSheetId="33">#REF!</definedName>
    <definedName name="GRADUADA" localSheetId="35">#REF!</definedName>
    <definedName name="GRADUADA" localSheetId="37">#REF!</definedName>
    <definedName name="GRADUADA" localSheetId="39">#REF!</definedName>
    <definedName name="GRADUADA" localSheetId="41">#REF!</definedName>
    <definedName name="GRADUADA" localSheetId="42">#REF!</definedName>
    <definedName name="GRADUADA" localSheetId="43">#REF!</definedName>
    <definedName name="GRADUADA" localSheetId="45">#REF!</definedName>
    <definedName name="GRADUADA">#REF!</definedName>
    <definedName name="GRAFICOS" localSheetId="5">[5]PRECORC.XLS!#REF!</definedName>
    <definedName name="GRAFICOS" localSheetId="16">[5]PRECORC.XLS!#REF!</definedName>
    <definedName name="GRAFICOS" localSheetId="17">[5]PRECORC.XLS!#REF!</definedName>
    <definedName name="GRAFICOS" localSheetId="18">[5]PRECORC.XLS!#REF!</definedName>
    <definedName name="GRAFICOS" localSheetId="26">[5]PRECORC.XLS!#REF!</definedName>
    <definedName name="GRAFICOS" localSheetId="28">[5]PRECORC.XLS!#REF!</definedName>
    <definedName name="GRAFICOS" localSheetId="30">[5]PRECORC.XLS!#REF!</definedName>
    <definedName name="GRAFICOS" localSheetId="32">[5]PRECORC.XLS!#REF!</definedName>
    <definedName name="GRAFICOS" localSheetId="33">[5]PRECORC.XLS!#REF!</definedName>
    <definedName name="GRAFICOS" localSheetId="35">[5]PRECORC.XLS!#REF!</definedName>
    <definedName name="GRAFICOS" localSheetId="37">[5]PRECORC.XLS!#REF!</definedName>
    <definedName name="GRAFICOS" localSheetId="39">[5]PRECORC.XLS!#REF!</definedName>
    <definedName name="GRAFICOS" localSheetId="41">[5]PRECORC.XLS!#REF!</definedName>
    <definedName name="GRAFICOS" localSheetId="42">[5]PRECORC.XLS!#REF!</definedName>
    <definedName name="GRAFICOS" localSheetId="43">[5]PRECORC.XLS!#REF!</definedName>
    <definedName name="GRAFICOS" localSheetId="45">[5]PRECORC.XLS!#REF!</definedName>
    <definedName name="GRAFICOS">[5]PRECORC.XLS!#REF!</definedName>
    <definedName name="gtryfj" localSheetId="3" hidden="1">{#N/A,#N/A,TRUE,"Serviços"}</definedName>
    <definedName name="gtryfj" localSheetId="12" hidden="1">{#N/A,#N/A,TRUE,"Serviços"}</definedName>
    <definedName name="gtryfj" localSheetId="24" hidden="1">{#N/A,#N/A,TRUE,"Serviços"}</definedName>
    <definedName name="gtryfj" localSheetId="42" hidden="1">{#N/A,#N/A,TRUE,"Serviços"}</definedName>
    <definedName name="gtryfj" localSheetId="45" hidden="1">{#N/A,#N/A,TRUE,"Serviços"}</definedName>
    <definedName name="gtryfj" hidden="1">{#N/A,#N/A,TRUE,"Serviços"}</definedName>
    <definedName name="hi" localSheetId="5">#REF!</definedName>
    <definedName name="hi" localSheetId="12">#REF!</definedName>
    <definedName name="hi" localSheetId="16">#REF!</definedName>
    <definedName name="hi" localSheetId="17">#REF!</definedName>
    <definedName name="hi" localSheetId="18">#REF!</definedName>
    <definedName name="hi" localSheetId="26">#REF!</definedName>
    <definedName name="hi" localSheetId="28">#REF!</definedName>
    <definedName name="hi" localSheetId="30">#REF!</definedName>
    <definedName name="hi" localSheetId="32">#REF!</definedName>
    <definedName name="hi" localSheetId="33">#REF!</definedName>
    <definedName name="hi" localSheetId="35">#REF!</definedName>
    <definedName name="hi" localSheetId="37">#REF!</definedName>
    <definedName name="hi" localSheetId="39">#REF!</definedName>
    <definedName name="hi" localSheetId="41">#REF!</definedName>
    <definedName name="hi" localSheetId="42">#REF!</definedName>
    <definedName name="hi" localSheetId="43">#REF!</definedName>
    <definedName name="hi" localSheetId="45">#REF!</definedName>
    <definedName name="hi" localSheetId="0">#REF!</definedName>
    <definedName name="hi">#REF!</definedName>
    <definedName name="IM" localSheetId="5">#REF!</definedName>
    <definedName name="IM" localSheetId="12">#REF!</definedName>
    <definedName name="IM" localSheetId="16">#REF!</definedName>
    <definedName name="IM" localSheetId="17">#REF!</definedName>
    <definedName name="IM" localSheetId="18">#REF!</definedName>
    <definedName name="IM" localSheetId="26">#REF!</definedName>
    <definedName name="IM" localSheetId="28">#REF!</definedName>
    <definedName name="IM" localSheetId="30">#REF!</definedName>
    <definedName name="IM" localSheetId="32">#REF!</definedName>
    <definedName name="IM" localSheetId="33">#REF!</definedName>
    <definedName name="IM" localSheetId="35">#REF!</definedName>
    <definedName name="IM" localSheetId="37">#REF!</definedName>
    <definedName name="IM" localSheetId="39">#REF!</definedName>
    <definedName name="IM" localSheetId="41">#REF!</definedName>
    <definedName name="IM" localSheetId="42">#REF!</definedName>
    <definedName name="IM" localSheetId="43">#REF!</definedName>
    <definedName name="IM" localSheetId="45">#REF!</definedName>
    <definedName name="IM">#REF!</definedName>
    <definedName name="IMOVEIS" localSheetId="5">[5]PRECORC.XLS!#REF!</definedName>
    <definedName name="IMOVEIS" localSheetId="16">[5]PRECORC.XLS!#REF!</definedName>
    <definedName name="IMOVEIS" localSheetId="17">[5]PRECORC.XLS!#REF!</definedName>
    <definedName name="IMOVEIS" localSheetId="18">[5]PRECORC.XLS!#REF!</definedName>
    <definedName name="IMOVEIS" localSheetId="26">[5]PRECORC.XLS!#REF!</definedName>
    <definedName name="IMOVEIS" localSheetId="28">[5]PRECORC.XLS!#REF!</definedName>
    <definedName name="IMOVEIS" localSheetId="30">[5]PRECORC.XLS!#REF!</definedName>
    <definedName name="IMOVEIS" localSheetId="32">[5]PRECORC.XLS!#REF!</definedName>
    <definedName name="IMOVEIS" localSheetId="33">[5]PRECORC.XLS!#REF!</definedName>
    <definedName name="IMOVEIS" localSheetId="35">[5]PRECORC.XLS!#REF!</definedName>
    <definedName name="IMOVEIS" localSheetId="37">[5]PRECORC.XLS!#REF!</definedName>
    <definedName name="IMOVEIS" localSheetId="39">[5]PRECORC.XLS!#REF!</definedName>
    <definedName name="IMOVEIS" localSheetId="41">[5]PRECORC.XLS!#REF!</definedName>
    <definedName name="IMOVEIS" localSheetId="42">[5]PRECORC.XLS!#REF!</definedName>
    <definedName name="IMOVEIS" localSheetId="43">[5]PRECORC.XLS!#REF!</definedName>
    <definedName name="IMOVEIS" localSheetId="45">[5]PRECORC.XLS!#REF!</definedName>
    <definedName name="IMOVEIS">[5]PRECORC.XLS!#REF!</definedName>
    <definedName name="Imprimir_títulos_IM" localSheetId="5">#REF!</definedName>
    <definedName name="Imprimir_títulos_IM" localSheetId="12">#REF!</definedName>
    <definedName name="Imprimir_títulos_IM" localSheetId="16">#REF!</definedName>
    <definedName name="Imprimir_títulos_IM" localSheetId="17">#REF!</definedName>
    <definedName name="Imprimir_títulos_IM" localSheetId="18">#REF!</definedName>
    <definedName name="Imprimir_títulos_IM" localSheetId="26">#REF!</definedName>
    <definedName name="Imprimir_títulos_IM" localSheetId="28">#REF!</definedName>
    <definedName name="Imprimir_títulos_IM" localSheetId="30">#REF!</definedName>
    <definedName name="Imprimir_títulos_IM" localSheetId="32">#REF!</definedName>
    <definedName name="Imprimir_títulos_IM" localSheetId="33">#REF!</definedName>
    <definedName name="Imprimir_títulos_IM" localSheetId="35">#REF!</definedName>
    <definedName name="Imprimir_títulos_IM" localSheetId="37">#REF!</definedName>
    <definedName name="Imprimir_títulos_IM" localSheetId="39">#REF!</definedName>
    <definedName name="Imprimir_títulos_IM" localSheetId="41">#REF!</definedName>
    <definedName name="Imprimir_títulos_IM" localSheetId="42">#REF!</definedName>
    <definedName name="Imprimir_títulos_IM" localSheetId="43">#REF!</definedName>
    <definedName name="Imprimir_títulos_IM" localSheetId="45">#REF!</definedName>
    <definedName name="Imprimir_títulos_IM">#REF!</definedName>
    <definedName name="INDIRETO" localSheetId="5">[5]PRECORC.XLS!#REF!</definedName>
    <definedName name="INDIRETO" localSheetId="16">[5]PRECORC.XLS!#REF!</definedName>
    <definedName name="INDIRETO" localSheetId="17">[5]PRECORC.XLS!#REF!</definedName>
    <definedName name="INDIRETO" localSheetId="18">[5]PRECORC.XLS!#REF!</definedName>
    <definedName name="INDIRETO" localSheetId="26">[5]PRECORC.XLS!#REF!</definedName>
    <definedName name="INDIRETO" localSheetId="28">[5]PRECORC.XLS!#REF!</definedName>
    <definedName name="INDIRETO" localSheetId="30">[5]PRECORC.XLS!#REF!</definedName>
    <definedName name="INDIRETO" localSheetId="32">[5]PRECORC.XLS!#REF!</definedName>
    <definedName name="INDIRETO" localSheetId="33">[5]PRECORC.XLS!#REF!</definedName>
    <definedName name="INDIRETO" localSheetId="35">[5]PRECORC.XLS!#REF!</definedName>
    <definedName name="INDIRETO" localSheetId="37">[5]PRECORC.XLS!#REF!</definedName>
    <definedName name="INDIRETO" localSheetId="39">[5]PRECORC.XLS!#REF!</definedName>
    <definedName name="INDIRETO" localSheetId="41">[5]PRECORC.XLS!#REF!</definedName>
    <definedName name="INDIRETO" localSheetId="42">[5]PRECORC.XLS!#REF!</definedName>
    <definedName name="INDIRETO" localSheetId="43">[5]PRECORC.XLS!#REF!</definedName>
    <definedName name="INDIRETO" localSheetId="45">[5]PRECORC.XLS!#REF!</definedName>
    <definedName name="INDIRETO">[5]PRECORC.XLS!#REF!</definedName>
    <definedName name="ITEM1" localSheetId="5">[5]PRECORC.XLS!#REF!</definedName>
    <definedName name="ITEM1" localSheetId="16">[5]PRECORC.XLS!#REF!</definedName>
    <definedName name="ITEM1" localSheetId="17">[5]PRECORC.XLS!#REF!</definedName>
    <definedName name="ITEM1" localSheetId="18">[5]PRECORC.XLS!#REF!</definedName>
    <definedName name="ITEM1" localSheetId="26">[5]PRECORC.XLS!#REF!</definedName>
    <definedName name="ITEM1" localSheetId="28">[5]PRECORC.XLS!#REF!</definedName>
    <definedName name="ITEM1" localSheetId="30">[5]PRECORC.XLS!#REF!</definedName>
    <definedName name="ITEM1" localSheetId="32">[5]PRECORC.XLS!#REF!</definedName>
    <definedName name="ITEM1" localSheetId="33">[5]PRECORC.XLS!#REF!</definedName>
    <definedName name="ITEM1" localSheetId="35">[5]PRECORC.XLS!#REF!</definedName>
    <definedName name="ITEM1" localSheetId="37">[5]PRECORC.XLS!#REF!</definedName>
    <definedName name="ITEM1" localSheetId="39">[5]PRECORC.XLS!#REF!</definedName>
    <definedName name="ITEM1" localSheetId="41">[5]PRECORC.XLS!#REF!</definedName>
    <definedName name="ITEM1" localSheetId="42">[5]PRECORC.XLS!#REF!</definedName>
    <definedName name="ITEM1" localSheetId="43">[5]PRECORC.XLS!#REF!</definedName>
    <definedName name="ITEM1" localSheetId="45">[5]PRECORC.XLS!#REF!</definedName>
    <definedName name="ITEM1">[5]PRECORC.XLS!#REF!</definedName>
    <definedName name="ITEM2" localSheetId="5">[5]PRECORC.XLS!#REF!</definedName>
    <definedName name="ITEM2" localSheetId="16">[5]PRECORC.XLS!#REF!</definedName>
    <definedName name="ITEM2" localSheetId="17">[5]PRECORC.XLS!#REF!</definedName>
    <definedName name="ITEM2" localSheetId="18">[5]PRECORC.XLS!#REF!</definedName>
    <definedName name="ITEM2" localSheetId="26">[5]PRECORC.XLS!#REF!</definedName>
    <definedName name="ITEM2" localSheetId="28">[5]PRECORC.XLS!#REF!</definedName>
    <definedName name="ITEM2" localSheetId="30">[5]PRECORC.XLS!#REF!</definedName>
    <definedName name="ITEM2" localSheetId="32">[5]PRECORC.XLS!#REF!</definedName>
    <definedName name="ITEM2" localSheetId="33">[5]PRECORC.XLS!#REF!</definedName>
    <definedName name="ITEM2" localSheetId="35">[5]PRECORC.XLS!#REF!</definedName>
    <definedName name="ITEM2" localSheetId="37">[5]PRECORC.XLS!#REF!</definedName>
    <definedName name="ITEM2" localSheetId="39">[5]PRECORC.XLS!#REF!</definedName>
    <definedName name="ITEM2" localSheetId="41">[5]PRECORC.XLS!#REF!</definedName>
    <definedName name="ITEM2" localSheetId="42">[5]PRECORC.XLS!#REF!</definedName>
    <definedName name="ITEM2" localSheetId="43">[5]PRECORC.XLS!#REF!</definedName>
    <definedName name="ITEM2" localSheetId="45">[5]PRECORC.XLS!#REF!</definedName>
    <definedName name="ITEM2">[5]PRECORC.XLS!#REF!</definedName>
    <definedName name="JANEIRO2003" localSheetId="3" hidden="1">{#N/A,#N/A,TRUE,"Serviços"}</definedName>
    <definedName name="JANEIRO2003" localSheetId="12" hidden="1">{#N/A,#N/A,TRUE,"Serviços"}</definedName>
    <definedName name="JANEIRO2003" localSheetId="24" hidden="1">{#N/A,#N/A,TRUE,"Serviços"}</definedName>
    <definedName name="JANEIRO2003" localSheetId="42" hidden="1">{#N/A,#N/A,TRUE,"Serviços"}</definedName>
    <definedName name="JANEIRO2003" localSheetId="45" hidden="1">{#N/A,#N/A,TRUE,"Serviços"}</definedName>
    <definedName name="JANEIRO2003" hidden="1">{#N/A,#N/A,TRUE,"Serviços"}</definedName>
    <definedName name="LADO" localSheetId="5">'[4]Fresagem de Pista Ago-98'!#REF!</definedName>
    <definedName name="LADO" localSheetId="16">'[4]Fresagem de Pista Ago-98'!#REF!</definedName>
    <definedName name="LADO" localSheetId="17">'[4]Fresagem de Pista Ago-98'!#REF!</definedName>
    <definedName name="LADO" localSheetId="18">'[4]Fresagem de Pista Ago-98'!#REF!</definedName>
    <definedName name="LADO" localSheetId="26">'[4]Fresagem de Pista Ago-98'!#REF!</definedName>
    <definedName name="LADO" localSheetId="28">'[4]Fresagem de Pista Ago-98'!#REF!</definedName>
    <definedName name="LADO" localSheetId="30">'[4]Fresagem de Pista Ago-98'!#REF!</definedName>
    <definedName name="LADO" localSheetId="32">'[4]Fresagem de Pista Ago-98'!#REF!</definedName>
    <definedName name="LADO" localSheetId="33">'[4]Fresagem de Pista Ago-98'!#REF!</definedName>
    <definedName name="LADO" localSheetId="35">'[4]Fresagem de Pista Ago-98'!#REF!</definedName>
    <definedName name="LADO" localSheetId="37">'[4]Fresagem de Pista Ago-98'!#REF!</definedName>
    <definedName name="LADO" localSheetId="39">'[4]Fresagem de Pista Ago-98'!#REF!</definedName>
    <definedName name="LADO" localSheetId="41">'[4]Fresagem de Pista Ago-98'!#REF!</definedName>
    <definedName name="LADO" localSheetId="42">'[4]Fresagem de Pista Ago-98'!#REF!</definedName>
    <definedName name="LADO" localSheetId="43">'[4]Fresagem de Pista Ago-98'!#REF!</definedName>
    <definedName name="LADO" localSheetId="45">'[4]Fresagem de Pista Ago-98'!#REF!</definedName>
    <definedName name="LADO">'[4]Fresagem de Pista Ago-98'!#REF!</definedName>
    <definedName name="LARG" localSheetId="5">'[4]Fresagem de Pista Ago-98'!#REF!</definedName>
    <definedName name="LARG" localSheetId="16">'[4]Fresagem de Pista Ago-98'!#REF!</definedName>
    <definedName name="LARG" localSheetId="17">'[4]Fresagem de Pista Ago-98'!#REF!</definedName>
    <definedName name="LARG" localSheetId="18">'[4]Fresagem de Pista Ago-98'!#REF!</definedName>
    <definedName name="LARG" localSheetId="26">'[4]Fresagem de Pista Ago-98'!#REF!</definedName>
    <definedName name="LARG" localSheetId="28">'[4]Fresagem de Pista Ago-98'!#REF!</definedName>
    <definedName name="LARG" localSheetId="30">'[4]Fresagem de Pista Ago-98'!#REF!</definedName>
    <definedName name="LARG" localSheetId="32">'[4]Fresagem de Pista Ago-98'!#REF!</definedName>
    <definedName name="LARG" localSheetId="33">'[4]Fresagem de Pista Ago-98'!#REF!</definedName>
    <definedName name="LARG" localSheetId="35">'[4]Fresagem de Pista Ago-98'!#REF!</definedName>
    <definedName name="LARG" localSheetId="37">'[4]Fresagem de Pista Ago-98'!#REF!</definedName>
    <definedName name="LARG" localSheetId="39">'[4]Fresagem de Pista Ago-98'!#REF!</definedName>
    <definedName name="LARG" localSheetId="41">'[4]Fresagem de Pista Ago-98'!#REF!</definedName>
    <definedName name="LARG" localSheetId="42">'[4]Fresagem de Pista Ago-98'!#REF!</definedName>
    <definedName name="LARG" localSheetId="43">'[4]Fresagem de Pista Ago-98'!#REF!</definedName>
    <definedName name="LARG" localSheetId="45">'[4]Fresagem de Pista Ago-98'!#REF!</definedName>
    <definedName name="LARG">'[4]Fresagem de Pista Ago-98'!#REF!</definedName>
    <definedName name="LD" localSheetId="5">'[4]Fresagem de Pista Ago-98'!#REF!</definedName>
    <definedName name="LD" localSheetId="16">'[4]Fresagem de Pista Ago-98'!#REF!</definedName>
    <definedName name="LD" localSheetId="17">'[4]Fresagem de Pista Ago-98'!#REF!</definedName>
    <definedName name="LD" localSheetId="18">'[4]Fresagem de Pista Ago-98'!#REF!</definedName>
    <definedName name="LD" localSheetId="26">'[4]Fresagem de Pista Ago-98'!#REF!</definedName>
    <definedName name="LD" localSheetId="28">'[4]Fresagem de Pista Ago-98'!#REF!</definedName>
    <definedName name="LD" localSheetId="30">'[4]Fresagem de Pista Ago-98'!#REF!</definedName>
    <definedName name="LD" localSheetId="32">'[4]Fresagem de Pista Ago-98'!#REF!</definedName>
    <definedName name="LD" localSheetId="33">'[4]Fresagem de Pista Ago-98'!#REF!</definedName>
    <definedName name="LD" localSheetId="35">'[4]Fresagem de Pista Ago-98'!#REF!</definedName>
    <definedName name="LD" localSheetId="37">'[4]Fresagem de Pista Ago-98'!#REF!</definedName>
    <definedName name="LD" localSheetId="39">'[4]Fresagem de Pista Ago-98'!#REF!</definedName>
    <definedName name="LD" localSheetId="41">'[4]Fresagem de Pista Ago-98'!#REF!</definedName>
    <definedName name="LD" localSheetId="42">'[4]Fresagem de Pista Ago-98'!#REF!</definedName>
    <definedName name="LD" localSheetId="43">'[4]Fresagem de Pista Ago-98'!#REF!</definedName>
    <definedName name="LD" localSheetId="45">'[4]Fresagem de Pista Ago-98'!#REF!</definedName>
    <definedName name="LD">'[4]Fresagem de Pista Ago-98'!#REF!</definedName>
    <definedName name="LILASDRENA" localSheetId="5">#REF!</definedName>
    <definedName name="LILASDRENA" localSheetId="12">#REF!</definedName>
    <definedName name="LILASDRENA" localSheetId="16">#REF!</definedName>
    <definedName name="LILASDRENA" localSheetId="17">#REF!</definedName>
    <definedName name="LILASDRENA" localSheetId="18">#REF!</definedName>
    <definedName name="LILASDRENA" localSheetId="26">#REF!</definedName>
    <definedName name="LILASDRENA" localSheetId="28">#REF!</definedName>
    <definedName name="LILASDRENA" localSheetId="30">#REF!</definedName>
    <definedName name="LILASDRENA" localSheetId="32">#REF!</definedName>
    <definedName name="LILASDRENA" localSheetId="33">#REF!</definedName>
    <definedName name="LILASDRENA" localSheetId="35">#REF!</definedName>
    <definedName name="LILASDRENA" localSheetId="37">#REF!</definedName>
    <definedName name="LILASDRENA" localSheetId="39">#REF!</definedName>
    <definedName name="LILASDRENA" localSheetId="41">#REF!</definedName>
    <definedName name="LILASDRENA" localSheetId="42">#REF!</definedName>
    <definedName name="LILASDRENA" localSheetId="43">#REF!</definedName>
    <definedName name="LILASDRENA" localSheetId="45">#REF!</definedName>
    <definedName name="LILASDRENA" localSheetId="0">#REF!</definedName>
    <definedName name="LILASDRENA">#REF!</definedName>
    <definedName name="Lista" localSheetId="5">#REF!</definedName>
    <definedName name="Lista" localSheetId="12">#REF!</definedName>
    <definedName name="Lista" localSheetId="16">#REF!</definedName>
    <definedName name="Lista" localSheetId="17">#REF!</definedName>
    <definedName name="Lista" localSheetId="18">#REF!</definedName>
    <definedName name="Lista" localSheetId="26">#REF!</definedName>
    <definedName name="Lista" localSheetId="28">#REF!</definedName>
    <definedName name="Lista" localSheetId="30">#REF!</definedName>
    <definedName name="Lista" localSheetId="32">#REF!</definedName>
    <definedName name="Lista" localSheetId="33">#REF!</definedName>
    <definedName name="Lista" localSheetId="35">#REF!</definedName>
    <definedName name="Lista" localSheetId="37">#REF!</definedName>
    <definedName name="Lista" localSheetId="39">#REF!</definedName>
    <definedName name="Lista" localSheetId="41">#REF!</definedName>
    <definedName name="Lista" localSheetId="42">#REF!</definedName>
    <definedName name="Lista" localSheetId="43">#REF!</definedName>
    <definedName name="Lista" localSheetId="45">#REF!</definedName>
    <definedName name="Lista">#REF!</definedName>
    <definedName name="ListaFim" localSheetId="5">#REF!</definedName>
    <definedName name="ListaFim" localSheetId="12">#REF!</definedName>
    <definedName name="ListaFim" localSheetId="16">#REF!</definedName>
    <definedName name="ListaFim" localSheetId="17">#REF!</definedName>
    <definedName name="ListaFim" localSheetId="18">#REF!</definedName>
    <definedName name="ListaFim" localSheetId="26">#REF!</definedName>
    <definedName name="ListaFim" localSheetId="28">#REF!</definedName>
    <definedName name="ListaFim" localSheetId="30">#REF!</definedName>
    <definedName name="ListaFim" localSheetId="32">#REF!</definedName>
    <definedName name="ListaFim" localSheetId="33">#REF!</definedName>
    <definedName name="ListaFim" localSheetId="35">#REF!</definedName>
    <definedName name="ListaFim" localSheetId="37">#REF!</definedName>
    <definedName name="ListaFim" localSheetId="39">#REF!</definedName>
    <definedName name="ListaFim" localSheetId="41">#REF!</definedName>
    <definedName name="ListaFim" localSheetId="42">#REF!</definedName>
    <definedName name="ListaFim" localSheetId="43">#REF!</definedName>
    <definedName name="ListaFim" localSheetId="45">#REF!</definedName>
    <definedName name="ListaFim">#REF!</definedName>
    <definedName name="LLL" localSheetId="5">#REF!</definedName>
    <definedName name="LLL" localSheetId="12">#REF!</definedName>
    <definedName name="LLL" localSheetId="16">#REF!</definedName>
    <definedName name="LLL" localSheetId="17">#REF!</definedName>
    <definedName name="LLL" localSheetId="18">#REF!</definedName>
    <definedName name="LLL" localSheetId="26">#REF!</definedName>
    <definedName name="LLL" localSheetId="28">#REF!</definedName>
    <definedName name="LLL" localSheetId="30">#REF!</definedName>
    <definedName name="LLL" localSheetId="32">#REF!</definedName>
    <definedName name="LLL" localSheetId="33">#REF!</definedName>
    <definedName name="LLL" localSheetId="35">#REF!</definedName>
    <definedName name="LLL" localSheetId="37">#REF!</definedName>
    <definedName name="LLL" localSheetId="39">#REF!</definedName>
    <definedName name="LLL" localSheetId="41">#REF!</definedName>
    <definedName name="LLL" localSheetId="42">#REF!</definedName>
    <definedName name="LLL" localSheetId="43">#REF!</definedName>
    <definedName name="LLL" localSheetId="45">#REF!</definedName>
    <definedName name="LLL">#REF!</definedName>
    <definedName name="Massa">[12]Teor!$F$3:$F$7</definedName>
    <definedName name="Medição" localSheetId="5">#REF!</definedName>
    <definedName name="Medição" localSheetId="12">#REF!</definedName>
    <definedName name="Medição" localSheetId="16">#REF!</definedName>
    <definedName name="Medição" localSheetId="17">#REF!</definedName>
    <definedName name="Medição" localSheetId="18">#REF!</definedName>
    <definedName name="Medição" localSheetId="26">#REF!</definedName>
    <definedName name="Medição" localSheetId="28">#REF!</definedName>
    <definedName name="Medição" localSheetId="30">#REF!</definedName>
    <definedName name="Medição" localSheetId="32">#REF!</definedName>
    <definedName name="Medição" localSheetId="33">#REF!</definedName>
    <definedName name="Medição" localSheetId="35">#REF!</definedName>
    <definedName name="Medição" localSheetId="37">#REF!</definedName>
    <definedName name="Medição" localSheetId="39">#REF!</definedName>
    <definedName name="Medição" localSheetId="41">#REF!</definedName>
    <definedName name="Medição" localSheetId="42">#REF!</definedName>
    <definedName name="Medição" localSheetId="43">#REF!</definedName>
    <definedName name="Medição" localSheetId="45">#REF!</definedName>
    <definedName name="Medição" localSheetId="0">#REF!</definedName>
    <definedName name="Medição">#REF!</definedName>
    <definedName name="módulo1.Extenso" localSheetId="0">CRONO!módulo1.Extenso</definedName>
    <definedName name="módulo1.Extenso">#N/A</definedName>
    <definedName name="NIVEL" localSheetId="5">[5]PRECORC.XLS!#REF!</definedName>
    <definedName name="NIVEL" localSheetId="16">[5]PRECORC.XLS!#REF!</definedName>
    <definedName name="NIVEL" localSheetId="17">[5]PRECORC.XLS!#REF!</definedName>
    <definedName name="NIVEL" localSheetId="18">[5]PRECORC.XLS!#REF!</definedName>
    <definedName name="NIVEL" localSheetId="26">[5]PRECORC.XLS!#REF!</definedName>
    <definedName name="NIVEL" localSheetId="28">[5]PRECORC.XLS!#REF!</definedName>
    <definedName name="NIVEL" localSheetId="30">[5]PRECORC.XLS!#REF!</definedName>
    <definedName name="NIVEL" localSheetId="32">[5]PRECORC.XLS!#REF!</definedName>
    <definedName name="NIVEL" localSheetId="33">[5]PRECORC.XLS!#REF!</definedName>
    <definedName name="NIVEL" localSheetId="35">[5]PRECORC.XLS!#REF!</definedName>
    <definedName name="NIVEL" localSheetId="37">[5]PRECORC.XLS!#REF!</definedName>
    <definedName name="NIVEL" localSheetId="39">[5]PRECORC.XLS!#REF!</definedName>
    <definedName name="NIVEL" localSheetId="41">[5]PRECORC.XLS!#REF!</definedName>
    <definedName name="NIVEL" localSheetId="42">[5]PRECORC.XLS!#REF!</definedName>
    <definedName name="NIVEL" localSheetId="43">[5]PRECORC.XLS!#REF!</definedName>
    <definedName name="NIVEL" localSheetId="45">[5]PRECORC.XLS!#REF!</definedName>
    <definedName name="NIVEL">[5]PRECORC.XLS!#REF!</definedName>
    <definedName name="NTEI" localSheetId="5">'[6]PRO-08'!#REF!</definedName>
    <definedName name="NTEI" localSheetId="16">'[6]PRO-08'!#REF!</definedName>
    <definedName name="NTEI" localSheetId="17">'[6]PRO-08'!#REF!</definedName>
    <definedName name="NTEI" localSheetId="18">'[6]PRO-08'!#REF!</definedName>
    <definedName name="NTEI" localSheetId="26">'[6]PRO-08'!#REF!</definedName>
    <definedName name="NTEI" localSheetId="28">'[6]PRO-08'!#REF!</definedName>
    <definedName name="NTEI" localSheetId="30">'[6]PRO-08'!#REF!</definedName>
    <definedName name="NTEI" localSheetId="32">'[6]PRO-08'!#REF!</definedName>
    <definedName name="NTEI" localSheetId="33">'[6]PRO-08'!#REF!</definedName>
    <definedName name="NTEI" localSheetId="35">'[6]PRO-08'!#REF!</definedName>
    <definedName name="NTEI" localSheetId="37">'[6]PRO-08'!#REF!</definedName>
    <definedName name="NTEI" localSheetId="39">'[6]PRO-08'!#REF!</definedName>
    <definedName name="NTEI" localSheetId="41">'[6]PRO-08'!#REF!</definedName>
    <definedName name="NTEI" localSheetId="42">'[6]PRO-08'!#REF!</definedName>
    <definedName name="NTEI" localSheetId="43">'[6]PRO-08'!#REF!</definedName>
    <definedName name="NTEI" localSheetId="45">'[6]PRO-08'!#REF!</definedName>
    <definedName name="NTEI">'[6]PRO-08'!#REF!</definedName>
    <definedName name="Ocupação_de_Veículos_de_Carga_dnit" localSheetId="5">#REF!</definedName>
    <definedName name="Ocupação_de_Veículos_de_Carga_dnit" localSheetId="12">#REF!</definedName>
    <definedName name="Ocupação_de_Veículos_de_Carga_dnit" localSheetId="16">#REF!</definedName>
    <definedName name="Ocupação_de_Veículos_de_Carga_dnit" localSheetId="17">#REF!</definedName>
    <definedName name="Ocupação_de_Veículos_de_Carga_dnit" localSheetId="18">#REF!</definedName>
    <definedName name="Ocupação_de_Veículos_de_Carga_dnit" localSheetId="26">#REF!</definedName>
    <definedName name="Ocupação_de_Veículos_de_Carga_dnit" localSheetId="28">#REF!</definedName>
    <definedName name="Ocupação_de_Veículos_de_Carga_dnit" localSheetId="30">#REF!</definedName>
    <definedName name="Ocupação_de_Veículos_de_Carga_dnit" localSheetId="32">#REF!</definedName>
    <definedName name="Ocupação_de_Veículos_de_Carga_dnit" localSheetId="33">#REF!</definedName>
    <definedName name="Ocupação_de_Veículos_de_Carga_dnit" localSheetId="35">#REF!</definedName>
    <definedName name="Ocupação_de_Veículos_de_Carga_dnit" localSheetId="37">#REF!</definedName>
    <definedName name="Ocupação_de_Veículos_de_Carga_dnit" localSheetId="39">#REF!</definedName>
    <definedName name="Ocupação_de_Veículos_de_Carga_dnit" localSheetId="41">#REF!</definedName>
    <definedName name="Ocupação_de_Veículos_de_Carga_dnit" localSheetId="42">#REF!</definedName>
    <definedName name="Ocupação_de_Veículos_de_Carga_dnit" localSheetId="43">#REF!</definedName>
    <definedName name="Ocupação_de_Veículos_de_Carga_dnit" localSheetId="45">#REF!</definedName>
    <definedName name="Ocupação_de_Veículos_de_Carga_dnit">#REF!</definedName>
    <definedName name="OPA" localSheetId="5">'[6]PRO-08'!#REF!</definedName>
    <definedName name="OPA" localSheetId="16">'[6]PRO-08'!#REF!</definedName>
    <definedName name="OPA" localSheetId="17">'[6]PRO-08'!#REF!</definedName>
    <definedName name="OPA" localSheetId="18">'[6]PRO-08'!#REF!</definedName>
    <definedName name="OPA" localSheetId="26">'[6]PRO-08'!#REF!</definedName>
    <definedName name="OPA" localSheetId="28">'[6]PRO-08'!#REF!</definedName>
    <definedName name="OPA" localSheetId="30">'[6]PRO-08'!#REF!</definedName>
    <definedName name="OPA" localSheetId="32">'[6]PRO-08'!#REF!</definedName>
    <definedName name="OPA" localSheetId="33">'[6]PRO-08'!#REF!</definedName>
    <definedName name="OPA" localSheetId="35">'[6]PRO-08'!#REF!</definedName>
    <definedName name="OPA" localSheetId="37">'[6]PRO-08'!#REF!</definedName>
    <definedName name="OPA" localSheetId="39">'[6]PRO-08'!#REF!</definedName>
    <definedName name="OPA" localSheetId="41">'[6]PRO-08'!#REF!</definedName>
    <definedName name="OPA" localSheetId="42">'[6]PRO-08'!#REF!</definedName>
    <definedName name="OPA" localSheetId="43">'[6]PRO-08'!#REF!</definedName>
    <definedName name="OPA" localSheetId="45">'[6]PRO-08'!#REF!</definedName>
    <definedName name="OPA">'[6]PRO-08'!#REF!</definedName>
    <definedName name="orçamrest" localSheetId="3" hidden="1">{#N/A,#N/A,TRUE,"Serviços"}</definedName>
    <definedName name="orçamrest" localSheetId="12" hidden="1">{#N/A,#N/A,TRUE,"Serviços"}</definedName>
    <definedName name="orçamrest" localSheetId="24" hidden="1">{#N/A,#N/A,TRUE,"Serviços"}</definedName>
    <definedName name="orçamrest" localSheetId="42" hidden="1">{#N/A,#N/A,TRUE,"Serviços"}</definedName>
    <definedName name="orçamrest" localSheetId="45" hidden="1">{#N/A,#N/A,TRUE,"Serviços"}</definedName>
    <definedName name="orçamrest" hidden="1">{#N/A,#N/A,TRUE,"Serviços"}</definedName>
    <definedName name="OUTROS" localSheetId="5">[5]PRECORC.XLS!#REF!</definedName>
    <definedName name="OUTROS" localSheetId="16">[5]PRECORC.XLS!#REF!</definedName>
    <definedName name="OUTROS" localSheetId="17">[5]PRECORC.XLS!#REF!</definedName>
    <definedName name="OUTROS" localSheetId="18">[5]PRECORC.XLS!#REF!</definedName>
    <definedName name="OUTROS" localSheetId="26">[5]PRECORC.XLS!#REF!</definedName>
    <definedName name="OUTROS" localSheetId="28">[5]PRECORC.XLS!#REF!</definedName>
    <definedName name="OUTROS" localSheetId="30">[5]PRECORC.XLS!#REF!</definedName>
    <definedName name="OUTROS" localSheetId="32">[5]PRECORC.XLS!#REF!</definedName>
    <definedName name="OUTROS" localSheetId="33">[5]PRECORC.XLS!#REF!</definedName>
    <definedName name="OUTROS" localSheetId="35">[5]PRECORC.XLS!#REF!</definedName>
    <definedName name="OUTROS" localSheetId="37">[5]PRECORC.XLS!#REF!</definedName>
    <definedName name="OUTROS" localSheetId="39">[5]PRECORC.XLS!#REF!</definedName>
    <definedName name="OUTROS" localSheetId="41">[5]PRECORC.XLS!#REF!</definedName>
    <definedName name="OUTROS" localSheetId="42">[5]PRECORC.XLS!#REF!</definedName>
    <definedName name="OUTROS" localSheetId="43">[5]PRECORC.XLS!#REF!</definedName>
    <definedName name="OUTROS" localSheetId="45">[5]PRECORC.XLS!#REF!</definedName>
    <definedName name="OUTROS">[5]PRECORC.XLS!#REF!</definedName>
    <definedName name="PassaExtenso" localSheetId="5">[13]!PassaExtenso</definedName>
    <definedName name="PassaExtenso" localSheetId="6">[13]!PassaExtenso</definedName>
    <definedName name="PassaExtenso" localSheetId="16">[13]!PassaExtenso</definedName>
    <definedName name="PassaExtenso" localSheetId="17">[13]!PassaExtenso</definedName>
    <definedName name="PassaExtenso" localSheetId="18">[13]!PassaExtenso</definedName>
    <definedName name="PassaExtenso" localSheetId="26">[13]!PassaExtenso</definedName>
    <definedName name="PassaExtenso" localSheetId="28">[13]!PassaExtenso</definedName>
    <definedName name="PassaExtenso" localSheetId="30">[13]!PassaExtenso</definedName>
    <definedName name="PassaExtenso" localSheetId="32">[13]!PassaExtenso</definedName>
    <definedName name="PassaExtenso" localSheetId="33">[13]!PassaExtenso</definedName>
    <definedName name="PassaExtenso" localSheetId="35">[13]!PassaExtenso</definedName>
    <definedName name="PassaExtenso" localSheetId="37">[13]!PassaExtenso</definedName>
    <definedName name="PassaExtenso" localSheetId="39">[13]!PassaExtenso</definedName>
    <definedName name="PassaExtenso" localSheetId="41">[13]!PassaExtenso</definedName>
    <definedName name="PassaExtenso" localSheetId="42">[13]!PassaExtenso</definedName>
    <definedName name="PassaExtenso" localSheetId="43">[13]!PassaExtenso</definedName>
    <definedName name="PassaExtenso" localSheetId="44">[13]!PassaExtenso</definedName>
    <definedName name="PassaExtenso" localSheetId="45">[13]!PassaExtenso</definedName>
    <definedName name="PassaExtenso" localSheetId="46">[13]!PassaExtenso</definedName>
    <definedName name="PassaExtenso" localSheetId="47">[13]!PassaExtenso</definedName>
    <definedName name="PassaExtenso">[13]!PassaExtenso</definedName>
    <definedName name="PassaExtenso2" localSheetId="6">[13]!PassaExtenso</definedName>
    <definedName name="PassaExtenso2" localSheetId="42">[13]!PassaExtenso</definedName>
    <definedName name="PassaExtenso2" localSheetId="43">[13]!PassaExtenso</definedName>
    <definedName name="PassaExtenso2" localSheetId="44">[13]!PassaExtenso</definedName>
    <definedName name="PassaExtenso2" localSheetId="46">[13]!PassaExtenso</definedName>
    <definedName name="PassaExtenso2" localSheetId="47">[13]!PassaExtenso</definedName>
    <definedName name="PassaExtenso2">[13]!PassaExtenso</definedName>
    <definedName name="pesquisa" localSheetId="5">#REF!</definedName>
    <definedName name="pesquisa" localSheetId="12">#REF!</definedName>
    <definedName name="pesquisa" localSheetId="16">#REF!</definedName>
    <definedName name="pesquisa" localSheetId="17">#REF!</definedName>
    <definedName name="pesquisa" localSheetId="18">#REF!</definedName>
    <definedName name="pesquisa" localSheetId="26">#REF!</definedName>
    <definedName name="pesquisa" localSheetId="28">#REF!</definedName>
    <definedName name="pesquisa" localSheetId="30">#REF!</definedName>
    <definedName name="pesquisa" localSheetId="32">#REF!</definedName>
    <definedName name="pesquisa" localSheetId="33">#REF!</definedName>
    <definedName name="pesquisa" localSheetId="35">#REF!</definedName>
    <definedName name="pesquisa" localSheetId="37">#REF!</definedName>
    <definedName name="pesquisa" localSheetId="39">#REF!</definedName>
    <definedName name="pesquisa" localSheetId="41">#REF!</definedName>
    <definedName name="pesquisa" localSheetId="42">#REF!</definedName>
    <definedName name="pesquisa" localSheetId="43">#REF!</definedName>
    <definedName name="pesquisa" localSheetId="45">#REF!</definedName>
    <definedName name="pesquisa" localSheetId="0">#REF!</definedName>
    <definedName name="pesquisa">#REF!</definedName>
    <definedName name="pesquisa1">'[3]Página 16'!$A$3:$G$7</definedName>
    <definedName name="PL" localSheetId="5">#REF!</definedName>
    <definedName name="PL" localSheetId="12">#REF!</definedName>
    <definedName name="PL" localSheetId="16">#REF!</definedName>
    <definedName name="PL" localSheetId="17">#REF!</definedName>
    <definedName name="PL" localSheetId="18">#REF!</definedName>
    <definedName name="PL" localSheetId="26">#REF!</definedName>
    <definedName name="PL" localSheetId="28">#REF!</definedName>
    <definedName name="PL" localSheetId="30">#REF!</definedName>
    <definedName name="PL" localSheetId="32">#REF!</definedName>
    <definedName name="PL" localSheetId="33">#REF!</definedName>
    <definedName name="PL" localSheetId="35">#REF!</definedName>
    <definedName name="PL" localSheetId="37">#REF!</definedName>
    <definedName name="PL" localSheetId="39">#REF!</definedName>
    <definedName name="PL" localSheetId="41">#REF!</definedName>
    <definedName name="PL" localSheetId="42">#REF!</definedName>
    <definedName name="PL" localSheetId="43">#REF!</definedName>
    <definedName name="PL" localSheetId="45">#REF!</definedName>
    <definedName name="PL">#REF!</definedName>
    <definedName name="PLA" localSheetId="5">#REF!</definedName>
    <definedName name="PLA" localSheetId="12">#REF!</definedName>
    <definedName name="PLA" localSheetId="16">#REF!</definedName>
    <definedName name="PLA" localSheetId="17">#REF!</definedName>
    <definedName name="PLA" localSheetId="18">#REF!</definedName>
    <definedName name="PLA" localSheetId="26">#REF!</definedName>
    <definedName name="PLA" localSheetId="28">#REF!</definedName>
    <definedName name="PLA" localSheetId="30">#REF!</definedName>
    <definedName name="PLA" localSheetId="32">#REF!</definedName>
    <definedName name="PLA" localSheetId="33">#REF!</definedName>
    <definedName name="PLA" localSheetId="35">#REF!</definedName>
    <definedName name="PLA" localSheetId="37">#REF!</definedName>
    <definedName name="PLA" localSheetId="39">#REF!</definedName>
    <definedName name="PLA" localSheetId="41">#REF!</definedName>
    <definedName name="PLA" localSheetId="42">#REF!</definedName>
    <definedName name="PLA" localSheetId="43">#REF!</definedName>
    <definedName name="PLA" localSheetId="45">#REF!</definedName>
    <definedName name="PLA">#REF!</definedName>
    <definedName name="PLANEJADA" localSheetId="5">#REF!</definedName>
    <definedName name="PLANEJADA" localSheetId="12">#REF!</definedName>
    <definedName name="PLANEJADA" localSheetId="16">#REF!</definedName>
    <definedName name="PLANEJADA" localSheetId="17">#REF!</definedName>
    <definedName name="PLANEJADA" localSheetId="18">#REF!</definedName>
    <definedName name="PLANEJADA" localSheetId="26">#REF!</definedName>
    <definedName name="PLANEJADA" localSheetId="28">#REF!</definedName>
    <definedName name="PLANEJADA" localSheetId="30">#REF!</definedName>
    <definedName name="PLANEJADA" localSheetId="32">#REF!</definedName>
    <definedName name="PLANEJADA" localSheetId="33">#REF!</definedName>
    <definedName name="PLANEJADA" localSheetId="35">#REF!</definedName>
    <definedName name="PLANEJADA" localSheetId="37">#REF!</definedName>
    <definedName name="PLANEJADA" localSheetId="39">#REF!</definedName>
    <definedName name="PLANEJADA" localSheetId="41">#REF!</definedName>
    <definedName name="PLANEJADA" localSheetId="42">#REF!</definedName>
    <definedName name="PLANEJADA" localSheetId="43">#REF!</definedName>
    <definedName name="PLANEJADA" localSheetId="45">#REF!</definedName>
    <definedName name="PLANEJADA">#REF!</definedName>
    <definedName name="Print_Area_MI" localSheetId="5">[14]qorcamentodnerL1!#REF!</definedName>
    <definedName name="Print_Area_MI" localSheetId="16">[14]qorcamentodnerL1!#REF!</definedName>
    <definedName name="Print_Area_MI" localSheetId="17">[14]qorcamentodnerL1!#REF!</definedName>
    <definedName name="Print_Area_MI" localSheetId="18">[14]qorcamentodnerL1!#REF!</definedName>
    <definedName name="Print_Area_MI" localSheetId="26">[14]qorcamentodnerL1!#REF!</definedName>
    <definedName name="Print_Area_MI" localSheetId="28">[14]qorcamentodnerL1!#REF!</definedName>
    <definedName name="Print_Area_MI" localSheetId="30">[14]qorcamentodnerL1!#REF!</definedName>
    <definedName name="Print_Area_MI" localSheetId="32">[14]qorcamentodnerL1!#REF!</definedName>
    <definedName name="Print_Area_MI" localSheetId="33">[14]qorcamentodnerL1!#REF!</definedName>
    <definedName name="Print_Area_MI" localSheetId="35">[14]qorcamentodnerL1!#REF!</definedName>
    <definedName name="Print_Area_MI" localSheetId="37">[14]qorcamentodnerL1!#REF!</definedName>
    <definedName name="Print_Area_MI" localSheetId="39">[14]qorcamentodnerL1!#REF!</definedName>
    <definedName name="Print_Area_MI" localSheetId="41">[14]qorcamentodnerL1!#REF!</definedName>
    <definedName name="Print_Area_MI" localSheetId="42">[14]qorcamentodnerL1!#REF!</definedName>
    <definedName name="Print_Area_MI" localSheetId="43">[14]qorcamentodnerL1!#REF!</definedName>
    <definedName name="Print_Area_MI" localSheetId="45">[14]qorcamentodnerL1!#REF!</definedName>
    <definedName name="Print_Area_MI" localSheetId="0">#REF!</definedName>
    <definedName name="Print_Area_MI">[14]qorcamentodnerL1!#REF!</definedName>
    <definedName name="PROD_1" localSheetId="3" hidden="1">{#N/A,#N/A,TRUE,"Serviços"}</definedName>
    <definedName name="PROD_1" localSheetId="12" hidden="1">{#N/A,#N/A,TRUE,"Serviços"}</definedName>
    <definedName name="PROD_1" localSheetId="24" hidden="1">{#N/A,#N/A,TRUE,"Serviços"}</definedName>
    <definedName name="PROD_1" localSheetId="42" hidden="1">{#N/A,#N/A,TRUE,"Serviços"}</definedName>
    <definedName name="PROD_1" localSheetId="45" hidden="1">{#N/A,#N/A,TRUE,"Serviços"}</definedName>
    <definedName name="PROD_1" hidden="1">{#N/A,#N/A,TRUE,"Serviços"}</definedName>
    <definedName name="QQ_2">#N/A</definedName>
    <definedName name="quilometros" localSheetId="5">#REF!</definedName>
    <definedName name="quilometros" localSheetId="12">#REF!</definedName>
    <definedName name="quilometros" localSheetId="16">#REF!</definedName>
    <definedName name="quilometros" localSheetId="17">#REF!</definedName>
    <definedName name="quilometros" localSheetId="18">#REF!</definedName>
    <definedName name="quilometros" localSheetId="26">#REF!</definedName>
    <definedName name="quilometros" localSheetId="28">#REF!</definedName>
    <definedName name="quilometros" localSheetId="30">#REF!</definedName>
    <definedName name="quilometros" localSheetId="32">#REF!</definedName>
    <definedName name="quilometros" localSheetId="33">#REF!</definedName>
    <definedName name="quilometros" localSheetId="35">#REF!</definedName>
    <definedName name="quilometros" localSheetId="37">#REF!</definedName>
    <definedName name="quilometros" localSheetId="39">#REF!</definedName>
    <definedName name="quilometros" localSheetId="41">#REF!</definedName>
    <definedName name="quilometros" localSheetId="42">#REF!</definedName>
    <definedName name="quilometros" localSheetId="43">#REF!</definedName>
    <definedName name="quilometros" localSheetId="45">#REF!</definedName>
    <definedName name="quilometros">#REF!</definedName>
    <definedName name="RBV" localSheetId="0">[15]Teor!$C$3:$C$7</definedName>
    <definedName name="RBV">[16]Teor!$C$3:$C$7</definedName>
    <definedName name="RBVV">'[10]Página 16'!$A$3:$A$7</definedName>
    <definedName name="recursos">[17]Plan1!$A$1:$A$82</definedName>
    <definedName name="REG" localSheetId="5">#REF!</definedName>
    <definedName name="REG" localSheetId="12">#REF!</definedName>
    <definedName name="REG" localSheetId="16">#REF!</definedName>
    <definedName name="REG" localSheetId="17">#REF!</definedName>
    <definedName name="REG" localSheetId="18">#REF!</definedName>
    <definedName name="REG" localSheetId="26">#REF!</definedName>
    <definedName name="REG" localSheetId="28">#REF!</definedName>
    <definedName name="REG" localSheetId="30">#REF!</definedName>
    <definedName name="REG" localSheetId="32">#REF!</definedName>
    <definedName name="REG" localSheetId="33">#REF!</definedName>
    <definedName name="REG" localSheetId="35">#REF!</definedName>
    <definedName name="REG" localSheetId="37">#REF!</definedName>
    <definedName name="REG" localSheetId="39">#REF!</definedName>
    <definedName name="REG" localSheetId="41">#REF!</definedName>
    <definedName name="REG" localSheetId="42">#REF!</definedName>
    <definedName name="REG" localSheetId="43">#REF!</definedName>
    <definedName name="REG" localSheetId="45">#REF!</definedName>
    <definedName name="REG">#REF!</definedName>
    <definedName name="REGULA" localSheetId="5">#REF!</definedName>
    <definedName name="REGULA" localSheetId="12">#REF!</definedName>
    <definedName name="REGULA" localSheetId="16">#REF!</definedName>
    <definedName name="REGULA" localSheetId="17">#REF!</definedName>
    <definedName name="REGULA" localSheetId="18">#REF!</definedName>
    <definedName name="REGULA" localSheetId="26">#REF!</definedName>
    <definedName name="REGULA" localSheetId="28">#REF!</definedName>
    <definedName name="REGULA" localSheetId="30">#REF!</definedName>
    <definedName name="REGULA" localSheetId="32">#REF!</definedName>
    <definedName name="REGULA" localSheetId="33">#REF!</definedName>
    <definedName name="REGULA" localSheetId="35">#REF!</definedName>
    <definedName name="REGULA" localSheetId="37">#REF!</definedName>
    <definedName name="REGULA" localSheetId="39">#REF!</definedName>
    <definedName name="REGULA" localSheetId="41">#REF!</definedName>
    <definedName name="REGULA" localSheetId="42">#REF!</definedName>
    <definedName name="REGULA" localSheetId="43">#REF!</definedName>
    <definedName name="REGULA" localSheetId="45">#REF!</definedName>
    <definedName name="REGULA" localSheetId="0">#REF!</definedName>
    <definedName name="REGULA">#REF!</definedName>
    <definedName name="REL" localSheetId="3" hidden="1">{#N/A,#N/A,TRUE,"Serviços"}</definedName>
    <definedName name="REL" localSheetId="12" hidden="1">{#N/A,#N/A,TRUE,"Serviços"}</definedName>
    <definedName name="REL" localSheetId="24" hidden="1">{#N/A,#N/A,TRUE,"Serviços"}</definedName>
    <definedName name="REL" localSheetId="42" hidden="1">{#N/A,#N/A,TRUE,"Serviços"}</definedName>
    <definedName name="REL" localSheetId="45" hidden="1">{#N/A,#N/A,TRUE,"Serviços"}</definedName>
    <definedName name="REL" hidden="1">{#N/A,#N/A,TRUE,"Serviços"}</definedName>
    <definedName name="RESUMO" localSheetId="0">CRONO!RESUMO</definedName>
    <definedName name="RESUMO">#N/A</definedName>
    <definedName name="RMA" localSheetId="5">'[6]PRO-08'!#REF!</definedName>
    <definedName name="RMA" localSheetId="16">'[6]PRO-08'!#REF!</definedName>
    <definedName name="RMA" localSheetId="17">'[6]PRO-08'!#REF!</definedName>
    <definedName name="RMA" localSheetId="18">'[6]PRO-08'!#REF!</definedName>
    <definedName name="RMA" localSheetId="26">'[6]PRO-08'!#REF!</definedName>
    <definedName name="RMA" localSheetId="28">'[6]PRO-08'!#REF!</definedName>
    <definedName name="RMA" localSheetId="30">'[6]PRO-08'!#REF!</definedName>
    <definedName name="RMA" localSheetId="32">'[6]PRO-08'!#REF!</definedName>
    <definedName name="RMA" localSheetId="33">'[6]PRO-08'!#REF!</definedName>
    <definedName name="RMA" localSheetId="35">'[6]PRO-08'!#REF!</definedName>
    <definedName name="RMA" localSheetId="37">'[6]PRO-08'!#REF!</definedName>
    <definedName name="RMA" localSheetId="39">'[6]PRO-08'!#REF!</definedName>
    <definedName name="RMA" localSheetId="41">'[6]PRO-08'!#REF!</definedName>
    <definedName name="RMA" localSheetId="42">'[6]PRO-08'!#REF!</definedName>
    <definedName name="RMA" localSheetId="43">'[6]PRO-08'!#REF!</definedName>
    <definedName name="RMA" localSheetId="45">'[6]PRO-08'!#REF!</definedName>
    <definedName name="RMA">'[6]PRO-08'!#REF!</definedName>
    <definedName name="rr" localSheetId="3" hidden="1">{#N/A,#N/A,TRUE,"Serviços"}</definedName>
    <definedName name="rr" localSheetId="12" hidden="1">{#N/A,#N/A,TRUE,"Serviços"}</definedName>
    <definedName name="rr" localSheetId="24" hidden="1">{#N/A,#N/A,TRUE,"Serviços"}</definedName>
    <definedName name="rr" localSheetId="42" hidden="1">{#N/A,#N/A,TRUE,"Serviços"}</definedName>
    <definedName name="rr" localSheetId="45" hidden="1">{#N/A,#N/A,TRUE,"Serviços"}</definedName>
    <definedName name="rr" hidden="1">{#N/A,#N/A,TRUE,"Serviços"}</definedName>
    <definedName name="rrff" localSheetId="3" hidden="1">{#N/A,#N/A,TRUE,"Serviços"}</definedName>
    <definedName name="rrff" localSheetId="12" hidden="1">{#N/A,#N/A,TRUE,"Serviços"}</definedName>
    <definedName name="rrff" localSheetId="24" hidden="1">{#N/A,#N/A,TRUE,"Serviços"}</definedName>
    <definedName name="rrff" localSheetId="42" hidden="1">{#N/A,#N/A,TRUE,"Serviços"}</definedName>
    <definedName name="rrff" localSheetId="45" hidden="1">{#N/A,#N/A,TRUE,"Serviços"}</definedName>
    <definedName name="rrff" hidden="1">{#N/A,#N/A,TRUE,"Serviços"}</definedName>
    <definedName name="RS" localSheetId="5">#REF!</definedName>
    <definedName name="RS" localSheetId="12">#REF!</definedName>
    <definedName name="RS" localSheetId="16">#REF!</definedName>
    <definedName name="RS" localSheetId="17">#REF!</definedName>
    <definedName name="RS" localSheetId="18">#REF!</definedName>
    <definedName name="RS" localSheetId="26">#REF!</definedName>
    <definedName name="RS" localSheetId="28">#REF!</definedName>
    <definedName name="RS" localSheetId="30">#REF!</definedName>
    <definedName name="RS" localSheetId="32">#REF!</definedName>
    <definedName name="RS" localSheetId="33">#REF!</definedName>
    <definedName name="RS" localSheetId="35">#REF!</definedName>
    <definedName name="RS" localSheetId="37">#REF!</definedName>
    <definedName name="RS" localSheetId="39">#REF!</definedName>
    <definedName name="RS" localSheetId="41">#REF!</definedName>
    <definedName name="RS" localSheetId="42">#REF!</definedName>
    <definedName name="RS" localSheetId="43">#REF!</definedName>
    <definedName name="RS" localSheetId="45">#REF!</definedName>
    <definedName name="RS">#REF!</definedName>
    <definedName name="sbg" localSheetId="5">#REF!</definedName>
    <definedName name="sbg" localSheetId="12">#REF!</definedName>
    <definedName name="sbg" localSheetId="16">#REF!</definedName>
    <definedName name="sbg" localSheetId="17">#REF!</definedName>
    <definedName name="sbg" localSheetId="18">#REF!</definedName>
    <definedName name="sbg" localSheetId="26">#REF!</definedName>
    <definedName name="sbg" localSheetId="28">#REF!</definedName>
    <definedName name="sbg" localSheetId="30">#REF!</definedName>
    <definedName name="sbg" localSheetId="32">#REF!</definedName>
    <definedName name="sbg" localSheetId="33">#REF!</definedName>
    <definedName name="sbg" localSheetId="35">#REF!</definedName>
    <definedName name="sbg" localSheetId="37">#REF!</definedName>
    <definedName name="sbg" localSheetId="39">#REF!</definedName>
    <definedName name="sbg" localSheetId="41">#REF!</definedName>
    <definedName name="sbg" localSheetId="42">#REF!</definedName>
    <definedName name="sbg" localSheetId="43">#REF!</definedName>
    <definedName name="sbg" localSheetId="45">#REF!</definedName>
    <definedName name="sbg">#REF!</definedName>
    <definedName name="SBTC" localSheetId="5">#REF!</definedName>
    <definedName name="SBTC" localSheetId="12">#REF!</definedName>
    <definedName name="SBTC" localSheetId="16">#REF!</definedName>
    <definedName name="SBTC" localSheetId="17">#REF!</definedName>
    <definedName name="SBTC" localSheetId="18">#REF!</definedName>
    <definedName name="SBTC" localSheetId="26">#REF!</definedName>
    <definedName name="SBTC" localSheetId="28">#REF!</definedName>
    <definedName name="SBTC" localSheetId="30">#REF!</definedName>
    <definedName name="SBTC" localSheetId="32">#REF!</definedName>
    <definedName name="SBTC" localSheetId="33">#REF!</definedName>
    <definedName name="SBTC" localSheetId="35">#REF!</definedName>
    <definedName name="SBTC" localSheetId="37">#REF!</definedName>
    <definedName name="SBTC" localSheetId="39">#REF!</definedName>
    <definedName name="SBTC" localSheetId="41">#REF!</definedName>
    <definedName name="SBTC" localSheetId="42">#REF!</definedName>
    <definedName name="SBTC" localSheetId="43">#REF!</definedName>
    <definedName name="SBTC" localSheetId="45">#REF!</definedName>
    <definedName name="SBTC">#REF!</definedName>
    <definedName name="Serviço" localSheetId="5">#REF!</definedName>
    <definedName name="Serviço" localSheetId="12">#REF!</definedName>
    <definedName name="Serviço" localSheetId="16">#REF!</definedName>
    <definedName name="Serviço" localSheetId="17">#REF!</definedName>
    <definedName name="Serviço" localSheetId="18">#REF!</definedName>
    <definedName name="Serviço" localSheetId="26">#REF!</definedName>
    <definedName name="Serviço" localSheetId="28">#REF!</definedName>
    <definedName name="Serviço" localSheetId="30">#REF!</definedName>
    <definedName name="Serviço" localSheetId="32">#REF!</definedName>
    <definedName name="Serviço" localSheetId="33">#REF!</definedName>
    <definedName name="Serviço" localSheetId="35">#REF!</definedName>
    <definedName name="Serviço" localSheetId="37">#REF!</definedName>
    <definedName name="Serviço" localSheetId="39">#REF!</definedName>
    <definedName name="Serviço" localSheetId="41">#REF!</definedName>
    <definedName name="Serviço" localSheetId="42">#REF!</definedName>
    <definedName name="Serviço" localSheetId="43">#REF!</definedName>
    <definedName name="Serviço" localSheetId="45">#REF!</definedName>
    <definedName name="Serviço">#REF!</definedName>
    <definedName name="SETEMBRO" localSheetId="3" hidden="1">{#N/A,#N/A,TRUE,"Serviços"}</definedName>
    <definedName name="SETEMBRO" localSheetId="12" hidden="1">{#N/A,#N/A,TRUE,"Serviços"}</definedName>
    <definedName name="SETEMBRO" localSheetId="24" hidden="1">{#N/A,#N/A,TRUE,"Serviços"}</definedName>
    <definedName name="SETEMBRO" localSheetId="42" hidden="1">{#N/A,#N/A,TRUE,"Serviços"}</definedName>
    <definedName name="SETEMBRO" localSheetId="45" hidden="1">{#N/A,#N/A,TRUE,"Serviços"}</definedName>
    <definedName name="SETEMBRO" hidden="1">{#N/A,#N/A,TRUE,"Serviços"}</definedName>
    <definedName name="SOLOS" localSheetId="5">[5]PRECORC.XLS!#REF!</definedName>
    <definedName name="SOLOS" localSheetId="16">[5]PRECORC.XLS!#REF!</definedName>
    <definedName name="SOLOS" localSheetId="17">[5]PRECORC.XLS!#REF!</definedName>
    <definedName name="SOLOS" localSheetId="18">[5]PRECORC.XLS!#REF!</definedName>
    <definedName name="SOLOS" localSheetId="26">[5]PRECORC.XLS!#REF!</definedName>
    <definedName name="SOLOS" localSheetId="28">[5]PRECORC.XLS!#REF!</definedName>
    <definedName name="SOLOS" localSheetId="30">[5]PRECORC.XLS!#REF!</definedName>
    <definedName name="SOLOS" localSheetId="32">[5]PRECORC.XLS!#REF!</definedName>
    <definedName name="SOLOS" localSheetId="33">[5]PRECORC.XLS!#REF!</definedName>
    <definedName name="SOLOS" localSheetId="35">[5]PRECORC.XLS!#REF!</definedName>
    <definedName name="SOLOS" localSheetId="37">[5]PRECORC.XLS!#REF!</definedName>
    <definedName name="SOLOS" localSheetId="39">[5]PRECORC.XLS!#REF!</definedName>
    <definedName name="SOLOS" localSheetId="41">[5]PRECORC.XLS!#REF!</definedName>
    <definedName name="SOLOS" localSheetId="42">[5]PRECORC.XLS!#REF!</definedName>
    <definedName name="SOLOS" localSheetId="43">[5]PRECORC.XLS!#REF!</definedName>
    <definedName name="SOLOS" localSheetId="45">[5]PRECORC.XLS!#REF!</definedName>
    <definedName name="SOLOS">[5]PRECORC.XLS!#REF!</definedName>
    <definedName name="SomaMedAtual" localSheetId="3">SUM(IF(#REF!=#REF!,IF(#REF!=#REF!,#REF!)))</definedName>
    <definedName name="SomaMedAtual" localSheetId="5">SUM(IF(#REF!=#REF!,IF(#REF!=#REF!,#REF!)))</definedName>
    <definedName name="SomaMedAtual" localSheetId="12">SUM(IF(#REF!=#REF!,IF(#REF!=#REF!,#REF!)))</definedName>
    <definedName name="SomaMedAtual" localSheetId="16">SUM(IF(#REF!=#REF!,IF(#REF!=#REF!,#REF!)))</definedName>
    <definedName name="SomaMedAtual" localSheetId="17">SUM(IF(#REF!=#REF!,IF(#REF!=#REF!,#REF!)))</definedName>
    <definedName name="SomaMedAtual" localSheetId="18">SUM(IF(#REF!=#REF!,IF(#REF!=#REF!,#REF!)))</definedName>
    <definedName name="SomaMedAtual" localSheetId="24">SUM(IF(#REF!=#REF!,IF(#REF!=#REF!,#REF!)))</definedName>
    <definedName name="SomaMedAtual" localSheetId="26">SUM(IF(#REF!=#REF!,IF(#REF!=#REF!,#REF!)))</definedName>
    <definedName name="SomaMedAtual" localSheetId="28">SUM(IF(#REF!=#REF!,IF(#REF!=#REF!,#REF!)))</definedName>
    <definedName name="SomaMedAtual" localSheetId="30">SUM(IF(#REF!=#REF!,IF(#REF!=#REF!,#REF!)))</definedName>
    <definedName name="SomaMedAtual" localSheetId="32">SUM(IF(#REF!=#REF!,IF(#REF!=#REF!,#REF!)))</definedName>
    <definedName name="SomaMedAtual" localSheetId="33">SUM(IF(#REF!=#REF!,IF(#REF!=#REF!,#REF!)))</definedName>
    <definedName name="SomaMedAtual" localSheetId="35">SUM(IF(#REF!=#REF!,IF(#REF!=#REF!,#REF!)))</definedName>
    <definedName name="SomaMedAtual" localSheetId="37">SUM(IF(#REF!=#REF!,IF(#REF!=#REF!,#REF!)))</definedName>
    <definedName name="SomaMedAtual" localSheetId="39">SUM(IF(#REF!=#REF!,IF(#REF!=#REF!,#REF!)))</definedName>
    <definedName name="SomaMedAtual" localSheetId="41">SUM(IF(#REF!=#REF!,IF(#REF!=#REF!,#REF!)))</definedName>
    <definedName name="SomaMedAtual" localSheetId="42">SUM(IF(#REF!=#REF!,IF(#REF!=#REF!,#REF!)))</definedName>
    <definedName name="SomaMedAtual" localSheetId="43">SUM(IF(#REF!=#REF!,IF(#REF!=#REF!,#REF!)))</definedName>
    <definedName name="SomaMedAtual" localSheetId="45">SUM(IF(#REF!=#REF!,IF(#REF!=#REF!,#REF!)))</definedName>
    <definedName name="SomaMedAtual">SUM(IF(#REF!=#REF!,IF(#REF!=#REF!,#REF!)))</definedName>
    <definedName name="ss" localSheetId="5">#REF!</definedName>
    <definedName name="ss" localSheetId="12">#REF!</definedName>
    <definedName name="ss" localSheetId="16">#REF!</definedName>
    <definedName name="ss" localSheetId="17">#REF!</definedName>
    <definedName name="ss" localSheetId="18">#REF!</definedName>
    <definedName name="ss" localSheetId="26">#REF!</definedName>
    <definedName name="ss" localSheetId="28">#REF!</definedName>
    <definedName name="ss" localSheetId="30">#REF!</definedName>
    <definedName name="ss" localSheetId="32">#REF!</definedName>
    <definedName name="ss" localSheetId="33">#REF!</definedName>
    <definedName name="ss" localSheetId="35">#REF!</definedName>
    <definedName name="ss" localSheetId="37">#REF!</definedName>
    <definedName name="ss" localSheetId="39">#REF!</definedName>
    <definedName name="ss" localSheetId="41">#REF!</definedName>
    <definedName name="ss" localSheetId="42">#REF!</definedName>
    <definedName name="ss" localSheetId="43">#REF!</definedName>
    <definedName name="ss" localSheetId="45">#REF!</definedName>
    <definedName name="ss">#REF!</definedName>
    <definedName name="SUPERIOR" localSheetId="5">[5]PRECORC.XLS!#REF!</definedName>
    <definedName name="SUPERIOR" localSheetId="16">[5]PRECORC.XLS!#REF!</definedName>
    <definedName name="SUPERIOR" localSheetId="17">[5]PRECORC.XLS!#REF!</definedName>
    <definedName name="SUPERIOR" localSheetId="18">[5]PRECORC.XLS!#REF!</definedName>
    <definedName name="SUPERIOR" localSheetId="26">[5]PRECORC.XLS!#REF!</definedName>
    <definedName name="SUPERIOR" localSheetId="28">[5]PRECORC.XLS!#REF!</definedName>
    <definedName name="SUPERIOR" localSheetId="30">[5]PRECORC.XLS!#REF!</definedName>
    <definedName name="SUPERIOR" localSheetId="32">[5]PRECORC.XLS!#REF!</definedName>
    <definedName name="SUPERIOR" localSheetId="33">[5]PRECORC.XLS!#REF!</definedName>
    <definedName name="SUPERIOR" localSheetId="35">[5]PRECORC.XLS!#REF!</definedName>
    <definedName name="SUPERIOR" localSheetId="37">[5]PRECORC.XLS!#REF!</definedName>
    <definedName name="SUPERIOR" localSheetId="39">[5]PRECORC.XLS!#REF!</definedName>
    <definedName name="SUPERIOR" localSheetId="41">[5]PRECORC.XLS!#REF!</definedName>
    <definedName name="SUPERIOR" localSheetId="42">[5]PRECORC.XLS!#REF!</definedName>
    <definedName name="SUPERIOR" localSheetId="43">[5]PRECORC.XLS!#REF!</definedName>
    <definedName name="SUPERIOR" localSheetId="45">[5]PRECORC.XLS!#REF!</definedName>
    <definedName name="SUPERIOR">[5]PRECORC.XLS!#REF!</definedName>
    <definedName name="T" localSheetId="3">'01 01 00'!T</definedName>
    <definedName name="T" localSheetId="12">#N/A</definedName>
    <definedName name="T" localSheetId="24">'02 01 01'!T</definedName>
    <definedName name="T" localSheetId="42">'03 11 01'!T</definedName>
    <definedName name="T" localSheetId="45">'05 01 01'!T</definedName>
    <definedName name="T">[0]!T</definedName>
    <definedName name="Tab_Serv." localSheetId="5">#REF!</definedName>
    <definedName name="Tab_Serv." localSheetId="12">#REF!</definedName>
    <definedName name="Tab_Serv." localSheetId="16">#REF!</definedName>
    <definedName name="Tab_Serv." localSheetId="17">#REF!</definedName>
    <definedName name="Tab_Serv." localSheetId="18">#REF!</definedName>
    <definedName name="Tab_Serv." localSheetId="26">#REF!</definedName>
    <definedName name="Tab_Serv." localSheetId="28">#REF!</definedName>
    <definedName name="Tab_Serv." localSheetId="30">#REF!</definedName>
    <definedName name="Tab_Serv." localSheetId="32">#REF!</definedName>
    <definedName name="Tab_Serv." localSheetId="33">#REF!</definedName>
    <definedName name="Tab_Serv." localSheetId="35">#REF!</definedName>
    <definedName name="Tab_Serv." localSheetId="37">#REF!</definedName>
    <definedName name="Tab_Serv." localSheetId="39">#REF!</definedName>
    <definedName name="Tab_Serv." localSheetId="41">#REF!</definedName>
    <definedName name="Tab_Serv." localSheetId="42">#REF!</definedName>
    <definedName name="Tab_Serv." localSheetId="43">#REF!</definedName>
    <definedName name="Tab_Serv." localSheetId="45">#REF!</definedName>
    <definedName name="Tab_Serv.">#REF!</definedName>
    <definedName name="Tab_Serviços" localSheetId="5">#REF!</definedName>
    <definedName name="Tab_Serviços" localSheetId="12">#REF!</definedName>
    <definedName name="Tab_Serviços" localSheetId="16">#REF!</definedName>
    <definedName name="Tab_Serviços" localSheetId="17">#REF!</definedName>
    <definedName name="Tab_Serviços" localSheetId="18">#REF!</definedName>
    <definedName name="Tab_Serviços" localSheetId="26">#REF!</definedName>
    <definedName name="Tab_Serviços" localSheetId="28">#REF!</definedName>
    <definedName name="Tab_Serviços" localSheetId="30">#REF!</definedName>
    <definedName name="Tab_Serviços" localSheetId="32">#REF!</definedName>
    <definedName name="Tab_Serviços" localSheetId="33">#REF!</definedName>
    <definedName name="Tab_Serviços" localSheetId="35">#REF!</definedName>
    <definedName name="Tab_Serviços" localSheetId="37">#REF!</definedName>
    <definedName name="Tab_Serviços" localSheetId="39">#REF!</definedName>
    <definedName name="Tab_Serviços" localSheetId="41">#REF!</definedName>
    <definedName name="Tab_Serviços" localSheetId="42">#REF!</definedName>
    <definedName name="Tab_Serviços" localSheetId="43">#REF!</definedName>
    <definedName name="Tab_Serviços" localSheetId="45">#REF!</definedName>
    <definedName name="Tab_Serviços">#REF!</definedName>
    <definedName name="Teor" localSheetId="0">[15]Teor!$A$3:$A$7</definedName>
    <definedName name="Teor">[16]Teor!$A$3:$A$7</definedName>
    <definedName name="Teor1">'[3]Página 16'!$A$3:$A$7</definedName>
    <definedName name="TERRESTRE" localSheetId="5">[5]PRECORC.XLS!#REF!</definedName>
    <definedName name="TERRESTRE" localSheetId="16">[5]PRECORC.XLS!#REF!</definedName>
    <definedName name="TERRESTRE" localSheetId="17">[5]PRECORC.XLS!#REF!</definedName>
    <definedName name="TERRESTRE" localSheetId="18">[5]PRECORC.XLS!#REF!</definedName>
    <definedName name="TERRESTRE" localSheetId="26">[5]PRECORC.XLS!#REF!</definedName>
    <definedName name="TERRESTRE" localSheetId="28">[5]PRECORC.XLS!#REF!</definedName>
    <definedName name="TERRESTRE" localSheetId="30">[5]PRECORC.XLS!#REF!</definedName>
    <definedName name="TERRESTRE" localSheetId="32">[5]PRECORC.XLS!#REF!</definedName>
    <definedName name="TERRESTRE" localSheetId="33">[5]PRECORC.XLS!#REF!</definedName>
    <definedName name="TERRESTRE" localSheetId="35">[5]PRECORC.XLS!#REF!</definedName>
    <definedName name="TERRESTRE" localSheetId="37">[5]PRECORC.XLS!#REF!</definedName>
    <definedName name="TERRESTRE" localSheetId="39">[5]PRECORC.XLS!#REF!</definedName>
    <definedName name="TERRESTRE" localSheetId="41">[5]PRECORC.XLS!#REF!</definedName>
    <definedName name="TERRESTRE" localSheetId="42">[5]PRECORC.XLS!#REF!</definedName>
    <definedName name="TERRESTRE" localSheetId="43">[5]PRECORC.XLS!#REF!</definedName>
    <definedName name="TERRESTRE" localSheetId="45">[5]PRECORC.XLS!#REF!</definedName>
    <definedName name="TERRESTRE">[5]PRECORC.XLS!#REF!</definedName>
    <definedName name="TESTE" localSheetId="5">#REF!</definedName>
    <definedName name="TESTE" localSheetId="12">#REF!</definedName>
    <definedName name="TESTE" localSheetId="16">#REF!</definedName>
    <definedName name="TESTE" localSheetId="17">#REF!</definedName>
    <definedName name="TESTE" localSheetId="18">#REF!</definedName>
    <definedName name="TESTE" localSheetId="26">#REF!</definedName>
    <definedName name="TESTE" localSheetId="28">#REF!</definedName>
    <definedName name="TESTE" localSheetId="30">#REF!</definedName>
    <definedName name="TESTE" localSheetId="32">#REF!</definedName>
    <definedName name="TESTE" localSheetId="33">#REF!</definedName>
    <definedName name="TESTE" localSheetId="35">#REF!</definedName>
    <definedName name="TESTE" localSheetId="37">#REF!</definedName>
    <definedName name="TESTE" localSheetId="39">#REF!</definedName>
    <definedName name="TESTE" localSheetId="41">#REF!</definedName>
    <definedName name="TESTE" localSheetId="42">#REF!</definedName>
    <definedName name="TESTE" localSheetId="43">#REF!</definedName>
    <definedName name="TESTE" localSheetId="45">#REF!</definedName>
    <definedName name="TESTE">#REF!</definedName>
    <definedName name="TESTE2" localSheetId="5">#REF!</definedName>
    <definedName name="TESTE2" localSheetId="12">#REF!</definedName>
    <definedName name="TESTE2" localSheetId="16">#REF!</definedName>
    <definedName name="TESTE2" localSheetId="17">#REF!</definedName>
    <definedName name="TESTE2" localSheetId="18">#REF!</definedName>
    <definedName name="TESTE2" localSheetId="26">#REF!</definedName>
    <definedName name="TESTE2" localSheetId="28">#REF!</definedName>
    <definedName name="TESTE2" localSheetId="30">#REF!</definedName>
    <definedName name="TESTE2" localSheetId="32">#REF!</definedName>
    <definedName name="TESTE2" localSheetId="33">#REF!</definedName>
    <definedName name="TESTE2" localSheetId="35">#REF!</definedName>
    <definedName name="TESTE2" localSheetId="37">#REF!</definedName>
    <definedName name="TESTE2" localSheetId="39">#REF!</definedName>
    <definedName name="TESTE2" localSheetId="41">#REF!</definedName>
    <definedName name="TESTE2" localSheetId="42">#REF!</definedName>
    <definedName name="TESTE2" localSheetId="43">#REF!</definedName>
    <definedName name="TESTE2" localSheetId="45">#REF!</definedName>
    <definedName name="TESTE2">#REF!</definedName>
    <definedName name="_xlnm.Print_Titles" localSheetId="3">'01 01 00'!$23:$25</definedName>
    <definedName name="_xlnm.Print_Titles" localSheetId="4">'01 01 01'!$23:$25</definedName>
    <definedName name="_xlnm.Print_Titles" localSheetId="5">'01 01 02'!$23:$25</definedName>
    <definedName name="_xlnm.Print_Titles" localSheetId="6">'01 01 03'!$23:$25</definedName>
    <definedName name="_xlnm.Print_Titles" localSheetId="7">'01 02 01'!$23:$25</definedName>
    <definedName name="_xlnm.Print_Titles" localSheetId="8">'01 03 01'!$23:$25</definedName>
    <definedName name="_xlnm.Print_Titles" localSheetId="9">'01 04 01'!$23:$25</definedName>
    <definedName name="_xlnm.Print_Titles" localSheetId="10">'01 05 01'!$23:$25</definedName>
    <definedName name="_xlnm.Print_Titles" localSheetId="11">'01 06 01'!$23:$25</definedName>
    <definedName name="_xlnm.Print_Titles" localSheetId="12">'01 07 01'!$23:$25</definedName>
    <definedName name="_xlnm.Print_Titles" localSheetId="13">'01 07 02'!$23:$25</definedName>
    <definedName name="_xlnm.Print_Titles" localSheetId="14">'01 07 03'!$23:$25</definedName>
    <definedName name="_xlnm.Print_Titles" localSheetId="15">'01 07 04'!$23:$25</definedName>
    <definedName name="_xlnm.Print_Titles" localSheetId="16">'01 07 05'!$23:$25</definedName>
    <definedName name="_xlnm.Print_Titles" localSheetId="17">'01 07 06'!$23:$25</definedName>
    <definedName name="_xlnm.Print_Titles" localSheetId="18">'01 07 07'!$23:$25</definedName>
    <definedName name="_xlnm.Print_Titles" localSheetId="19">'01 08 01'!$23:$25</definedName>
    <definedName name="_xlnm.Print_Titles" localSheetId="20">'01 09 01'!$23:$25</definedName>
    <definedName name="_xlnm.Print_Titles" localSheetId="21">'01 09 02'!$23:$25</definedName>
    <definedName name="_xlnm.Print_Titles" localSheetId="22">'01 09 03'!$23:$25</definedName>
    <definedName name="_xlnm.Print_Titles" localSheetId="23">'01 09 04'!$23:$25</definedName>
    <definedName name="_xlnm.Print_Titles" localSheetId="24">'02 01 01'!$23:$25</definedName>
    <definedName name="_xlnm.Print_Titles" localSheetId="25">'03 01 01'!$23:$25</definedName>
    <definedName name="_xlnm.Print_Titles" localSheetId="26">'03 01 02'!$23:$25</definedName>
    <definedName name="_xlnm.Print_Titles" localSheetId="27">'03 02 01'!$23:$25</definedName>
    <definedName name="_xlnm.Print_Titles" localSheetId="28">'03 02 02'!$23:$25</definedName>
    <definedName name="_xlnm.Print_Titles" localSheetId="29">'03 03 01'!$23:$25</definedName>
    <definedName name="_xlnm.Print_Titles" localSheetId="30">'03 03 02'!$23:$25</definedName>
    <definedName name="_xlnm.Print_Titles" localSheetId="31">'03 04 01'!$23:$25</definedName>
    <definedName name="_xlnm.Print_Titles" localSheetId="32">'03 04 02'!$23:$25</definedName>
    <definedName name="_xlnm.Print_Titles" localSheetId="33">'03 05 01'!$23:$25</definedName>
    <definedName name="_xlnm.Print_Titles" localSheetId="34">'03 06 01'!$23:$25</definedName>
    <definedName name="_xlnm.Print_Titles" localSheetId="35">'03 06 02'!$23:$25</definedName>
    <definedName name="_xlnm.Print_Titles" localSheetId="36">'03 07 01'!$23:$25</definedName>
    <definedName name="_xlnm.Print_Titles" localSheetId="37">'03 07 02'!$23:$25</definedName>
    <definedName name="_xlnm.Print_Titles" localSheetId="38">'03 08 01'!$23:$25</definedName>
    <definedName name="_xlnm.Print_Titles" localSheetId="39">'03 08 02'!$23:$25</definedName>
    <definedName name="_xlnm.Print_Titles" localSheetId="40">'03 09 01'!$23:$25</definedName>
    <definedName name="_xlnm.Print_Titles" localSheetId="41">'03 10 01'!$23:$25</definedName>
    <definedName name="_xlnm.Print_Titles" localSheetId="42">'03 11 01'!$23:$25</definedName>
    <definedName name="_xlnm.Print_Titles" localSheetId="43">'03 12 01'!$23:$25</definedName>
    <definedName name="_xlnm.Print_Titles" localSheetId="44">'03 13 01'!$23:$25</definedName>
    <definedName name="_xlnm.Print_Titles" localSheetId="45">'05 01 01'!$23:$25</definedName>
    <definedName name="_xlnm.Print_Titles" localSheetId="46">'05 01 02'!$23:$25</definedName>
    <definedName name="_xlnm.Print_Titles" localSheetId="47">'05 01 03'!$23:$25</definedName>
    <definedName name="_xlnm.Print_Titles" localSheetId="0">CRONO!$2:$4</definedName>
    <definedName name="TOPOGRAFICO" localSheetId="5">[5]PRECORC.XLS!#REF!</definedName>
    <definedName name="TOPOGRAFICO" localSheetId="16">[5]PRECORC.XLS!#REF!</definedName>
    <definedName name="TOPOGRAFICO" localSheetId="17">[5]PRECORC.XLS!#REF!</definedName>
    <definedName name="TOPOGRAFICO" localSheetId="18">[5]PRECORC.XLS!#REF!</definedName>
    <definedName name="TOPOGRAFICO" localSheetId="26">[5]PRECORC.XLS!#REF!</definedName>
    <definedName name="TOPOGRAFICO" localSheetId="28">[5]PRECORC.XLS!#REF!</definedName>
    <definedName name="TOPOGRAFICO" localSheetId="30">[5]PRECORC.XLS!#REF!</definedName>
    <definedName name="TOPOGRAFICO" localSheetId="32">[5]PRECORC.XLS!#REF!</definedName>
    <definedName name="TOPOGRAFICO" localSheetId="33">[5]PRECORC.XLS!#REF!</definedName>
    <definedName name="TOPOGRAFICO" localSheetId="35">[5]PRECORC.XLS!#REF!</definedName>
    <definedName name="TOPOGRAFICO" localSheetId="37">[5]PRECORC.XLS!#REF!</definedName>
    <definedName name="TOPOGRAFICO" localSheetId="39">[5]PRECORC.XLS!#REF!</definedName>
    <definedName name="TOPOGRAFICO" localSheetId="41">[5]PRECORC.XLS!#REF!</definedName>
    <definedName name="TOPOGRAFICO" localSheetId="42">[5]PRECORC.XLS!#REF!</definedName>
    <definedName name="TOPOGRAFICO" localSheetId="43">[5]PRECORC.XLS!#REF!</definedName>
    <definedName name="TOPOGRAFICO" localSheetId="45">[5]PRECORC.XLS!#REF!</definedName>
    <definedName name="TOPOGRAFICO">[5]PRECORC.XLS!#REF!</definedName>
    <definedName name="TOTALSAIBRO" localSheetId="5">#REF!</definedName>
    <definedName name="TOTALSAIBRO" localSheetId="12">#REF!</definedName>
    <definedName name="TOTALSAIBRO" localSheetId="16">#REF!</definedName>
    <definedName name="TOTALSAIBRO" localSheetId="17">#REF!</definedName>
    <definedName name="TOTALSAIBRO" localSheetId="18">#REF!</definedName>
    <definedName name="TOTALSAIBRO" localSheetId="26">#REF!</definedName>
    <definedName name="TOTALSAIBRO" localSheetId="28">#REF!</definedName>
    <definedName name="TOTALSAIBRO" localSheetId="30">#REF!</definedName>
    <definedName name="TOTALSAIBRO" localSheetId="32">#REF!</definedName>
    <definedName name="TOTALSAIBRO" localSheetId="33">#REF!</definedName>
    <definedName name="TOTALSAIBRO" localSheetId="35">#REF!</definedName>
    <definedName name="TOTALSAIBRO" localSheetId="37">#REF!</definedName>
    <definedName name="TOTALSAIBRO" localSheetId="39">#REF!</definedName>
    <definedName name="TOTALSAIBRO" localSheetId="41">#REF!</definedName>
    <definedName name="TOTALSAIBRO" localSheetId="42">#REF!</definedName>
    <definedName name="TOTALSAIBRO" localSheetId="43">#REF!</definedName>
    <definedName name="TOTALSAIBRO" localSheetId="45">#REF!</definedName>
    <definedName name="TOTALSAIBRO">#REF!</definedName>
    <definedName name="TPM" localSheetId="5">#REF!</definedName>
    <definedName name="TPM" localSheetId="12">#REF!</definedName>
    <definedName name="TPM" localSheetId="16">#REF!</definedName>
    <definedName name="TPM" localSheetId="17">#REF!</definedName>
    <definedName name="TPM" localSheetId="18">#REF!</definedName>
    <definedName name="TPM" localSheetId="26">#REF!</definedName>
    <definedName name="TPM" localSheetId="28">#REF!</definedName>
    <definedName name="TPM" localSheetId="30">#REF!</definedName>
    <definedName name="TPM" localSheetId="32">#REF!</definedName>
    <definedName name="TPM" localSheetId="33">#REF!</definedName>
    <definedName name="TPM" localSheetId="35">#REF!</definedName>
    <definedName name="TPM" localSheetId="37">#REF!</definedName>
    <definedName name="TPM" localSheetId="39">#REF!</definedName>
    <definedName name="TPM" localSheetId="41">#REF!</definedName>
    <definedName name="TPM" localSheetId="42">#REF!</definedName>
    <definedName name="TPM" localSheetId="43">#REF!</definedName>
    <definedName name="TPM" localSheetId="45">#REF!</definedName>
    <definedName name="TPM" localSheetId="0">#REF!</definedName>
    <definedName name="TPM">#REF!</definedName>
    <definedName name="TR" localSheetId="5">#REF!</definedName>
    <definedName name="TR" localSheetId="12">#REF!</definedName>
    <definedName name="TR" localSheetId="16">#REF!</definedName>
    <definedName name="TR" localSheetId="17">#REF!</definedName>
    <definedName name="TR" localSheetId="18">#REF!</definedName>
    <definedName name="TR" localSheetId="26">#REF!</definedName>
    <definedName name="TR" localSheetId="28">#REF!</definedName>
    <definedName name="TR" localSheetId="30">#REF!</definedName>
    <definedName name="TR" localSheetId="32">#REF!</definedName>
    <definedName name="TR" localSheetId="33">#REF!</definedName>
    <definedName name="TR" localSheetId="35">#REF!</definedName>
    <definedName name="TR" localSheetId="37">#REF!</definedName>
    <definedName name="TR" localSheetId="39">#REF!</definedName>
    <definedName name="TR" localSheetId="41">#REF!</definedName>
    <definedName name="TR" localSheetId="42">#REF!</definedName>
    <definedName name="TR" localSheetId="43">#REF!</definedName>
    <definedName name="TR" localSheetId="45">#REF!</definedName>
    <definedName name="TR">#REF!</definedName>
    <definedName name="transporte" localSheetId="5">#REF!</definedName>
    <definedName name="transporte" localSheetId="12">#REF!</definedName>
    <definedName name="transporte" localSheetId="16">#REF!</definedName>
    <definedName name="transporte" localSheetId="17">#REF!</definedName>
    <definedName name="transporte" localSheetId="18">#REF!</definedName>
    <definedName name="transporte" localSheetId="26">#REF!</definedName>
    <definedName name="transporte" localSheetId="28">#REF!</definedName>
    <definedName name="transporte" localSheetId="30">#REF!</definedName>
    <definedName name="transporte" localSheetId="32">#REF!</definedName>
    <definedName name="transporte" localSheetId="33">#REF!</definedName>
    <definedName name="transporte" localSheetId="35">#REF!</definedName>
    <definedName name="transporte" localSheetId="37">#REF!</definedName>
    <definedName name="transporte" localSheetId="39">#REF!</definedName>
    <definedName name="transporte" localSheetId="41">#REF!</definedName>
    <definedName name="transporte" localSheetId="42">#REF!</definedName>
    <definedName name="transporte" localSheetId="43">#REF!</definedName>
    <definedName name="transporte" localSheetId="45">#REF!</definedName>
    <definedName name="transporte">#REF!</definedName>
    <definedName name="tt" localSheetId="3">'01 01 00'!tt</definedName>
    <definedName name="tt" localSheetId="12">#N/A</definedName>
    <definedName name="tt" localSheetId="24">'02 01 01'!tt</definedName>
    <definedName name="tt" localSheetId="42">'03 11 01'!tt</definedName>
    <definedName name="tt" localSheetId="45">'05 01 01'!tt</definedName>
    <definedName name="tt">[0]!tt</definedName>
    <definedName name="TYUIO" localSheetId="3" hidden="1">{#N/A,#N/A,TRUE,"Serviços"}</definedName>
    <definedName name="TYUIO" localSheetId="12" hidden="1">{#N/A,#N/A,TRUE,"Serviços"}</definedName>
    <definedName name="TYUIO" localSheetId="24" hidden="1">{#N/A,#N/A,TRUE,"Serviços"}</definedName>
    <definedName name="TYUIO" localSheetId="42" hidden="1">{#N/A,#N/A,TRUE,"Serviços"}</definedName>
    <definedName name="TYUIO" localSheetId="45" hidden="1">{#N/A,#N/A,TRUE,"Serviços"}</definedName>
    <definedName name="TYUIO" hidden="1">{#N/A,#N/A,TRUE,"Serviços"}</definedName>
    <definedName name="VAM">[12]Teor!$G$3:$G$7</definedName>
    <definedName name="VAMM" localSheetId="5">#REF!</definedName>
    <definedName name="VAMM" localSheetId="12">#REF!</definedName>
    <definedName name="VAMM" localSheetId="16">#REF!</definedName>
    <definedName name="VAMM" localSheetId="17">#REF!</definedName>
    <definedName name="VAMM" localSheetId="18">#REF!</definedName>
    <definedName name="VAMM" localSheetId="26">#REF!</definedName>
    <definedName name="VAMM" localSheetId="28">#REF!</definedName>
    <definedName name="VAMM" localSheetId="30">#REF!</definedName>
    <definedName name="VAMM" localSheetId="32">#REF!</definedName>
    <definedName name="VAMM" localSheetId="33">#REF!</definedName>
    <definedName name="VAMM" localSheetId="35">#REF!</definedName>
    <definedName name="VAMM" localSheetId="37">#REF!</definedName>
    <definedName name="VAMM" localSheetId="39">#REF!</definedName>
    <definedName name="VAMM" localSheetId="41">#REF!</definedName>
    <definedName name="VAMM" localSheetId="42">#REF!</definedName>
    <definedName name="VAMM" localSheetId="43">#REF!</definedName>
    <definedName name="VAMM" localSheetId="45">#REF!</definedName>
    <definedName name="VAMM">#REF!</definedName>
    <definedName name="Vazio1">'[3]Página 16'!$B$3:$B$7</definedName>
    <definedName name="VAZIO2">'[10]Página 16'!$B$3:$B$7</definedName>
    <definedName name="Vazios" localSheetId="0">[15]Teor!$B$3:$B$7</definedName>
    <definedName name="Vazios">[16]Teor!$B$3:$B$7</definedName>
    <definedName name="VEICULOS" localSheetId="5">[5]PRECORC.XLS!#REF!</definedName>
    <definedName name="VEICULOS" localSheetId="16">[5]PRECORC.XLS!#REF!</definedName>
    <definedName name="VEICULOS" localSheetId="17">[5]PRECORC.XLS!#REF!</definedName>
    <definedName name="VEICULOS" localSheetId="18">[5]PRECORC.XLS!#REF!</definedName>
    <definedName name="VEICULOS" localSheetId="26">[5]PRECORC.XLS!#REF!</definedName>
    <definedName name="VEICULOS" localSheetId="28">[5]PRECORC.XLS!#REF!</definedName>
    <definedName name="VEICULOS" localSheetId="30">[5]PRECORC.XLS!#REF!</definedName>
    <definedName name="VEICULOS" localSheetId="32">[5]PRECORC.XLS!#REF!</definedName>
    <definedName name="VEICULOS" localSheetId="33">[5]PRECORC.XLS!#REF!</definedName>
    <definedName name="VEICULOS" localSheetId="35">[5]PRECORC.XLS!#REF!</definedName>
    <definedName name="VEICULOS" localSheetId="37">[5]PRECORC.XLS!#REF!</definedName>
    <definedName name="VEICULOS" localSheetId="39">[5]PRECORC.XLS!#REF!</definedName>
    <definedName name="VEICULOS" localSheetId="41">[5]PRECORC.XLS!#REF!</definedName>
    <definedName name="VEICULOS" localSheetId="42">[5]PRECORC.XLS!#REF!</definedName>
    <definedName name="VEICULOS" localSheetId="43">[5]PRECORC.XLS!#REF!</definedName>
    <definedName name="VEICULOS" localSheetId="45">[5]PRECORC.XLS!#REF!</definedName>
    <definedName name="VEICULOS">[5]PRECORC.XLS!#REF!</definedName>
    <definedName name="verde" localSheetId="5">#REF!</definedName>
    <definedName name="verde" localSheetId="12">#REF!</definedName>
    <definedName name="verde" localSheetId="16">#REF!</definedName>
    <definedName name="verde" localSheetId="17">#REF!</definedName>
    <definedName name="verde" localSheetId="18">#REF!</definedName>
    <definedName name="verde" localSheetId="26">#REF!</definedName>
    <definedName name="verde" localSheetId="28">#REF!</definedName>
    <definedName name="verde" localSheetId="30">#REF!</definedName>
    <definedName name="verde" localSheetId="32">#REF!</definedName>
    <definedName name="verde" localSheetId="33">#REF!</definedName>
    <definedName name="verde" localSheetId="35">#REF!</definedName>
    <definedName name="verde" localSheetId="37">#REF!</definedName>
    <definedName name="verde" localSheetId="39">#REF!</definedName>
    <definedName name="verde" localSheetId="41">#REF!</definedName>
    <definedName name="verde" localSheetId="42">#REF!</definedName>
    <definedName name="verde" localSheetId="43">#REF!</definedName>
    <definedName name="verde" localSheetId="45">#REF!</definedName>
    <definedName name="verde" localSheetId="0">#REF!</definedName>
    <definedName name="verde">#REF!</definedName>
    <definedName name="verdepav" localSheetId="5">#REF!</definedName>
    <definedName name="verdepav" localSheetId="12">#REF!</definedName>
    <definedName name="verdepav" localSheetId="16">#REF!</definedName>
    <definedName name="verdepav" localSheetId="17">#REF!</definedName>
    <definedName name="verdepav" localSheetId="18">#REF!</definedName>
    <definedName name="verdepav" localSheetId="26">#REF!</definedName>
    <definedName name="verdepav" localSheetId="28">#REF!</definedName>
    <definedName name="verdepav" localSheetId="30">#REF!</definedName>
    <definedName name="verdepav" localSheetId="32">#REF!</definedName>
    <definedName name="verdepav" localSheetId="33">#REF!</definedName>
    <definedName name="verdepav" localSheetId="35">#REF!</definedName>
    <definedName name="verdepav" localSheetId="37">#REF!</definedName>
    <definedName name="verdepav" localSheetId="39">#REF!</definedName>
    <definedName name="verdepav" localSheetId="41">#REF!</definedName>
    <definedName name="verdepav" localSheetId="42">#REF!</definedName>
    <definedName name="verdepav" localSheetId="43">#REF!</definedName>
    <definedName name="verdepav" localSheetId="45">#REF!</definedName>
    <definedName name="verdepav" localSheetId="0">#REF!</definedName>
    <definedName name="verdepav">#REF!</definedName>
    <definedName name="VIAGENS" localSheetId="5">[5]PRECORC.XLS!#REF!</definedName>
    <definedName name="VIAGENS" localSheetId="16">[5]PRECORC.XLS!#REF!</definedName>
    <definedName name="VIAGENS" localSheetId="17">[5]PRECORC.XLS!#REF!</definedName>
    <definedName name="VIAGENS" localSheetId="18">[5]PRECORC.XLS!#REF!</definedName>
    <definedName name="VIAGENS" localSheetId="26">[5]PRECORC.XLS!#REF!</definedName>
    <definedName name="VIAGENS" localSheetId="28">[5]PRECORC.XLS!#REF!</definedName>
    <definedName name="VIAGENS" localSheetId="30">[5]PRECORC.XLS!#REF!</definedName>
    <definedName name="VIAGENS" localSheetId="32">[5]PRECORC.XLS!#REF!</definedName>
    <definedName name="VIAGENS" localSheetId="33">[5]PRECORC.XLS!#REF!</definedName>
    <definedName name="VIAGENS" localSheetId="35">[5]PRECORC.XLS!#REF!</definedName>
    <definedName name="VIAGENS" localSheetId="37">[5]PRECORC.XLS!#REF!</definedName>
    <definedName name="VIAGENS" localSheetId="39">[5]PRECORC.XLS!#REF!</definedName>
    <definedName name="VIAGENS" localSheetId="41">[5]PRECORC.XLS!#REF!</definedName>
    <definedName name="VIAGENS" localSheetId="42">[5]PRECORC.XLS!#REF!</definedName>
    <definedName name="VIAGENS" localSheetId="43">[5]PRECORC.XLS!#REF!</definedName>
    <definedName name="VIAGENS" localSheetId="45">[5]PRECORC.XLS!#REF!</definedName>
    <definedName name="VIAGENS">[5]PRECORC.XLS!#REF!</definedName>
    <definedName name="VOL_ACUM" localSheetId="5">'[4]Fresagem de Pista Ago-98'!#REF!</definedName>
    <definedName name="VOL_ACUM" localSheetId="16">'[4]Fresagem de Pista Ago-98'!#REF!</definedName>
    <definedName name="VOL_ACUM" localSheetId="17">'[4]Fresagem de Pista Ago-98'!#REF!</definedName>
    <definedName name="VOL_ACUM" localSheetId="18">'[4]Fresagem de Pista Ago-98'!#REF!</definedName>
    <definedName name="VOL_ACUM" localSheetId="26">'[4]Fresagem de Pista Ago-98'!#REF!</definedName>
    <definedName name="VOL_ACUM" localSheetId="28">'[4]Fresagem de Pista Ago-98'!#REF!</definedName>
    <definedName name="VOL_ACUM" localSheetId="30">'[4]Fresagem de Pista Ago-98'!#REF!</definedName>
    <definedName name="VOL_ACUM" localSheetId="32">'[4]Fresagem de Pista Ago-98'!#REF!</definedName>
    <definedName name="VOL_ACUM" localSheetId="33">'[4]Fresagem de Pista Ago-98'!#REF!</definedName>
    <definedName name="VOL_ACUM" localSheetId="35">'[4]Fresagem de Pista Ago-98'!#REF!</definedName>
    <definedName name="VOL_ACUM" localSheetId="37">'[4]Fresagem de Pista Ago-98'!#REF!</definedName>
    <definedName name="VOL_ACUM" localSheetId="39">'[4]Fresagem de Pista Ago-98'!#REF!</definedName>
    <definedName name="VOL_ACUM" localSheetId="41">'[4]Fresagem de Pista Ago-98'!#REF!</definedName>
    <definedName name="VOL_ACUM" localSheetId="42">'[4]Fresagem de Pista Ago-98'!#REF!</definedName>
    <definedName name="VOL_ACUM" localSheetId="43">'[4]Fresagem de Pista Ago-98'!#REF!</definedName>
    <definedName name="VOL_ACUM" localSheetId="45">'[4]Fresagem de Pista Ago-98'!#REF!</definedName>
    <definedName name="VOL_ACUM">'[4]Fresagem de Pista Ago-98'!#REF!</definedName>
    <definedName name="VOLUME" localSheetId="5">'[4]Fresagem de Pista Ago-98'!#REF!</definedName>
    <definedName name="VOLUME" localSheetId="16">'[4]Fresagem de Pista Ago-98'!#REF!</definedName>
    <definedName name="VOLUME" localSheetId="17">'[4]Fresagem de Pista Ago-98'!#REF!</definedName>
    <definedName name="VOLUME" localSheetId="18">'[4]Fresagem de Pista Ago-98'!#REF!</definedName>
    <definedName name="VOLUME" localSheetId="26">'[4]Fresagem de Pista Ago-98'!#REF!</definedName>
    <definedName name="VOLUME" localSheetId="28">'[4]Fresagem de Pista Ago-98'!#REF!</definedName>
    <definedName name="VOLUME" localSheetId="30">'[4]Fresagem de Pista Ago-98'!#REF!</definedName>
    <definedName name="VOLUME" localSheetId="32">'[4]Fresagem de Pista Ago-98'!#REF!</definedName>
    <definedName name="VOLUME" localSheetId="33">'[4]Fresagem de Pista Ago-98'!#REF!</definedName>
    <definedName name="VOLUME" localSheetId="35">'[4]Fresagem de Pista Ago-98'!#REF!</definedName>
    <definedName name="VOLUME" localSheetId="37">'[4]Fresagem de Pista Ago-98'!#REF!</definedName>
    <definedName name="VOLUME" localSheetId="39">'[4]Fresagem de Pista Ago-98'!#REF!</definedName>
    <definedName name="VOLUME" localSheetId="41">'[4]Fresagem de Pista Ago-98'!#REF!</definedName>
    <definedName name="VOLUME" localSheetId="42">'[4]Fresagem de Pista Ago-98'!#REF!</definedName>
    <definedName name="VOLUME" localSheetId="43">'[4]Fresagem de Pista Ago-98'!#REF!</definedName>
    <definedName name="VOLUME" localSheetId="45">'[4]Fresagem de Pista Ago-98'!#REF!</definedName>
    <definedName name="VOLUME">'[4]Fresagem de Pista Ago-98'!#REF!</definedName>
    <definedName name="w" localSheetId="3">'01 01 00'!w</definedName>
    <definedName name="w" localSheetId="12">#N/A</definedName>
    <definedName name="w" localSheetId="24">'02 01 01'!w</definedName>
    <definedName name="w" localSheetId="42">'03 11 01'!w</definedName>
    <definedName name="w" localSheetId="45">'05 01 01'!w</definedName>
    <definedName name="w">[0]!w</definedName>
    <definedName name="WEWRWR">#N/A</definedName>
    <definedName name="wrn.PENDENCIAS.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2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4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4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Tipo." localSheetId="3" hidden="1">{#N/A,#N/A,TRUE,"Serviços"}</definedName>
    <definedName name="wrn.Tipo." localSheetId="12" hidden="1">{#N/A,#N/A,TRUE,"Serviços"}</definedName>
    <definedName name="wrn.Tipo." localSheetId="24" hidden="1">{#N/A,#N/A,TRUE,"Serviços"}</definedName>
    <definedName name="wrn.Tipo." localSheetId="42" hidden="1">{#N/A,#N/A,TRUE,"Serviços"}</definedName>
    <definedName name="wrn.Tipo." localSheetId="45" hidden="1">{#N/A,#N/A,TRUE,"Serviços"}</definedName>
    <definedName name="wrn.Tipo." hidden="1">{#N/A,#N/A,TRUE,"Serviços"}</definedName>
    <definedName name="x" localSheetId="5">[16]Equipamentos!#REF!</definedName>
    <definedName name="x" localSheetId="16">[16]Equipamentos!#REF!</definedName>
    <definedName name="x" localSheetId="17">[16]Equipamentos!#REF!</definedName>
    <definedName name="x" localSheetId="18">[16]Equipamentos!#REF!</definedName>
    <definedName name="x" localSheetId="26">[16]Equipamentos!#REF!</definedName>
    <definedName name="x" localSheetId="28">[16]Equipamentos!#REF!</definedName>
    <definedName name="x" localSheetId="30">[16]Equipamentos!#REF!</definedName>
    <definedName name="x" localSheetId="32">[16]Equipamentos!#REF!</definedName>
    <definedName name="x" localSheetId="33">[16]Equipamentos!#REF!</definedName>
    <definedName name="x" localSheetId="35">[16]Equipamentos!#REF!</definedName>
    <definedName name="x" localSheetId="37">[16]Equipamentos!#REF!</definedName>
    <definedName name="x" localSheetId="39">[16]Equipamentos!#REF!</definedName>
    <definedName name="x" localSheetId="41">[16]Equipamentos!#REF!</definedName>
    <definedName name="x" localSheetId="42">[16]Equipamentos!#REF!</definedName>
    <definedName name="x" localSheetId="43">[16]Equipamentos!#REF!</definedName>
    <definedName name="x" localSheetId="45">[16]Equipamentos!#REF!</definedName>
    <definedName name="x" localSheetId="0">[15]Equipamentos!#REF!</definedName>
    <definedName name="x">[16]Equipamentos!#REF!</definedName>
    <definedName name="XXX" localSheetId="0">CRONO!XXX</definedName>
    <definedName name="XXX">#N/A</definedName>
    <definedName name="yy" localSheetId="5">#REF!</definedName>
    <definedName name="yy" localSheetId="12">#REF!</definedName>
    <definedName name="yy" localSheetId="16">#REF!</definedName>
    <definedName name="yy" localSheetId="17">#REF!</definedName>
    <definedName name="yy" localSheetId="18">#REF!</definedName>
    <definedName name="yy" localSheetId="26">#REF!</definedName>
    <definedName name="yy" localSheetId="28">#REF!</definedName>
    <definedName name="yy" localSheetId="30">#REF!</definedName>
    <definedName name="yy" localSheetId="32">#REF!</definedName>
    <definedName name="yy" localSheetId="33">#REF!</definedName>
    <definedName name="yy" localSheetId="35">#REF!</definedName>
    <definedName name="yy" localSheetId="37">#REF!</definedName>
    <definedName name="yy" localSheetId="39">#REF!</definedName>
    <definedName name="yy" localSheetId="41">#REF!</definedName>
    <definedName name="yy" localSheetId="42">#REF!</definedName>
    <definedName name="yy" localSheetId="43">#REF!</definedName>
    <definedName name="yy" localSheetId="45">#REF!</definedName>
    <definedName name="yy">#REF!</definedName>
    <definedName name="yyy" localSheetId="5">#REF!</definedName>
    <definedName name="yyy" localSheetId="12">#REF!</definedName>
    <definedName name="yyy" localSheetId="16">#REF!</definedName>
    <definedName name="yyy" localSheetId="17">#REF!</definedName>
    <definedName name="yyy" localSheetId="18">#REF!</definedName>
    <definedName name="yyy" localSheetId="26">#REF!</definedName>
    <definedName name="yyy" localSheetId="28">#REF!</definedName>
    <definedName name="yyy" localSheetId="30">#REF!</definedName>
    <definedName name="yyy" localSheetId="32">#REF!</definedName>
    <definedName name="yyy" localSheetId="33">#REF!</definedName>
    <definedName name="yyy" localSheetId="35">#REF!</definedName>
    <definedName name="yyy" localSheetId="37">#REF!</definedName>
    <definedName name="yyy" localSheetId="39">#REF!</definedName>
    <definedName name="yyy" localSheetId="41">#REF!</definedName>
    <definedName name="yyy" localSheetId="42">#REF!</definedName>
    <definedName name="yyy" localSheetId="43">#REF!</definedName>
    <definedName name="yyy" localSheetId="45">#REF!</definedName>
    <definedName name="yyy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" i="47" l="1"/>
  <c r="H38" i="47" s="1"/>
  <c r="H40" i="47" s="1"/>
  <c r="H34" i="47"/>
  <c r="H12" i="47"/>
  <c r="H14" i="47" s="1"/>
  <c r="H16" i="47" s="1"/>
  <c r="H43" i="47" l="1"/>
  <c r="H45" i="47"/>
  <c r="H47" i="47" s="1"/>
  <c r="H15" i="47" l="1"/>
  <c r="H17" i="47" s="1"/>
  <c r="Y81" i="101" l="1"/>
  <c r="AC81" i="101" s="1"/>
  <c r="AD81" i="101" s="1"/>
  <c r="Y60" i="101"/>
  <c r="AC60" i="101" s="1"/>
  <c r="AD60" i="101" s="1"/>
  <c r="J60" i="101"/>
  <c r="K60" i="101" s="1"/>
  <c r="L60" i="101" s="1"/>
  <c r="H19" i="47"/>
  <c r="AB33" i="114" l="1"/>
  <c r="AB32" i="114"/>
  <c r="AB31" i="114"/>
  <c r="AB30" i="114"/>
  <c r="AC25" i="101"/>
  <c r="W25" i="101"/>
  <c r="AC25" i="114"/>
  <c r="AC25" i="102"/>
  <c r="W25" i="102"/>
  <c r="AC25" i="106"/>
  <c r="AC25" i="107"/>
  <c r="AC25" i="108"/>
  <c r="W25" i="108"/>
  <c r="W25" i="107"/>
  <c r="W25" i="106"/>
  <c r="AC25" i="113"/>
  <c r="AB37" i="113"/>
  <c r="AB36" i="113"/>
  <c r="AB35" i="113"/>
  <c r="AB29" i="113"/>
  <c r="Y58" i="101"/>
  <c r="Y42" i="101"/>
  <c r="AB38" i="101"/>
  <c r="AB37" i="101"/>
  <c r="AB36" i="101"/>
  <c r="AB29" i="101"/>
  <c r="Y85" i="114"/>
  <c r="Y65" i="114"/>
  <c r="Y64" i="114"/>
  <c r="Y62" i="114"/>
  <c r="Y43" i="114"/>
  <c r="Y85" i="102"/>
  <c r="Y65" i="102"/>
  <c r="Y63" i="102"/>
  <c r="Y62" i="102"/>
  <c r="Y48" i="102"/>
  <c r="Y46" i="102"/>
  <c r="Y45" i="102"/>
  <c r="Y43" i="102"/>
  <c r="Y44" i="102"/>
  <c r="AB38" i="102"/>
  <c r="AB37" i="102"/>
  <c r="AB29" i="102"/>
  <c r="Y62" i="113"/>
  <c r="Y44" i="113"/>
  <c r="Y43" i="113"/>
  <c r="Y64" i="113"/>
  <c r="Y83" i="113"/>
  <c r="AC145" i="108"/>
  <c r="AC137" i="108"/>
  <c r="AC146" i="107"/>
  <c r="AC145" i="107"/>
  <c r="AC144" i="107"/>
  <c r="AC136" i="107"/>
  <c r="AC141" i="101"/>
  <c r="AC133" i="101"/>
  <c r="AA62" i="102" l="1"/>
  <c r="AC62" i="102"/>
  <c r="AD62" i="102" s="1"/>
  <c r="K168" i="116"/>
  <c r="L168" i="116" s="1"/>
  <c r="H168" i="116"/>
  <c r="H167" i="116"/>
  <c r="J167" i="116" s="1"/>
  <c r="H166" i="116"/>
  <c r="J166" i="116" s="1"/>
  <c r="H165" i="116"/>
  <c r="J165" i="116" s="1"/>
  <c r="H164" i="116"/>
  <c r="J164" i="116" s="1"/>
  <c r="J163" i="116"/>
  <c r="K163" i="116" s="1"/>
  <c r="L163" i="116" s="1"/>
  <c r="K162" i="116"/>
  <c r="L162" i="116" s="1"/>
  <c r="AD161" i="116"/>
  <c r="I161" i="116" s="1"/>
  <c r="K161" i="116" s="1"/>
  <c r="L161" i="116" s="1"/>
  <c r="A161" i="116"/>
  <c r="C161" i="116" s="1"/>
  <c r="AD160" i="116"/>
  <c r="AD159" i="116"/>
  <c r="I159" i="116" s="1"/>
  <c r="K159" i="116" s="1"/>
  <c r="L159" i="116" s="1"/>
  <c r="AD158" i="116"/>
  <c r="I158" i="116" s="1"/>
  <c r="K158" i="116" s="1"/>
  <c r="L158" i="116" s="1"/>
  <c r="AD157" i="116"/>
  <c r="I157" i="116" s="1"/>
  <c r="K157" i="116" s="1"/>
  <c r="L157" i="116" s="1"/>
  <c r="AD156" i="116"/>
  <c r="I156" i="116" s="1"/>
  <c r="K156" i="116" s="1"/>
  <c r="L156" i="116" s="1"/>
  <c r="AD155" i="116"/>
  <c r="I155" i="116" s="1"/>
  <c r="K155" i="116" s="1"/>
  <c r="L155" i="116" s="1"/>
  <c r="AD154" i="116"/>
  <c r="I154" i="116" s="1"/>
  <c r="K154" i="116" s="1"/>
  <c r="L154" i="116" s="1"/>
  <c r="AD153" i="116"/>
  <c r="I153" i="116" s="1"/>
  <c r="K153" i="116" s="1"/>
  <c r="L153" i="116" s="1"/>
  <c r="AD152" i="116"/>
  <c r="K151" i="116"/>
  <c r="L151" i="116" s="1"/>
  <c r="E151" i="116"/>
  <c r="D151" i="116"/>
  <c r="C151" i="116"/>
  <c r="B151" i="116"/>
  <c r="J150" i="116"/>
  <c r="K150" i="116" s="1"/>
  <c r="L150" i="116" s="1"/>
  <c r="J149" i="116"/>
  <c r="K149" i="116" s="1"/>
  <c r="L149" i="116" s="1"/>
  <c r="K148" i="116"/>
  <c r="L148" i="116" s="1"/>
  <c r="AD147" i="116"/>
  <c r="I147" i="116" s="1"/>
  <c r="K147" i="116" s="1"/>
  <c r="L147" i="116" s="1"/>
  <c r="A147" i="116"/>
  <c r="C147" i="116" s="1"/>
  <c r="AD146" i="116"/>
  <c r="AD145" i="116"/>
  <c r="A145" i="116" s="1"/>
  <c r="C145" i="116" s="1"/>
  <c r="AD144" i="116"/>
  <c r="I144" i="116"/>
  <c r="K144" i="116" s="1"/>
  <c r="L144" i="116" s="1"/>
  <c r="A144" i="116"/>
  <c r="B144" i="116" s="1"/>
  <c r="AD143" i="116"/>
  <c r="I143" i="116" s="1"/>
  <c r="K143" i="116" s="1"/>
  <c r="L143" i="116" s="1"/>
  <c r="AD142" i="116"/>
  <c r="A142" i="116" s="1"/>
  <c r="C142" i="116" s="1"/>
  <c r="AD141" i="116"/>
  <c r="AD140" i="116"/>
  <c r="A140" i="116" s="1"/>
  <c r="I140" i="116"/>
  <c r="K140" i="116" s="1"/>
  <c r="L140" i="116" s="1"/>
  <c r="AD139" i="116"/>
  <c r="A139" i="116" s="1"/>
  <c r="I139" i="116"/>
  <c r="K139" i="116" s="1"/>
  <c r="L139" i="116" s="1"/>
  <c r="AD138" i="116"/>
  <c r="AD137" i="116"/>
  <c r="K137" i="116"/>
  <c r="L137" i="116" s="1"/>
  <c r="E137" i="116"/>
  <c r="D137" i="116"/>
  <c r="C137" i="116"/>
  <c r="B137" i="116"/>
  <c r="AC136" i="116"/>
  <c r="AD136" i="116" s="1"/>
  <c r="J135" i="116"/>
  <c r="K135" i="116" s="1"/>
  <c r="L135" i="116" s="1"/>
  <c r="K134" i="116"/>
  <c r="L134" i="116" s="1"/>
  <c r="AD133" i="116"/>
  <c r="I133" i="116" s="1"/>
  <c r="E133" i="116"/>
  <c r="D133" i="116"/>
  <c r="C133" i="116"/>
  <c r="B133" i="116"/>
  <c r="AD132" i="116"/>
  <c r="I132" i="116" s="1"/>
  <c r="E132" i="116"/>
  <c r="D132" i="116"/>
  <c r="C132" i="116"/>
  <c r="B132" i="116"/>
  <c r="AD131" i="116"/>
  <c r="I131" i="116" s="1"/>
  <c r="E131" i="116"/>
  <c r="D131" i="116"/>
  <c r="C131" i="116"/>
  <c r="B131" i="116"/>
  <c r="AD130" i="116"/>
  <c r="I130" i="116" s="1"/>
  <c r="E130" i="116"/>
  <c r="D130" i="116"/>
  <c r="C130" i="116"/>
  <c r="B130" i="116"/>
  <c r="AD129" i="116"/>
  <c r="I129" i="116" s="1"/>
  <c r="AD128" i="116"/>
  <c r="I128" i="116" s="1"/>
  <c r="AD127" i="116"/>
  <c r="AD126" i="116"/>
  <c r="I126" i="116" s="1"/>
  <c r="AD125" i="116"/>
  <c r="I125" i="116" s="1"/>
  <c r="AD124" i="116"/>
  <c r="I124" i="116" s="1"/>
  <c r="AD123" i="116"/>
  <c r="J123" i="116"/>
  <c r="K123" i="116" s="1"/>
  <c r="L123" i="116" s="1"/>
  <c r="E123" i="116"/>
  <c r="D123" i="116"/>
  <c r="C123" i="116"/>
  <c r="B123" i="116"/>
  <c r="J122" i="116"/>
  <c r="K122" i="116" s="1"/>
  <c r="L122" i="116" s="1"/>
  <c r="K121" i="116"/>
  <c r="L121" i="116" s="1"/>
  <c r="K120" i="116"/>
  <c r="L120" i="116" s="1"/>
  <c r="K119" i="116"/>
  <c r="L119" i="116" s="1"/>
  <c r="K118" i="116"/>
  <c r="L118" i="116" s="1"/>
  <c r="D118" i="116"/>
  <c r="C118" i="116"/>
  <c r="B118" i="116"/>
  <c r="H117" i="116"/>
  <c r="H116" i="116"/>
  <c r="H115" i="116"/>
  <c r="H114" i="116"/>
  <c r="H113" i="116"/>
  <c r="H112" i="116"/>
  <c r="H111" i="116"/>
  <c r="H110" i="116"/>
  <c r="H109" i="116"/>
  <c r="J108" i="116"/>
  <c r="K108" i="116" s="1"/>
  <c r="L108" i="116" s="1"/>
  <c r="H108" i="116"/>
  <c r="J107" i="116"/>
  <c r="K107" i="116" s="1"/>
  <c r="L107" i="116" s="1"/>
  <c r="J106" i="116"/>
  <c r="K106" i="116" s="1"/>
  <c r="L106" i="116" s="1"/>
  <c r="H105" i="116"/>
  <c r="J105" i="116" s="1"/>
  <c r="K105" i="116" s="1"/>
  <c r="L105" i="116" s="1"/>
  <c r="D105" i="116"/>
  <c r="C105" i="116"/>
  <c r="B105" i="116"/>
  <c r="J104" i="116"/>
  <c r="K104" i="116" s="1"/>
  <c r="L104" i="116" s="1"/>
  <c r="AD103" i="116"/>
  <c r="I103" i="116" s="1"/>
  <c r="AD102" i="116"/>
  <c r="I102" i="116" s="1"/>
  <c r="AD101" i="116"/>
  <c r="A101" i="116" s="1"/>
  <c r="C101" i="116" s="1"/>
  <c r="D101" i="116"/>
  <c r="AD100" i="116"/>
  <c r="A100" i="116" s="1"/>
  <c r="C100" i="116" s="1"/>
  <c r="B100" i="116"/>
  <c r="AD99" i="116"/>
  <c r="I99" i="116"/>
  <c r="A99" i="116"/>
  <c r="F99" i="116" s="1"/>
  <c r="AD98" i="116"/>
  <c r="I98" i="116" s="1"/>
  <c r="A98" i="116"/>
  <c r="E98" i="116" s="1"/>
  <c r="AD97" i="116"/>
  <c r="A97" i="116" s="1"/>
  <c r="C97" i="116" s="1"/>
  <c r="AD96" i="116"/>
  <c r="AD95" i="116"/>
  <c r="I95" i="116" s="1"/>
  <c r="AD94" i="116"/>
  <c r="I94" i="116" s="1"/>
  <c r="AD93" i="116"/>
  <c r="A93" i="116" s="1"/>
  <c r="C93" i="116" s="1"/>
  <c r="AD92" i="116"/>
  <c r="A92" i="116" s="1"/>
  <c r="C92" i="116" s="1"/>
  <c r="AD91" i="116"/>
  <c r="I91" i="116" s="1"/>
  <c r="AD90" i="116"/>
  <c r="I90" i="116" s="1"/>
  <c r="AD89" i="116"/>
  <c r="A89" i="116" s="1"/>
  <c r="C89" i="116" s="1"/>
  <c r="AD88" i="116"/>
  <c r="AD87" i="116"/>
  <c r="I87" i="116" s="1"/>
  <c r="AD86" i="116"/>
  <c r="I86" i="116" s="1"/>
  <c r="A86" i="116"/>
  <c r="AD85" i="116"/>
  <c r="J85" i="116"/>
  <c r="K85" i="116" s="1"/>
  <c r="L85" i="116" s="1"/>
  <c r="F85" i="116"/>
  <c r="E85" i="116"/>
  <c r="D85" i="116"/>
  <c r="C85" i="116"/>
  <c r="B85" i="116"/>
  <c r="AD84" i="116"/>
  <c r="J84" i="116"/>
  <c r="K84" i="116" s="1"/>
  <c r="L84" i="116" s="1"/>
  <c r="F84" i="116"/>
  <c r="E84" i="116"/>
  <c r="D84" i="116"/>
  <c r="C84" i="116"/>
  <c r="B84" i="116"/>
  <c r="J83" i="116"/>
  <c r="K83" i="116" s="1"/>
  <c r="L83" i="116" s="1"/>
  <c r="AD82" i="116"/>
  <c r="J82" i="116"/>
  <c r="K82" i="116" s="1"/>
  <c r="L82" i="116" s="1"/>
  <c r="F82" i="116"/>
  <c r="E82" i="116"/>
  <c r="D82" i="116"/>
  <c r="C82" i="116"/>
  <c r="B82" i="116"/>
  <c r="AD81" i="116"/>
  <c r="AD80" i="116"/>
  <c r="I80" i="116" s="1"/>
  <c r="AD79" i="116"/>
  <c r="I79" i="116" s="1"/>
  <c r="AD78" i="116"/>
  <c r="AD77" i="116"/>
  <c r="A77" i="116" s="1"/>
  <c r="C77" i="116" s="1"/>
  <c r="AD76" i="116"/>
  <c r="A76" i="116" s="1"/>
  <c r="B76" i="116" s="1"/>
  <c r="AD75" i="116"/>
  <c r="I75" i="116" s="1"/>
  <c r="A75" i="116"/>
  <c r="E75" i="116" s="1"/>
  <c r="AD74" i="116"/>
  <c r="I74" i="116" s="1"/>
  <c r="A74" i="116"/>
  <c r="C74" i="116" s="1"/>
  <c r="AD73" i="116"/>
  <c r="A73" i="116" s="1"/>
  <c r="I73" i="116"/>
  <c r="C73" i="116"/>
  <c r="AD72" i="116"/>
  <c r="A72" i="116" s="1"/>
  <c r="B72" i="116" s="1"/>
  <c r="AD71" i="116"/>
  <c r="I71" i="116" s="1"/>
  <c r="AD70" i="116"/>
  <c r="I70" i="116" s="1"/>
  <c r="AD69" i="116"/>
  <c r="A69" i="116" s="1"/>
  <c r="AD68" i="116"/>
  <c r="A68" i="116" s="1"/>
  <c r="B68" i="116"/>
  <c r="AD67" i="116"/>
  <c r="I67" i="116" s="1"/>
  <c r="AD66" i="116"/>
  <c r="I66" i="116" s="1"/>
  <c r="AD65" i="116"/>
  <c r="A65" i="116" s="1"/>
  <c r="C65" i="116"/>
  <c r="AA64" i="116"/>
  <c r="Y64" i="116"/>
  <c r="AC64" i="116" s="1"/>
  <c r="AD64" i="116" s="1"/>
  <c r="I64" i="116" s="1"/>
  <c r="F64" i="116"/>
  <c r="E64" i="116"/>
  <c r="D64" i="116"/>
  <c r="C64" i="116"/>
  <c r="B64" i="116"/>
  <c r="AA63" i="116"/>
  <c r="Y63" i="116"/>
  <c r="AC63" i="116" s="1"/>
  <c r="AD63" i="116" s="1"/>
  <c r="J63" i="116"/>
  <c r="K63" i="116" s="1"/>
  <c r="L63" i="116" s="1"/>
  <c r="F63" i="116"/>
  <c r="E63" i="116"/>
  <c r="D63" i="116"/>
  <c r="C63" i="116"/>
  <c r="B63" i="116"/>
  <c r="J62" i="116"/>
  <c r="K62" i="116" s="1"/>
  <c r="L62" i="116" s="1"/>
  <c r="AA61" i="116"/>
  <c r="Y61" i="116"/>
  <c r="AC61" i="116" s="1"/>
  <c r="AD61" i="116" s="1"/>
  <c r="J61" i="116"/>
  <c r="K61" i="116" s="1"/>
  <c r="L61" i="116" s="1"/>
  <c r="F61" i="116"/>
  <c r="E61" i="116"/>
  <c r="D61" i="116"/>
  <c r="C61" i="116"/>
  <c r="B61" i="116"/>
  <c r="AD60" i="116"/>
  <c r="A60" i="116" s="1"/>
  <c r="AD59" i="116"/>
  <c r="A59" i="116" s="1"/>
  <c r="B59" i="116" s="1"/>
  <c r="AD58" i="116"/>
  <c r="I58" i="116" s="1"/>
  <c r="AD57" i="116"/>
  <c r="I57" i="116" s="1"/>
  <c r="A57" i="116"/>
  <c r="C57" i="116" s="1"/>
  <c r="AD56" i="116"/>
  <c r="A56" i="116" s="1"/>
  <c r="C56" i="116"/>
  <c r="AD55" i="116"/>
  <c r="A55" i="116" s="1"/>
  <c r="B55" i="116" s="1"/>
  <c r="F55" i="116"/>
  <c r="AD54" i="116"/>
  <c r="I54" i="116" s="1"/>
  <c r="AD53" i="116"/>
  <c r="I53" i="116" s="1"/>
  <c r="AD52" i="116"/>
  <c r="A52" i="116" s="1"/>
  <c r="C52" i="116" s="1"/>
  <c r="AD51" i="116"/>
  <c r="A51" i="116" s="1"/>
  <c r="B51" i="116" s="1"/>
  <c r="AD50" i="116"/>
  <c r="I50" i="116" s="1"/>
  <c r="AD49" i="116"/>
  <c r="I49" i="116" s="1"/>
  <c r="AD48" i="116"/>
  <c r="A48" i="116" s="1"/>
  <c r="D48" i="116" s="1"/>
  <c r="AD47" i="116"/>
  <c r="A47" i="116" s="1"/>
  <c r="B47" i="116" s="1"/>
  <c r="AD46" i="116"/>
  <c r="I46" i="116" s="1"/>
  <c r="AD45" i="116"/>
  <c r="I45" i="116" s="1"/>
  <c r="A45" i="116"/>
  <c r="E45" i="116" s="1"/>
  <c r="AD44" i="116"/>
  <c r="A44" i="116" s="1"/>
  <c r="C44" i="116" s="1"/>
  <c r="D44" i="116"/>
  <c r="AD43" i="116"/>
  <c r="A43" i="116" s="1"/>
  <c r="B43" i="116" s="1"/>
  <c r="C43" i="116"/>
  <c r="AA42" i="116"/>
  <c r="Y42" i="116"/>
  <c r="AC42" i="116" s="1"/>
  <c r="AD42" i="116" s="1"/>
  <c r="J42" i="116"/>
  <c r="K42" i="116" s="1"/>
  <c r="L42" i="116" s="1"/>
  <c r="F42" i="116"/>
  <c r="E42" i="116"/>
  <c r="D42" i="116"/>
  <c r="C42" i="116"/>
  <c r="B42" i="116"/>
  <c r="J41" i="116"/>
  <c r="K41" i="116" s="1"/>
  <c r="L41" i="116" s="1"/>
  <c r="J40" i="116"/>
  <c r="K40" i="116" s="1"/>
  <c r="L40" i="116" s="1"/>
  <c r="J39" i="116"/>
  <c r="K39" i="116" s="1"/>
  <c r="L39" i="116" s="1"/>
  <c r="AD38" i="116"/>
  <c r="I38" i="116" s="1"/>
  <c r="AB37" i="116"/>
  <c r="AD37" i="116" s="1"/>
  <c r="I37" i="116" s="1"/>
  <c r="F37" i="116"/>
  <c r="E37" i="116"/>
  <c r="D37" i="116"/>
  <c r="C37" i="116"/>
  <c r="B37" i="116"/>
  <c r="AB36" i="116"/>
  <c r="AD36" i="116" s="1"/>
  <c r="I36" i="116" s="1"/>
  <c r="F36" i="116"/>
  <c r="E36" i="116"/>
  <c r="D36" i="116"/>
  <c r="C36" i="116"/>
  <c r="B36" i="116"/>
  <c r="AD35" i="116"/>
  <c r="I35" i="116" s="1"/>
  <c r="AD34" i="116"/>
  <c r="I34" i="116" s="1"/>
  <c r="AD33" i="116"/>
  <c r="I33" i="116" s="1"/>
  <c r="AD32" i="116"/>
  <c r="A32" i="116" s="1"/>
  <c r="E32" i="116" s="1"/>
  <c r="D32" i="116"/>
  <c r="AD31" i="116"/>
  <c r="A31" i="116" s="1"/>
  <c r="AD30" i="116"/>
  <c r="I30" i="116" s="1"/>
  <c r="AD29" i="116"/>
  <c r="J29" i="116"/>
  <c r="K29" i="116" s="1"/>
  <c r="L29" i="116" s="1"/>
  <c r="F29" i="116"/>
  <c r="E29" i="116"/>
  <c r="D29" i="116"/>
  <c r="C29" i="116"/>
  <c r="B29" i="116"/>
  <c r="J28" i="116"/>
  <c r="K28" i="116" s="1"/>
  <c r="L28" i="116" s="1"/>
  <c r="J27" i="116"/>
  <c r="K27" i="116" s="1"/>
  <c r="L27" i="116" s="1"/>
  <c r="AC25" i="116"/>
  <c r="D1" i="116" s="1"/>
  <c r="W25" i="116"/>
  <c r="C1" i="116" s="1"/>
  <c r="I22" i="116"/>
  <c r="G1" i="116"/>
  <c r="B1" i="116"/>
  <c r="K168" i="115"/>
  <c r="L168" i="115" s="1"/>
  <c r="H168" i="115"/>
  <c r="H167" i="115"/>
  <c r="J167" i="115" s="1"/>
  <c r="H166" i="115"/>
  <c r="J166" i="115" s="1"/>
  <c r="H165" i="115"/>
  <c r="J165" i="115" s="1"/>
  <c r="H164" i="115"/>
  <c r="J164" i="115" s="1"/>
  <c r="J163" i="115"/>
  <c r="K163" i="115" s="1"/>
  <c r="L163" i="115" s="1"/>
  <c r="K162" i="115"/>
  <c r="L162" i="115" s="1"/>
  <c r="AD161" i="115"/>
  <c r="I161" i="115" s="1"/>
  <c r="K161" i="115" s="1"/>
  <c r="L161" i="115" s="1"/>
  <c r="AD160" i="115"/>
  <c r="AD159" i="115"/>
  <c r="I159" i="115" s="1"/>
  <c r="K159" i="115" s="1"/>
  <c r="L159" i="115" s="1"/>
  <c r="AD158" i="115"/>
  <c r="I158" i="115" s="1"/>
  <c r="K158" i="115" s="1"/>
  <c r="L158" i="115" s="1"/>
  <c r="AD157" i="115"/>
  <c r="I157" i="115" s="1"/>
  <c r="K157" i="115" s="1"/>
  <c r="L157" i="115" s="1"/>
  <c r="A157" i="115"/>
  <c r="C157" i="115" s="1"/>
  <c r="AD156" i="115"/>
  <c r="I156" i="115" s="1"/>
  <c r="K156" i="115" s="1"/>
  <c r="L156" i="115" s="1"/>
  <c r="A156" i="115"/>
  <c r="AD155" i="115"/>
  <c r="I155" i="115"/>
  <c r="K155" i="115" s="1"/>
  <c r="L155" i="115" s="1"/>
  <c r="A155" i="115"/>
  <c r="E155" i="115" s="1"/>
  <c r="AD154" i="115"/>
  <c r="I154" i="115" s="1"/>
  <c r="K154" i="115" s="1"/>
  <c r="L154" i="115" s="1"/>
  <c r="AD153" i="115"/>
  <c r="I153" i="115" s="1"/>
  <c r="K153" i="115" s="1"/>
  <c r="L153" i="115" s="1"/>
  <c r="A153" i="115"/>
  <c r="C153" i="115" s="1"/>
  <c r="AD152" i="115"/>
  <c r="I152" i="115" s="1"/>
  <c r="K152" i="115" s="1"/>
  <c r="L152" i="115" s="1"/>
  <c r="K151" i="115"/>
  <c r="L151" i="115" s="1"/>
  <c r="E151" i="115"/>
  <c r="D151" i="115"/>
  <c r="C151" i="115"/>
  <c r="B151" i="115"/>
  <c r="J150" i="115"/>
  <c r="K150" i="115" s="1"/>
  <c r="L150" i="115" s="1"/>
  <c r="J149" i="115"/>
  <c r="K149" i="115" s="1"/>
  <c r="L149" i="115" s="1"/>
  <c r="K148" i="115"/>
  <c r="L148" i="115" s="1"/>
  <c r="AD147" i="115"/>
  <c r="I147" i="115" s="1"/>
  <c r="K147" i="115" s="1"/>
  <c r="L147" i="115" s="1"/>
  <c r="AD146" i="115"/>
  <c r="AD145" i="115"/>
  <c r="I145" i="115" s="1"/>
  <c r="K145" i="115" s="1"/>
  <c r="L145" i="115" s="1"/>
  <c r="AD144" i="115"/>
  <c r="A144" i="115" s="1"/>
  <c r="AD143" i="115"/>
  <c r="A143" i="115" s="1"/>
  <c r="AD142" i="115"/>
  <c r="AD141" i="115"/>
  <c r="I141" i="115" s="1"/>
  <c r="K141" i="115" s="1"/>
  <c r="L141" i="115" s="1"/>
  <c r="A141" i="115"/>
  <c r="E141" i="115" s="1"/>
  <c r="AD140" i="115"/>
  <c r="I140" i="115" s="1"/>
  <c r="K140" i="115" s="1"/>
  <c r="L140" i="115" s="1"/>
  <c r="AD139" i="115"/>
  <c r="A139" i="115" s="1"/>
  <c r="AD138" i="115"/>
  <c r="AD137" i="115"/>
  <c r="K137" i="115"/>
  <c r="L137" i="115" s="1"/>
  <c r="E137" i="115"/>
  <c r="D137" i="115"/>
  <c r="C137" i="115"/>
  <c r="B137" i="115"/>
  <c r="AD136" i="115"/>
  <c r="L136" i="115"/>
  <c r="AC135" i="115"/>
  <c r="AD135" i="115" s="1"/>
  <c r="J134" i="115"/>
  <c r="K134" i="115" s="1"/>
  <c r="L134" i="115" s="1"/>
  <c r="K133" i="115"/>
  <c r="L133" i="115" s="1"/>
  <c r="AD132" i="115"/>
  <c r="I132" i="115" s="1"/>
  <c r="E132" i="115"/>
  <c r="D132" i="115"/>
  <c r="C132" i="115"/>
  <c r="B132" i="115"/>
  <c r="AD131" i="115"/>
  <c r="I131" i="115" s="1"/>
  <c r="E131" i="115"/>
  <c r="D131" i="115"/>
  <c r="C131" i="115"/>
  <c r="B131" i="115"/>
  <c r="AD130" i="115"/>
  <c r="I130" i="115" s="1"/>
  <c r="E130" i="115"/>
  <c r="D130" i="115"/>
  <c r="C130" i="115"/>
  <c r="B130" i="115"/>
  <c r="AD129" i="115"/>
  <c r="I129" i="115" s="1"/>
  <c r="AD128" i="115"/>
  <c r="I128" i="115" s="1"/>
  <c r="A128" i="115"/>
  <c r="E128" i="115" s="1"/>
  <c r="AD127" i="115"/>
  <c r="I127" i="115"/>
  <c r="A127" i="115"/>
  <c r="B127" i="115" s="1"/>
  <c r="AD126" i="115"/>
  <c r="A126" i="115" s="1"/>
  <c r="E126" i="115" s="1"/>
  <c r="AD125" i="115"/>
  <c r="I125" i="115" s="1"/>
  <c r="A125" i="115"/>
  <c r="B125" i="115" s="1"/>
  <c r="AD124" i="115"/>
  <c r="I124" i="115" s="1"/>
  <c r="A124" i="115"/>
  <c r="AD123" i="115"/>
  <c r="I123" i="115"/>
  <c r="A123" i="115"/>
  <c r="B123" i="115" s="1"/>
  <c r="AD122" i="115"/>
  <c r="AD133" i="115" s="1"/>
  <c r="J122" i="115"/>
  <c r="K122" i="115" s="1"/>
  <c r="L122" i="115" s="1"/>
  <c r="E122" i="115"/>
  <c r="D122" i="115"/>
  <c r="C122" i="115"/>
  <c r="B122" i="115"/>
  <c r="J121" i="115"/>
  <c r="K121" i="115" s="1"/>
  <c r="L121" i="115" s="1"/>
  <c r="K120" i="115"/>
  <c r="L120" i="115" s="1"/>
  <c r="K119" i="115"/>
  <c r="L119" i="115" s="1"/>
  <c r="K118" i="115"/>
  <c r="L118" i="115" s="1"/>
  <c r="K117" i="115"/>
  <c r="L117" i="115" s="1"/>
  <c r="D117" i="115"/>
  <c r="C117" i="115"/>
  <c r="B117" i="115"/>
  <c r="H116" i="115"/>
  <c r="H115" i="115"/>
  <c r="H114" i="115"/>
  <c r="H113" i="115"/>
  <c r="H112" i="115"/>
  <c r="H111" i="115"/>
  <c r="H110" i="115"/>
  <c r="H109" i="115"/>
  <c r="H108" i="115"/>
  <c r="J107" i="115"/>
  <c r="K107" i="115" s="1"/>
  <c r="L107" i="115" s="1"/>
  <c r="H107" i="115"/>
  <c r="J106" i="115"/>
  <c r="K106" i="115" s="1"/>
  <c r="L106" i="115" s="1"/>
  <c r="J105" i="115"/>
  <c r="K105" i="115" s="1"/>
  <c r="L105" i="115" s="1"/>
  <c r="H104" i="115"/>
  <c r="J104" i="115" s="1"/>
  <c r="K104" i="115" s="1"/>
  <c r="L104" i="115" s="1"/>
  <c r="D104" i="115"/>
  <c r="C104" i="115"/>
  <c r="B104" i="115"/>
  <c r="J103" i="115"/>
  <c r="K103" i="115" s="1"/>
  <c r="L103" i="115" s="1"/>
  <c r="AD102" i="115"/>
  <c r="A102" i="115" s="1"/>
  <c r="C102" i="115" s="1"/>
  <c r="D102" i="115"/>
  <c r="AD101" i="115"/>
  <c r="A101" i="115" s="1"/>
  <c r="C101" i="115" s="1"/>
  <c r="F101" i="115"/>
  <c r="B101" i="115"/>
  <c r="AD100" i="115"/>
  <c r="I100" i="115" s="1"/>
  <c r="AD99" i="115"/>
  <c r="I99" i="115" s="1"/>
  <c r="AD98" i="115"/>
  <c r="A98" i="115" s="1"/>
  <c r="AD97" i="115"/>
  <c r="AD96" i="115"/>
  <c r="I96" i="115" s="1"/>
  <c r="A96" i="115"/>
  <c r="F96" i="115" s="1"/>
  <c r="AD95" i="115"/>
  <c r="I95" i="115" s="1"/>
  <c r="AD94" i="115"/>
  <c r="A94" i="115" s="1"/>
  <c r="C94" i="115" s="1"/>
  <c r="AD93" i="115"/>
  <c r="A93" i="115" s="1"/>
  <c r="C93" i="115" s="1"/>
  <c r="B93" i="115"/>
  <c r="AD92" i="115"/>
  <c r="I92" i="115" s="1"/>
  <c r="AD91" i="115"/>
  <c r="I91" i="115" s="1"/>
  <c r="AD90" i="115"/>
  <c r="A90" i="115" s="1"/>
  <c r="D90" i="115" s="1"/>
  <c r="AD89" i="115"/>
  <c r="AD88" i="115"/>
  <c r="I88" i="115" s="1"/>
  <c r="AD87" i="115"/>
  <c r="I87" i="115" s="1"/>
  <c r="AD86" i="115"/>
  <c r="A86" i="115" s="1"/>
  <c r="C86" i="115" s="1"/>
  <c r="D86" i="115"/>
  <c r="AD85" i="115"/>
  <c r="A85" i="115" s="1"/>
  <c r="C85" i="115" s="1"/>
  <c r="F85" i="115"/>
  <c r="B85" i="115"/>
  <c r="AD84" i="115"/>
  <c r="J84" i="115"/>
  <c r="K84" i="115" s="1"/>
  <c r="L84" i="115" s="1"/>
  <c r="F84" i="115"/>
  <c r="E84" i="115"/>
  <c r="D84" i="115"/>
  <c r="C84" i="115"/>
  <c r="B84" i="115"/>
  <c r="AD83" i="115"/>
  <c r="J83" i="115"/>
  <c r="K83" i="115" s="1"/>
  <c r="L83" i="115" s="1"/>
  <c r="F83" i="115"/>
  <c r="E83" i="115"/>
  <c r="D83" i="115"/>
  <c r="C83" i="115"/>
  <c r="B83" i="115"/>
  <c r="J82" i="115"/>
  <c r="K82" i="115" s="1"/>
  <c r="L82" i="115" s="1"/>
  <c r="AD81" i="115"/>
  <c r="J81" i="115"/>
  <c r="K81" i="115" s="1"/>
  <c r="L81" i="115" s="1"/>
  <c r="F81" i="115"/>
  <c r="E81" i="115"/>
  <c r="D81" i="115"/>
  <c r="C81" i="115"/>
  <c r="B81" i="115"/>
  <c r="AD80" i="115"/>
  <c r="I80" i="115" s="1"/>
  <c r="AD79" i="115"/>
  <c r="A79" i="115" s="1"/>
  <c r="C79" i="115" s="1"/>
  <c r="AD78" i="115"/>
  <c r="A78" i="115" s="1"/>
  <c r="C78" i="115" s="1"/>
  <c r="B78" i="115"/>
  <c r="AD77" i="115"/>
  <c r="I77" i="115" s="1"/>
  <c r="AD76" i="115"/>
  <c r="I76" i="115" s="1"/>
  <c r="AD75" i="115"/>
  <c r="A75" i="115" s="1"/>
  <c r="D75" i="115" s="1"/>
  <c r="AD74" i="115"/>
  <c r="AD73" i="115"/>
  <c r="A73" i="115" s="1"/>
  <c r="B73" i="115"/>
  <c r="AD72" i="115"/>
  <c r="I72" i="115" s="1"/>
  <c r="A72" i="115"/>
  <c r="AD71" i="115"/>
  <c r="I71" i="115"/>
  <c r="A71" i="115"/>
  <c r="C71" i="115" s="1"/>
  <c r="AD70" i="115"/>
  <c r="A70" i="115" s="1"/>
  <c r="C70" i="115" s="1"/>
  <c r="AD69" i="115"/>
  <c r="A69" i="115" s="1"/>
  <c r="F69" i="115" s="1"/>
  <c r="AD68" i="115"/>
  <c r="I68" i="115" s="1"/>
  <c r="A68" i="115"/>
  <c r="AD67" i="115"/>
  <c r="I67" i="115" s="1"/>
  <c r="AD66" i="115"/>
  <c r="A66" i="115" s="1"/>
  <c r="C66" i="115" s="1"/>
  <c r="AD65" i="115"/>
  <c r="A65" i="115" s="1"/>
  <c r="F65" i="115" s="1"/>
  <c r="B65" i="115"/>
  <c r="AD64" i="115"/>
  <c r="I64" i="115" s="1"/>
  <c r="AD63" i="115"/>
  <c r="I63" i="115" s="1"/>
  <c r="AA62" i="115"/>
  <c r="Y62" i="115"/>
  <c r="AC62" i="115" s="1"/>
  <c r="AD62" i="115" s="1"/>
  <c r="AD61" i="115" s="1"/>
  <c r="J62" i="115"/>
  <c r="K62" i="115" s="1"/>
  <c r="L62" i="115" s="1"/>
  <c r="F62" i="115"/>
  <c r="E62" i="115"/>
  <c r="D62" i="115"/>
  <c r="C62" i="115"/>
  <c r="B62" i="115"/>
  <c r="J61" i="115"/>
  <c r="K61" i="115" s="1"/>
  <c r="L61" i="115" s="1"/>
  <c r="AA60" i="115"/>
  <c r="Y60" i="115"/>
  <c r="AC60" i="115" s="1"/>
  <c r="AD60" i="115" s="1"/>
  <c r="J60" i="115"/>
  <c r="K60" i="115" s="1"/>
  <c r="L60" i="115" s="1"/>
  <c r="F60" i="115"/>
  <c r="E60" i="115"/>
  <c r="D60" i="115"/>
  <c r="C60" i="115"/>
  <c r="B60" i="115"/>
  <c r="AD59" i="115"/>
  <c r="A59" i="115" s="1"/>
  <c r="AD58" i="115"/>
  <c r="A58" i="115" s="1"/>
  <c r="F58" i="115" s="1"/>
  <c r="AD57" i="115"/>
  <c r="I57" i="115" s="1"/>
  <c r="AD56" i="115"/>
  <c r="I56" i="115" s="1"/>
  <c r="AD55" i="115"/>
  <c r="A55" i="115" s="1"/>
  <c r="D55" i="115" s="1"/>
  <c r="AD54" i="115"/>
  <c r="A54" i="115" s="1"/>
  <c r="C54" i="115" s="1"/>
  <c r="B54" i="115"/>
  <c r="AD53" i="115"/>
  <c r="I53" i="115"/>
  <c r="A53" i="115"/>
  <c r="F53" i="115" s="1"/>
  <c r="AD52" i="115"/>
  <c r="I52" i="115" s="1"/>
  <c r="AD51" i="115"/>
  <c r="A51" i="115" s="1"/>
  <c r="C51" i="115"/>
  <c r="AD50" i="115"/>
  <c r="A50" i="115" s="1"/>
  <c r="B50" i="115" s="1"/>
  <c r="AD49" i="115"/>
  <c r="I49" i="115" s="1"/>
  <c r="AD48" i="115"/>
  <c r="I48" i="115" s="1"/>
  <c r="A48" i="115"/>
  <c r="AD47" i="115"/>
  <c r="A47" i="115" s="1"/>
  <c r="AD46" i="115"/>
  <c r="A46" i="115" s="1"/>
  <c r="C46" i="115" s="1"/>
  <c r="F46" i="115"/>
  <c r="B46" i="115"/>
  <c r="AD45" i="115"/>
  <c r="I45" i="115" s="1"/>
  <c r="AD44" i="115"/>
  <c r="I44" i="115" s="1"/>
  <c r="AD43" i="115"/>
  <c r="A43" i="115" s="1"/>
  <c r="C43" i="115" s="1"/>
  <c r="AA42" i="115"/>
  <c r="Y42" i="115"/>
  <c r="AC42" i="115" s="1"/>
  <c r="AD42" i="115" s="1"/>
  <c r="I42" i="115" s="1"/>
  <c r="F42" i="115"/>
  <c r="E42" i="115"/>
  <c r="D42" i="115"/>
  <c r="C42" i="115"/>
  <c r="B42" i="115"/>
  <c r="AA41" i="115"/>
  <c r="Y41" i="115"/>
  <c r="AC41" i="115" s="1"/>
  <c r="AD41" i="115" s="1"/>
  <c r="J41" i="115"/>
  <c r="K41" i="115" s="1"/>
  <c r="L41" i="115" s="1"/>
  <c r="F41" i="115"/>
  <c r="E41" i="115"/>
  <c r="D41" i="115"/>
  <c r="C41" i="115"/>
  <c r="B41" i="115"/>
  <c r="J40" i="115"/>
  <c r="K40" i="115" s="1"/>
  <c r="L40" i="115" s="1"/>
  <c r="J39" i="115"/>
  <c r="K39" i="115" s="1"/>
  <c r="L39" i="115" s="1"/>
  <c r="J38" i="115"/>
  <c r="K38" i="115" s="1"/>
  <c r="L38" i="115" s="1"/>
  <c r="AD37" i="115"/>
  <c r="A37" i="115" s="1"/>
  <c r="F37" i="115" s="1"/>
  <c r="AB36" i="115"/>
  <c r="AD36" i="115" s="1"/>
  <c r="I36" i="115" s="1"/>
  <c r="F36" i="115"/>
  <c r="E36" i="115"/>
  <c r="D36" i="115"/>
  <c r="C36" i="115"/>
  <c r="B36" i="115"/>
  <c r="AB35" i="115"/>
  <c r="AD35" i="115" s="1"/>
  <c r="I35" i="115" s="1"/>
  <c r="J35" i="115" s="1"/>
  <c r="F35" i="115"/>
  <c r="E35" i="115"/>
  <c r="D35" i="115"/>
  <c r="C35" i="115"/>
  <c r="B35" i="115"/>
  <c r="AD34" i="115"/>
  <c r="A34" i="115" s="1"/>
  <c r="I34" i="115"/>
  <c r="D34" i="115"/>
  <c r="C34" i="115"/>
  <c r="AD33" i="115"/>
  <c r="A33" i="115" s="1"/>
  <c r="I33" i="115"/>
  <c r="F33" i="115"/>
  <c r="C33" i="115"/>
  <c r="B33" i="115"/>
  <c r="AD32" i="115"/>
  <c r="I32" i="115" s="1"/>
  <c r="AD31" i="115"/>
  <c r="I31" i="115" s="1"/>
  <c r="A31" i="115"/>
  <c r="D31" i="115" s="1"/>
  <c r="AD30" i="115"/>
  <c r="A30" i="115" s="1"/>
  <c r="I30" i="115"/>
  <c r="C30" i="115"/>
  <c r="AD29" i="115"/>
  <c r="AD38" i="115" s="1"/>
  <c r="J29" i="115"/>
  <c r="K29" i="115" s="1"/>
  <c r="L29" i="115" s="1"/>
  <c r="F29" i="115"/>
  <c r="E29" i="115"/>
  <c r="D29" i="115"/>
  <c r="C29" i="115"/>
  <c r="B29" i="115"/>
  <c r="J28" i="115"/>
  <c r="K28" i="115" s="1"/>
  <c r="L28" i="115" s="1"/>
  <c r="J27" i="115"/>
  <c r="K27" i="115" s="1"/>
  <c r="L27" i="115" s="1"/>
  <c r="AC25" i="115"/>
  <c r="D1" i="115" s="1"/>
  <c r="W25" i="115"/>
  <c r="C1" i="115" s="1"/>
  <c r="I22" i="115"/>
  <c r="G1" i="115"/>
  <c r="B1" i="115"/>
  <c r="AC147" i="108"/>
  <c r="AD147" i="108" s="1"/>
  <c r="AC146" i="108"/>
  <c r="AD146" i="108" s="1"/>
  <c r="AC148" i="107"/>
  <c r="AD148" i="107" s="1"/>
  <c r="AC147" i="107"/>
  <c r="AD147" i="107" s="1"/>
  <c r="AC135" i="106"/>
  <c r="AD135" i="106" s="1"/>
  <c r="AC140" i="113"/>
  <c r="AD140" i="113" s="1"/>
  <c r="AC139" i="113"/>
  <c r="AD139" i="113" s="1"/>
  <c r="AC139" i="98"/>
  <c r="AD139" i="98" s="1"/>
  <c r="AC138" i="98"/>
  <c r="AD138" i="98" s="1"/>
  <c r="AC137" i="37"/>
  <c r="AD137" i="37" s="1"/>
  <c r="AC136" i="97"/>
  <c r="AD136" i="97" s="1"/>
  <c r="AC136" i="35"/>
  <c r="AD136" i="35" s="1"/>
  <c r="AC136" i="96"/>
  <c r="AD136" i="96" s="1"/>
  <c r="AC136" i="34"/>
  <c r="AD136" i="34" s="1"/>
  <c r="AC136" i="95"/>
  <c r="AD136" i="95" s="1"/>
  <c r="AC136" i="33"/>
  <c r="AD136" i="33" s="1"/>
  <c r="AC137" i="94"/>
  <c r="AD137" i="94" s="1"/>
  <c r="AC136" i="93"/>
  <c r="AD136" i="93" s="1"/>
  <c r="AC136" i="30"/>
  <c r="AD136" i="30" s="1"/>
  <c r="AC136" i="92"/>
  <c r="AD136" i="92" s="1"/>
  <c r="AC136" i="29"/>
  <c r="AD136" i="29" s="1"/>
  <c r="AC135" i="91"/>
  <c r="AD135" i="91" s="1"/>
  <c r="AC135" i="28"/>
  <c r="AD135" i="28" s="1"/>
  <c r="AD136" i="90"/>
  <c r="L136" i="90"/>
  <c r="AC135" i="90"/>
  <c r="AD135" i="90" s="1"/>
  <c r="AC135" i="27"/>
  <c r="AD135" i="27" s="1"/>
  <c r="AC131" i="53"/>
  <c r="AD131" i="53" s="1"/>
  <c r="AC137" i="52"/>
  <c r="AD137" i="52" s="1"/>
  <c r="AC136" i="52"/>
  <c r="AD136" i="52" s="1"/>
  <c r="AC135" i="51"/>
  <c r="AD135" i="51" s="1"/>
  <c r="AC138" i="17"/>
  <c r="AD138" i="17" s="1"/>
  <c r="AC137" i="17"/>
  <c r="AD137" i="17" s="1"/>
  <c r="H140" i="115"/>
  <c r="H141" i="115"/>
  <c r="H143" i="115"/>
  <c r="H137" i="116"/>
  <c r="H147" i="116"/>
  <c r="H144" i="116"/>
  <c r="H137" i="115"/>
  <c r="H139" i="116"/>
  <c r="H145" i="115"/>
  <c r="H139" i="115"/>
  <c r="H140" i="116"/>
  <c r="H138" i="116"/>
  <c r="H141" i="116"/>
  <c r="H146" i="115"/>
  <c r="H147" i="115"/>
  <c r="H138" i="115"/>
  <c r="H145" i="116"/>
  <c r="H144" i="115"/>
  <c r="H142" i="116"/>
  <c r="H142" i="115"/>
  <c r="H146" i="116"/>
  <c r="H143" i="116"/>
  <c r="I46" i="115" l="1"/>
  <c r="A49" i="115"/>
  <c r="E49" i="115" s="1"/>
  <c r="I51" i="115"/>
  <c r="A52" i="115"/>
  <c r="D52" i="115" s="1"/>
  <c r="A56" i="115"/>
  <c r="D56" i="115" s="1"/>
  <c r="A57" i="115"/>
  <c r="D57" i="115" s="1"/>
  <c r="F78" i="115"/>
  <c r="D79" i="115"/>
  <c r="F93" i="115"/>
  <c r="D94" i="115"/>
  <c r="B96" i="115"/>
  <c r="A99" i="115"/>
  <c r="D99" i="115" s="1"/>
  <c r="I101" i="115"/>
  <c r="I102" i="115"/>
  <c r="I144" i="115"/>
  <c r="K144" i="115" s="1"/>
  <c r="L144" i="115" s="1"/>
  <c r="A147" i="115"/>
  <c r="E147" i="115" s="1"/>
  <c r="D153" i="115"/>
  <c r="A154" i="115"/>
  <c r="B154" i="115" s="1"/>
  <c r="A161" i="115"/>
  <c r="C161" i="115" s="1"/>
  <c r="A30" i="116"/>
  <c r="D30" i="116" s="1"/>
  <c r="F32" i="116"/>
  <c r="A46" i="116"/>
  <c r="F46" i="116" s="1"/>
  <c r="A49" i="116"/>
  <c r="E49" i="116" s="1"/>
  <c r="A58" i="116"/>
  <c r="E58" i="116" s="1"/>
  <c r="I65" i="116"/>
  <c r="A66" i="116"/>
  <c r="C66" i="116" s="1"/>
  <c r="I68" i="116"/>
  <c r="A87" i="116"/>
  <c r="F87" i="116" s="1"/>
  <c r="A90" i="116"/>
  <c r="E90" i="116" s="1"/>
  <c r="A91" i="116"/>
  <c r="F91" i="116" s="1"/>
  <c r="B92" i="116"/>
  <c r="D93" i="116"/>
  <c r="A94" i="116"/>
  <c r="I101" i="116"/>
  <c r="A102" i="116"/>
  <c r="A125" i="116"/>
  <c r="C125" i="116" s="1"/>
  <c r="A128" i="116"/>
  <c r="B128" i="116" s="1"/>
  <c r="A157" i="116"/>
  <c r="C157" i="116" s="1"/>
  <c r="C123" i="115"/>
  <c r="C125" i="115"/>
  <c r="C127" i="115"/>
  <c r="A129" i="115"/>
  <c r="B129" i="115" s="1"/>
  <c r="I43" i="116"/>
  <c r="I44" i="116"/>
  <c r="C47" i="116"/>
  <c r="A50" i="116"/>
  <c r="C50" i="116" s="1"/>
  <c r="C51" i="116"/>
  <c r="D52" i="116"/>
  <c r="A67" i="116"/>
  <c r="E67" i="116" s="1"/>
  <c r="F72" i="116"/>
  <c r="A80" i="116"/>
  <c r="F80" i="116" s="1"/>
  <c r="B37" i="115"/>
  <c r="A44" i="115"/>
  <c r="A45" i="115"/>
  <c r="E45" i="115" s="1"/>
  <c r="E53" i="115"/>
  <c r="F54" i="115"/>
  <c r="I59" i="115"/>
  <c r="I70" i="115"/>
  <c r="I73" i="115"/>
  <c r="A76" i="115"/>
  <c r="D76" i="115" s="1"/>
  <c r="I78" i="115"/>
  <c r="I79" i="115"/>
  <c r="A80" i="115"/>
  <c r="I85" i="115"/>
  <c r="I86" i="115"/>
  <c r="A87" i="115"/>
  <c r="F87" i="115" s="1"/>
  <c r="A88" i="115"/>
  <c r="A91" i="115"/>
  <c r="D91" i="115" s="1"/>
  <c r="I93" i="115"/>
  <c r="I94" i="115"/>
  <c r="A95" i="115"/>
  <c r="I139" i="115"/>
  <c r="K139" i="115" s="1"/>
  <c r="L139" i="115" s="1"/>
  <c r="A140" i="115"/>
  <c r="B155" i="115"/>
  <c r="A158" i="115"/>
  <c r="A159" i="115"/>
  <c r="E159" i="115" s="1"/>
  <c r="A38" i="116"/>
  <c r="D38" i="116" s="1"/>
  <c r="I56" i="116"/>
  <c r="I59" i="116"/>
  <c r="I93" i="116"/>
  <c r="I100" i="116"/>
  <c r="A126" i="116"/>
  <c r="D126" i="116" s="1"/>
  <c r="B145" i="116"/>
  <c r="A154" i="116"/>
  <c r="D154" i="116" s="1"/>
  <c r="A155" i="116"/>
  <c r="E155" i="116" s="1"/>
  <c r="D157" i="116"/>
  <c r="A158" i="116"/>
  <c r="A159" i="116"/>
  <c r="E159" i="116" s="1"/>
  <c r="E31" i="115"/>
  <c r="AD40" i="115"/>
  <c r="E52" i="115"/>
  <c r="E91" i="115"/>
  <c r="D129" i="115"/>
  <c r="B158" i="115"/>
  <c r="C158" i="115"/>
  <c r="K37" i="116"/>
  <c r="L37" i="116" s="1"/>
  <c r="J37" i="116"/>
  <c r="J64" i="116"/>
  <c r="K64" i="116" s="1"/>
  <c r="L64" i="116" s="1"/>
  <c r="A32" i="115"/>
  <c r="D32" i="115" s="1"/>
  <c r="K35" i="115"/>
  <c r="L35" i="115" s="1"/>
  <c r="I43" i="115"/>
  <c r="I54" i="115"/>
  <c r="A63" i="115"/>
  <c r="B63" i="115" s="1"/>
  <c r="A64" i="115"/>
  <c r="E64" i="115" s="1"/>
  <c r="I66" i="115"/>
  <c r="A67" i="115"/>
  <c r="E67" i="115" s="1"/>
  <c r="D71" i="115"/>
  <c r="A77" i="115"/>
  <c r="C77" i="115" s="1"/>
  <c r="E88" i="115"/>
  <c r="A92" i="115"/>
  <c r="D92" i="115" s="1"/>
  <c r="E96" i="115"/>
  <c r="A100" i="115"/>
  <c r="C100" i="115" s="1"/>
  <c r="D123" i="115"/>
  <c r="D125" i="115"/>
  <c r="I126" i="115"/>
  <c r="D127" i="115"/>
  <c r="AD148" i="115"/>
  <c r="B141" i="115"/>
  <c r="I143" i="115"/>
  <c r="K143" i="115" s="1"/>
  <c r="L143" i="115" s="1"/>
  <c r="A145" i="115"/>
  <c r="B147" i="115"/>
  <c r="A152" i="115"/>
  <c r="C152" i="115" s="1"/>
  <c r="C155" i="115"/>
  <c r="D157" i="115"/>
  <c r="D158" i="115"/>
  <c r="B140" i="116"/>
  <c r="E140" i="116"/>
  <c r="E46" i="116"/>
  <c r="AD62" i="116"/>
  <c r="I76" i="116"/>
  <c r="A79" i="116"/>
  <c r="F79" i="116" s="1"/>
  <c r="E80" i="116"/>
  <c r="A95" i="116"/>
  <c r="D95" i="116" s="1"/>
  <c r="A103" i="116"/>
  <c r="C103" i="116" s="1"/>
  <c r="E128" i="116"/>
  <c r="I142" i="116"/>
  <c r="K142" i="116" s="1"/>
  <c r="L142" i="116" s="1"/>
  <c r="A143" i="116"/>
  <c r="E143" i="116" s="1"/>
  <c r="D147" i="116"/>
  <c r="A153" i="116"/>
  <c r="B153" i="116" s="1"/>
  <c r="B155" i="116"/>
  <c r="A156" i="116"/>
  <c r="D156" i="116" s="1"/>
  <c r="C158" i="116"/>
  <c r="D161" i="116"/>
  <c r="D161" i="115"/>
  <c r="I31" i="116"/>
  <c r="A34" i="116"/>
  <c r="D45" i="116"/>
  <c r="B46" i="116"/>
  <c r="F47" i="116"/>
  <c r="I51" i="116"/>
  <c r="I52" i="116"/>
  <c r="A53" i="116"/>
  <c r="F53" i="116" s="1"/>
  <c r="A54" i="116"/>
  <c r="D54" i="116" s="1"/>
  <c r="C55" i="116"/>
  <c r="I55" i="116"/>
  <c r="D57" i="116"/>
  <c r="A70" i="116"/>
  <c r="F70" i="116" s="1"/>
  <c r="A71" i="116"/>
  <c r="E71" i="116" s="1"/>
  <c r="I72" i="116"/>
  <c r="D74" i="116"/>
  <c r="B80" i="116"/>
  <c r="I92" i="116"/>
  <c r="A124" i="116"/>
  <c r="C124" i="116" s="1"/>
  <c r="D128" i="116"/>
  <c r="C155" i="116"/>
  <c r="D158" i="116"/>
  <c r="G138" i="116"/>
  <c r="G141" i="116"/>
  <c r="G146" i="116"/>
  <c r="G142" i="116"/>
  <c r="G145" i="116"/>
  <c r="G137" i="116"/>
  <c r="G140" i="116"/>
  <c r="G144" i="116"/>
  <c r="G139" i="116"/>
  <c r="G143" i="116"/>
  <c r="G147" i="116"/>
  <c r="E31" i="116"/>
  <c r="D31" i="116"/>
  <c r="F31" i="116"/>
  <c r="B31" i="116"/>
  <c r="C31" i="116"/>
  <c r="J36" i="116"/>
  <c r="K36" i="116" s="1"/>
  <c r="L36" i="116" s="1"/>
  <c r="A35" i="116"/>
  <c r="D50" i="116"/>
  <c r="B30" i="116"/>
  <c r="E43" i="116"/>
  <c r="D43" i="116"/>
  <c r="I47" i="116"/>
  <c r="C49" i="116"/>
  <c r="F49" i="116"/>
  <c r="B49" i="116"/>
  <c r="B50" i="116"/>
  <c r="E51" i="116"/>
  <c r="D51" i="116"/>
  <c r="E59" i="116"/>
  <c r="D59" i="116"/>
  <c r="C59" i="116"/>
  <c r="E68" i="116"/>
  <c r="D68" i="116"/>
  <c r="C68" i="116"/>
  <c r="E76" i="116"/>
  <c r="D76" i="116"/>
  <c r="C76" i="116"/>
  <c r="D125" i="116"/>
  <c r="B125" i="116"/>
  <c r="I160" i="116"/>
  <c r="K160" i="116" s="1"/>
  <c r="L160" i="116" s="1"/>
  <c r="A160" i="116"/>
  <c r="C38" i="116"/>
  <c r="F38" i="116"/>
  <c r="B38" i="116"/>
  <c r="F48" i="116"/>
  <c r="B48" i="116"/>
  <c r="E48" i="116"/>
  <c r="F60" i="116"/>
  <c r="B60" i="116"/>
  <c r="E60" i="116"/>
  <c r="D60" i="116"/>
  <c r="F69" i="116"/>
  <c r="B69" i="116"/>
  <c r="E69" i="116"/>
  <c r="D69" i="116"/>
  <c r="D75" i="116"/>
  <c r="C75" i="116"/>
  <c r="F75" i="116"/>
  <c r="B75" i="116"/>
  <c r="A81" i="116"/>
  <c r="I81" i="116"/>
  <c r="B126" i="116"/>
  <c r="C126" i="116"/>
  <c r="C30" i="116"/>
  <c r="B32" i="116"/>
  <c r="I32" i="116"/>
  <c r="A33" i="116"/>
  <c r="F34" i="116"/>
  <c r="E38" i="116"/>
  <c r="F43" i="116"/>
  <c r="F44" i="116"/>
  <c r="B44" i="116"/>
  <c r="E44" i="116"/>
  <c r="D46" i="116"/>
  <c r="I48" i="116"/>
  <c r="D49" i="116"/>
  <c r="E50" i="116"/>
  <c r="F51" i="116"/>
  <c r="F52" i="116"/>
  <c r="B52" i="116"/>
  <c r="E52" i="116"/>
  <c r="C54" i="116"/>
  <c r="F56" i="116"/>
  <c r="B56" i="116"/>
  <c r="E56" i="116"/>
  <c r="D56" i="116"/>
  <c r="F59" i="116"/>
  <c r="C60" i="116"/>
  <c r="F65" i="116"/>
  <c r="B65" i="116"/>
  <c r="E65" i="116"/>
  <c r="D65" i="116"/>
  <c r="F68" i="116"/>
  <c r="C69" i="116"/>
  <c r="C71" i="116"/>
  <c r="B71" i="116"/>
  <c r="F73" i="116"/>
  <c r="B73" i="116"/>
  <c r="E73" i="116"/>
  <c r="D73" i="116"/>
  <c r="F76" i="116"/>
  <c r="I78" i="116"/>
  <c r="A78" i="116"/>
  <c r="C48" i="116"/>
  <c r="C58" i="116"/>
  <c r="B58" i="116"/>
  <c r="D67" i="116"/>
  <c r="C67" i="116"/>
  <c r="F67" i="116"/>
  <c r="B67" i="116"/>
  <c r="F77" i="116"/>
  <c r="B77" i="116"/>
  <c r="E77" i="116"/>
  <c r="D77" i="116"/>
  <c r="AD39" i="116"/>
  <c r="C32" i="116"/>
  <c r="AD41" i="116"/>
  <c r="C45" i="116"/>
  <c r="F45" i="116"/>
  <c r="B45" i="116"/>
  <c r="E47" i="116"/>
  <c r="D47" i="116"/>
  <c r="C53" i="116"/>
  <c r="B53" i="116"/>
  <c r="E55" i="116"/>
  <c r="D55" i="116"/>
  <c r="I60" i="116"/>
  <c r="I69" i="116"/>
  <c r="E72" i="116"/>
  <c r="D72" i="116"/>
  <c r="C72" i="116"/>
  <c r="I77" i="116"/>
  <c r="C86" i="116"/>
  <c r="F86" i="116"/>
  <c r="B86" i="116"/>
  <c r="E86" i="116"/>
  <c r="D86" i="116"/>
  <c r="A88" i="116"/>
  <c r="I88" i="116"/>
  <c r="C94" i="116"/>
  <c r="F94" i="116"/>
  <c r="B94" i="116"/>
  <c r="E94" i="116"/>
  <c r="D94" i="116"/>
  <c r="A96" i="116"/>
  <c r="I96" i="116"/>
  <c r="C102" i="116"/>
  <c r="F102" i="116"/>
  <c r="B102" i="116"/>
  <c r="E102" i="116"/>
  <c r="D102" i="116"/>
  <c r="I127" i="116"/>
  <c r="A127" i="116"/>
  <c r="C156" i="116"/>
  <c r="E156" i="116"/>
  <c r="E57" i="116"/>
  <c r="E70" i="116"/>
  <c r="E74" i="116"/>
  <c r="F89" i="116"/>
  <c r="B89" i="116"/>
  <c r="E89" i="116"/>
  <c r="C91" i="116"/>
  <c r="F97" i="116"/>
  <c r="B97" i="116"/>
  <c r="E97" i="116"/>
  <c r="D99" i="116"/>
  <c r="C99" i="116"/>
  <c r="A138" i="116"/>
  <c r="I138" i="116"/>
  <c r="K138" i="116" s="1"/>
  <c r="L138" i="116" s="1"/>
  <c r="I152" i="116"/>
  <c r="K152" i="116" s="1"/>
  <c r="L152" i="116" s="1"/>
  <c r="A152" i="116"/>
  <c r="B57" i="116"/>
  <c r="F57" i="116"/>
  <c r="B66" i="116"/>
  <c r="B70" i="116"/>
  <c r="B74" i="116"/>
  <c r="F74" i="116"/>
  <c r="B79" i="116"/>
  <c r="D89" i="116"/>
  <c r="C90" i="116"/>
  <c r="F90" i="116"/>
  <c r="B90" i="116"/>
  <c r="E92" i="116"/>
  <c r="D92" i="116"/>
  <c r="D97" i="116"/>
  <c r="C98" i="116"/>
  <c r="F98" i="116"/>
  <c r="B98" i="116"/>
  <c r="B99" i="116"/>
  <c r="E100" i="116"/>
  <c r="D100" i="116"/>
  <c r="C139" i="116"/>
  <c r="B139" i="116"/>
  <c r="E139" i="116"/>
  <c r="D139" i="116"/>
  <c r="B142" i="116"/>
  <c r="E142" i="116"/>
  <c r="D142" i="116"/>
  <c r="E145" i="116"/>
  <c r="D145" i="116"/>
  <c r="D79" i="116"/>
  <c r="D80" i="116"/>
  <c r="C80" i="116"/>
  <c r="AD83" i="116"/>
  <c r="D87" i="116"/>
  <c r="I89" i="116"/>
  <c r="D90" i="116"/>
  <c r="E91" i="116"/>
  <c r="F92" i="116"/>
  <c r="F93" i="116"/>
  <c r="B93" i="116"/>
  <c r="E93" i="116"/>
  <c r="C95" i="116"/>
  <c r="I97" i="116"/>
  <c r="D98" i="116"/>
  <c r="E99" i="116"/>
  <c r="F100" i="116"/>
  <c r="F101" i="116"/>
  <c r="B101" i="116"/>
  <c r="E101" i="116"/>
  <c r="D103" i="116"/>
  <c r="B124" i="116"/>
  <c r="D124" i="116"/>
  <c r="A141" i="116"/>
  <c r="I141" i="116"/>
  <c r="K141" i="116" s="1"/>
  <c r="L141" i="116" s="1"/>
  <c r="D144" i="116"/>
  <c r="C144" i="116"/>
  <c r="E144" i="116"/>
  <c r="C143" i="116"/>
  <c r="AD134" i="116"/>
  <c r="C128" i="116"/>
  <c r="A129" i="116"/>
  <c r="AD148" i="116"/>
  <c r="D140" i="116"/>
  <c r="C140" i="116"/>
  <c r="D143" i="116"/>
  <c r="A146" i="116"/>
  <c r="I146" i="116"/>
  <c r="K146" i="116" s="1"/>
  <c r="L146" i="116" s="1"/>
  <c r="E147" i="116"/>
  <c r="E153" i="116"/>
  <c r="E161" i="116"/>
  <c r="I145" i="116"/>
  <c r="K145" i="116" s="1"/>
  <c r="L145" i="116" s="1"/>
  <c r="B147" i="116"/>
  <c r="E154" i="116"/>
  <c r="D155" i="116"/>
  <c r="B157" i="116"/>
  <c r="B161" i="116"/>
  <c r="G142" i="115"/>
  <c r="G138" i="115"/>
  <c r="G146" i="115"/>
  <c r="G141" i="115"/>
  <c r="G145" i="115"/>
  <c r="G137" i="115"/>
  <c r="G140" i="115"/>
  <c r="G144" i="115"/>
  <c r="G139" i="115"/>
  <c r="G143" i="115"/>
  <c r="G147" i="115"/>
  <c r="J42" i="115"/>
  <c r="K42" i="115" s="1"/>
  <c r="L42" i="115" s="1"/>
  <c r="F47" i="115"/>
  <c r="B47" i="115"/>
  <c r="E47" i="115"/>
  <c r="C55" i="115"/>
  <c r="D68" i="115"/>
  <c r="F68" i="115"/>
  <c r="C68" i="115"/>
  <c r="B68" i="115"/>
  <c r="D144" i="115"/>
  <c r="C144" i="115"/>
  <c r="B144" i="115"/>
  <c r="E144" i="115"/>
  <c r="J36" i="115"/>
  <c r="K36" i="115" s="1"/>
  <c r="L36" i="115" s="1"/>
  <c r="C37" i="115"/>
  <c r="D47" i="115"/>
  <c r="C48" i="115"/>
  <c r="F48" i="115"/>
  <c r="B48" i="115"/>
  <c r="B49" i="115"/>
  <c r="E50" i="115"/>
  <c r="D50" i="115"/>
  <c r="D72" i="115"/>
  <c r="F72" i="115"/>
  <c r="C72" i="115"/>
  <c r="B72" i="115"/>
  <c r="C80" i="115"/>
  <c r="F80" i="115"/>
  <c r="B80" i="115"/>
  <c r="E80" i="115"/>
  <c r="D80" i="115"/>
  <c r="A89" i="115"/>
  <c r="AD82" i="115"/>
  <c r="I89" i="115"/>
  <c r="A97" i="115"/>
  <c r="I97" i="115"/>
  <c r="C139" i="115"/>
  <c r="B139" i="115"/>
  <c r="E139" i="115"/>
  <c r="D139" i="115"/>
  <c r="F30" i="115"/>
  <c r="B30" i="115"/>
  <c r="E30" i="115"/>
  <c r="C32" i="115"/>
  <c r="E33" i="115"/>
  <c r="D33" i="115"/>
  <c r="F43" i="115"/>
  <c r="B43" i="115"/>
  <c r="E43" i="115"/>
  <c r="D45" i="115"/>
  <c r="I47" i="115"/>
  <c r="D48" i="115"/>
  <c r="F50" i="115"/>
  <c r="F51" i="115"/>
  <c r="B51" i="115"/>
  <c r="E51" i="115"/>
  <c r="D53" i="115"/>
  <c r="C53" i="115"/>
  <c r="I55" i="115"/>
  <c r="F57" i="115"/>
  <c r="C57" i="115"/>
  <c r="E58" i="115"/>
  <c r="C58" i="115"/>
  <c r="D58" i="115"/>
  <c r="F66" i="115"/>
  <c r="B66" i="115"/>
  <c r="D66" i="115"/>
  <c r="E66" i="115"/>
  <c r="E72" i="115"/>
  <c r="E73" i="115"/>
  <c r="D73" i="115"/>
  <c r="C73" i="115"/>
  <c r="C87" i="115"/>
  <c r="B87" i="115"/>
  <c r="D87" i="115"/>
  <c r="C95" i="115"/>
  <c r="F95" i="115"/>
  <c r="B95" i="115"/>
  <c r="D95" i="115"/>
  <c r="E95" i="115"/>
  <c r="C47" i="115"/>
  <c r="C49" i="115"/>
  <c r="F55" i="115"/>
  <c r="B55" i="115"/>
  <c r="E55" i="115"/>
  <c r="E69" i="115"/>
  <c r="D69" i="115"/>
  <c r="C69" i="115"/>
  <c r="I74" i="115"/>
  <c r="A74" i="115"/>
  <c r="E37" i="115"/>
  <c r="D37" i="115"/>
  <c r="C50" i="115"/>
  <c r="C56" i="115"/>
  <c r="E56" i="115"/>
  <c r="F56" i="115"/>
  <c r="B56" i="115"/>
  <c r="F59" i="115"/>
  <c r="B59" i="115"/>
  <c r="D59" i="115"/>
  <c r="E59" i="115"/>
  <c r="E68" i="115"/>
  <c r="B69" i="115"/>
  <c r="D30" i="115"/>
  <c r="C31" i="115"/>
  <c r="F31" i="115"/>
  <c r="B31" i="115"/>
  <c r="B32" i="115"/>
  <c r="F34" i="115"/>
  <c r="B34" i="115"/>
  <c r="E34" i="115"/>
  <c r="I37" i="115"/>
  <c r="D43" i="115"/>
  <c r="C44" i="115"/>
  <c r="F44" i="115"/>
  <c r="B44" i="115"/>
  <c r="E46" i="115"/>
  <c r="D46" i="115"/>
  <c r="E48" i="115"/>
  <c r="I50" i="115"/>
  <c r="D51" i="115"/>
  <c r="C52" i="115"/>
  <c r="B52" i="115"/>
  <c r="B53" i="115"/>
  <c r="E54" i="115"/>
  <c r="D54" i="115"/>
  <c r="E57" i="115"/>
  <c r="B58" i="115"/>
  <c r="C59" i="115"/>
  <c r="B64" i="115"/>
  <c r="F64" i="115"/>
  <c r="E65" i="115"/>
  <c r="C65" i="115"/>
  <c r="D65" i="115"/>
  <c r="F70" i="115"/>
  <c r="B70" i="115"/>
  <c r="E70" i="115"/>
  <c r="D70" i="115"/>
  <c r="F73" i="115"/>
  <c r="I69" i="115"/>
  <c r="E71" i="115"/>
  <c r="C75" i="115"/>
  <c r="C90" i="115"/>
  <c r="F98" i="115"/>
  <c r="B98" i="115"/>
  <c r="E98" i="115"/>
  <c r="F63" i="115"/>
  <c r="B67" i="115"/>
  <c r="B71" i="115"/>
  <c r="F71" i="115"/>
  <c r="C76" i="115"/>
  <c r="B76" i="115"/>
  <c r="E78" i="115"/>
  <c r="D78" i="115"/>
  <c r="E85" i="115"/>
  <c r="D85" i="115"/>
  <c r="F91" i="115"/>
  <c r="E93" i="115"/>
  <c r="D93" i="115"/>
  <c r="D98" i="115"/>
  <c r="F99" i="115"/>
  <c r="E101" i="115"/>
  <c r="D101" i="115"/>
  <c r="A138" i="115"/>
  <c r="I138" i="115"/>
  <c r="K138" i="115" s="1"/>
  <c r="L138" i="115" s="1"/>
  <c r="D156" i="115"/>
  <c r="C156" i="115"/>
  <c r="B156" i="115"/>
  <c r="E156" i="115"/>
  <c r="I58" i="115"/>
  <c r="E63" i="115"/>
  <c r="I65" i="115"/>
  <c r="F75" i="115"/>
  <c r="B75" i="115"/>
  <c r="E75" i="115"/>
  <c r="D77" i="115"/>
  <c r="F90" i="115"/>
  <c r="B90" i="115"/>
  <c r="E90" i="115"/>
  <c r="C92" i="115"/>
  <c r="C98" i="115"/>
  <c r="D100" i="115"/>
  <c r="D140" i="115"/>
  <c r="C140" i="115"/>
  <c r="B140" i="115"/>
  <c r="E140" i="115"/>
  <c r="A142" i="115"/>
  <c r="I142" i="115"/>
  <c r="K142" i="115" s="1"/>
  <c r="L142" i="115" s="1"/>
  <c r="D152" i="115"/>
  <c r="B152" i="115"/>
  <c r="I160" i="115"/>
  <c r="K160" i="115" s="1"/>
  <c r="L160" i="115" s="1"/>
  <c r="A160" i="115"/>
  <c r="I75" i="115"/>
  <c r="F79" i="115"/>
  <c r="B79" i="115"/>
  <c r="E79" i="115"/>
  <c r="F86" i="115"/>
  <c r="B86" i="115"/>
  <c r="E86" i="115"/>
  <c r="D88" i="115"/>
  <c r="C88" i="115"/>
  <c r="I90" i="115"/>
  <c r="F94" i="115"/>
  <c r="B94" i="115"/>
  <c r="E94" i="115"/>
  <c r="D96" i="115"/>
  <c r="C96" i="115"/>
  <c r="I98" i="115"/>
  <c r="E100" i="115"/>
  <c r="F102" i="115"/>
  <c r="B102" i="115"/>
  <c r="E102" i="115"/>
  <c r="D124" i="115"/>
  <c r="C124" i="115"/>
  <c r="E124" i="115"/>
  <c r="B124" i="115"/>
  <c r="D126" i="115"/>
  <c r="C126" i="115"/>
  <c r="B126" i="115"/>
  <c r="C143" i="115"/>
  <c r="B143" i="115"/>
  <c r="E143" i="115"/>
  <c r="D143" i="115"/>
  <c r="D128" i="115"/>
  <c r="C128" i="115"/>
  <c r="B128" i="115"/>
  <c r="A146" i="115"/>
  <c r="I146" i="115"/>
  <c r="K146" i="115" s="1"/>
  <c r="L146" i="115" s="1"/>
  <c r="C141" i="115"/>
  <c r="C145" i="115"/>
  <c r="E153" i="115"/>
  <c r="E157" i="115"/>
  <c r="E161" i="115"/>
  <c r="E123" i="115"/>
  <c r="E125" i="115"/>
  <c r="E127" i="115"/>
  <c r="D141" i="115"/>
  <c r="D145" i="115"/>
  <c r="B153" i="115"/>
  <c r="D155" i="115"/>
  <c r="B157" i="115"/>
  <c r="E158" i="115"/>
  <c r="B161" i="115"/>
  <c r="AC138" i="15"/>
  <c r="AD138" i="15" s="1"/>
  <c r="AC137" i="15"/>
  <c r="AD137" i="15" s="1"/>
  <c r="AC138" i="14"/>
  <c r="AD138" i="14" s="1"/>
  <c r="AC137" i="14"/>
  <c r="AD137" i="14" s="1"/>
  <c r="AC137" i="114"/>
  <c r="AD137" i="114" s="1"/>
  <c r="AC139" i="110"/>
  <c r="AD139" i="110" s="1"/>
  <c r="AC138" i="110"/>
  <c r="AD138" i="110" s="1"/>
  <c r="AC139" i="10"/>
  <c r="AD139" i="10" s="1"/>
  <c r="AC138" i="10"/>
  <c r="AD138" i="10" s="1"/>
  <c r="AA63" i="9"/>
  <c r="Y63" i="9"/>
  <c r="AC63" i="9" s="1"/>
  <c r="AD63" i="9" s="1"/>
  <c r="AD135" i="9"/>
  <c r="AD138" i="8"/>
  <c r="AD137" i="8"/>
  <c r="AD139" i="4"/>
  <c r="AD152" i="4" s="1"/>
  <c r="AD157" i="112"/>
  <c r="AD149" i="99"/>
  <c r="AD151" i="10" l="1"/>
  <c r="D159" i="115"/>
  <c r="E154" i="115"/>
  <c r="E129" i="115"/>
  <c r="D154" i="115"/>
  <c r="E92" i="115"/>
  <c r="E77" i="115"/>
  <c r="E152" i="115"/>
  <c r="B99" i="115"/>
  <c r="C99" i="115"/>
  <c r="B91" i="115"/>
  <c r="C91" i="115"/>
  <c r="F76" i="115"/>
  <c r="F67" i="115"/>
  <c r="C64" i="115"/>
  <c r="D64" i="115"/>
  <c r="F52" i="115"/>
  <c r="F49" i="115"/>
  <c r="B45" i="115"/>
  <c r="D49" i="115"/>
  <c r="E87" i="115"/>
  <c r="B57" i="115"/>
  <c r="C45" i="115"/>
  <c r="AD103" i="115"/>
  <c r="AD104" i="115" s="1"/>
  <c r="AD105" i="115" s="1"/>
  <c r="D159" i="116"/>
  <c r="E157" i="116"/>
  <c r="B143" i="116"/>
  <c r="C87" i="116"/>
  <c r="B91" i="116"/>
  <c r="F66" i="116"/>
  <c r="D91" i="116"/>
  <c r="E66" i="116"/>
  <c r="F50" i="116"/>
  <c r="F58" i="116"/>
  <c r="D58" i="116"/>
  <c r="E30" i="116"/>
  <c r="C46" i="116"/>
  <c r="E126" i="116"/>
  <c r="E125" i="116"/>
  <c r="F30" i="116"/>
  <c r="C159" i="116"/>
  <c r="B87" i="116"/>
  <c r="D66" i="116"/>
  <c r="B159" i="115"/>
  <c r="B159" i="116"/>
  <c r="E87" i="116"/>
  <c r="C159" i="115"/>
  <c r="C154" i="115"/>
  <c r="D147" i="115"/>
  <c r="C129" i="115"/>
  <c r="C147" i="115"/>
  <c r="E99" i="115"/>
  <c r="E76" i="115"/>
  <c r="F45" i="115"/>
  <c r="B154" i="116"/>
  <c r="C154" i="116"/>
  <c r="AD150" i="8"/>
  <c r="AD151" i="110"/>
  <c r="E158" i="116"/>
  <c r="B158" i="116"/>
  <c r="F88" i="115"/>
  <c r="B88" i="115"/>
  <c r="E44" i="115"/>
  <c r="D44" i="115"/>
  <c r="E124" i="116"/>
  <c r="B156" i="116"/>
  <c r="F71" i="116"/>
  <c r="D71" i="116"/>
  <c r="C70" i="116"/>
  <c r="D70" i="116"/>
  <c r="E53" i="116"/>
  <c r="D53" i="116"/>
  <c r="C34" i="116"/>
  <c r="D34" i="116"/>
  <c r="E34" i="116"/>
  <c r="B34" i="116"/>
  <c r="C153" i="116"/>
  <c r="D153" i="116"/>
  <c r="F95" i="116"/>
  <c r="B95" i="116"/>
  <c r="E95" i="116"/>
  <c r="B100" i="115"/>
  <c r="F100" i="115"/>
  <c r="B92" i="115"/>
  <c r="F92" i="115"/>
  <c r="B77" i="115"/>
  <c r="F77" i="115"/>
  <c r="C67" i="115"/>
  <c r="D67" i="115"/>
  <c r="E54" i="116"/>
  <c r="F54" i="116"/>
  <c r="B54" i="116"/>
  <c r="F103" i="116"/>
  <c r="B103" i="116"/>
  <c r="E103" i="116"/>
  <c r="C79" i="116"/>
  <c r="E79" i="116"/>
  <c r="E145" i="115"/>
  <c r="B145" i="115"/>
  <c r="C63" i="115"/>
  <c r="D63" i="115"/>
  <c r="F32" i="115"/>
  <c r="E32" i="115"/>
  <c r="E141" i="116"/>
  <c r="D141" i="116"/>
  <c r="B141" i="116"/>
  <c r="C141" i="116"/>
  <c r="B146" i="116"/>
  <c r="E146" i="116"/>
  <c r="D146" i="116"/>
  <c r="C146" i="116"/>
  <c r="B138" i="116"/>
  <c r="E138" i="116"/>
  <c r="C138" i="116"/>
  <c r="D138" i="116"/>
  <c r="D127" i="116"/>
  <c r="B127" i="116"/>
  <c r="E127" i="116"/>
  <c r="C127" i="116"/>
  <c r="E96" i="116"/>
  <c r="D96" i="116"/>
  <c r="B96" i="116"/>
  <c r="F96" i="116"/>
  <c r="C96" i="116"/>
  <c r="F78" i="116"/>
  <c r="B78" i="116"/>
  <c r="D78" i="116"/>
  <c r="C78" i="116"/>
  <c r="E78" i="116"/>
  <c r="D35" i="116"/>
  <c r="E35" i="116"/>
  <c r="C35" i="116"/>
  <c r="B35" i="116"/>
  <c r="F35" i="116"/>
  <c r="E81" i="116"/>
  <c r="D81" i="116"/>
  <c r="B81" i="116"/>
  <c r="F81" i="116"/>
  <c r="C81" i="116"/>
  <c r="D160" i="116"/>
  <c r="C160" i="116"/>
  <c r="B160" i="116"/>
  <c r="E160" i="116"/>
  <c r="D129" i="116"/>
  <c r="E129" i="116"/>
  <c r="C129" i="116"/>
  <c r="B129" i="116"/>
  <c r="D152" i="116"/>
  <c r="C152" i="116"/>
  <c r="B152" i="116"/>
  <c r="E152" i="116"/>
  <c r="AD104" i="116"/>
  <c r="F33" i="116"/>
  <c r="B33" i="116"/>
  <c r="C33" i="116"/>
  <c r="D33" i="116"/>
  <c r="E33" i="116"/>
  <c r="E88" i="116"/>
  <c r="D88" i="116"/>
  <c r="B88" i="116"/>
  <c r="F88" i="116"/>
  <c r="C88" i="116"/>
  <c r="D160" i="115"/>
  <c r="C160" i="115"/>
  <c r="B160" i="115"/>
  <c r="E160" i="115"/>
  <c r="B138" i="115"/>
  <c r="E138" i="115"/>
  <c r="D138" i="115"/>
  <c r="C138" i="115"/>
  <c r="B146" i="115"/>
  <c r="E146" i="115"/>
  <c r="D146" i="115"/>
  <c r="C146" i="115"/>
  <c r="E74" i="115"/>
  <c r="D74" i="115"/>
  <c r="B74" i="115"/>
  <c r="F74" i="115"/>
  <c r="C74" i="115"/>
  <c r="E89" i="115"/>
  <c r="D89" i="115"/>
  <c r="B89" i="115"/>
  <c r="F89" i="115"/>
  <c r="C89" i="115"/>
  <c r="B142" i="115"/>
  <c r="E142" i="115"/>
  <c r="D142" i="115"/>
  <c r="C142" i="115"/>
  <c r="E97" i="115"/>
  <c r="D97" i="115"/>
  <c r="B97" i="115"/>
  <c r="F97" i="115"/>
  <c r="C97" i="115"/>
  <c r="AC137" i="3"/>
  <c r="AD137" i="3" s="1"/>
  <c r="AC136" i="3"/>
  <c r="AD136" i="3" s="1"/>
  <c r="AD149" i="3" s="1"/>
  <c r="AC143" i="101"/>
  <c r="AD143" i="101" s="1"/>
  <c r="AC142" i="101"/>
  <c r="AD142" i="101" s="1"/>
  <c r="B168" i="116" l="1"/>
  <c r="C168" i="116"/>
  <c r="AD105" i="116"/>
  <c r="AD106" i="116" s="1"/>
  <c r="D168" i="116"/>
  <c r="D168" i="115"/>
  <c r="B168" i="115"/>
  <c r="C168" i="115"/>
  <c r="AD116" i="115"/>
  <c r="I116" i="115" s="1"/>
  <c r="AD114" i="115"/>
  <c r="I114" i="115" s="1"/>
  <c r="AD112" i="115"/>
  <c r="I112" i="115" s="1"/>
  <c r="AD110" i="115"/>
  <c r="I110" i="115" s="1"/>
  <c r="AD108" i="115"/>
  <c r="I108" i="115" s="1"/>
  <c r="AD111" i="115"/>
  <c r="I111" i="115" s="1"/>
  <c r="AD113" i="115"/>
  <c r="I113" i="115" s="1"/>
  <c r="AD109" i="115"/>
  <c r="I109" i="115" s="1"/>
  <c r="AD107" i="115"/>
  <c r="AD115" i="115"/>
  <c r="I115" i="115" s="1"/>
  <c r="W25" i="114"/>
  <c r="C1" i="114" s="1"/>
  <c r="K170" i="114"/>
  <c r="L170" i="114" s="1"/>
  <c r="J169" i="114"/>
  <c r="J168" i="114"/>
  <c r="J167" i="114"/>
  <c r="J166" i="114"/>
  <c r="J165" i="114"/>
  <c r="K165" i="114" s="1"/>
  <c r="L165" i="114" s="1"/>
  <c r="K164" i="114"/>
  <c r="L164" i="114" s="1"/>
  <c r="AD163" i="114"/>
  <c r="I163" i="114" s="1"/>
  <c r="K163" i="114" s="1"/>
  <c r="L163" i="114" s="1"/>
  <c r="AD162" i="114"/>
  <c r="I162" i="114" s="1"/>
  <c r="K162" i="114" s="1"/>
  <c r="L162" i="114" s="1"/>
  <c r="AD161" i="114"/>
  <c r="I161" i="114" s="1"/>
  <c r="K161" i="114" s="1"/>
  <c r="L161" i="114" s="1"/>
  <c r="AD160" i="114"/>
  <c r="I160" i="114" s="1"/>
  <c r="K160" i="114" s="1"/>
  <c r="L160" i="114" s="1"/>
  <c r="AD159" i="114"/>
  <c r="I159" i="114" s="1"/>
  <c r="K159" i="114" s="1"/>
  <c r="L159" i="114" s="1"/>
  <c r="AD158" i="114"/>
  <c r="I158" i="114" s="1"/>
  <c r="K158" i="114" s="1"/>
  <c r="L158" i="114" s="1"/>
  <c r="AD157" i="114"/>
  <c r="I157" i="114" s="1"/>
  <c r="K157" i="114" s="1"/>
  <c r="L157" i="114" s="1"/>
  <c r="AD156" i="114"/>
  <c r="I156" i="114" s="1"/>
  <c r="K156" i="114" s="1"/>
  <c r="L156" i="114" s="1"/>
  <c r="AD155" i="114"/>
  <c r="I155" i="114" s="1"/>
  <c r="K155" i="114" s="1"/>
  <c r="L155" i="114" s="1"/>
  <c r="AD154" i="114"/>
  <c r="I154" i="114" s="1"/>
  <c r="K154" i="114" s="1"/>
  <c r="L154" i="114" s="1"/>
  <c r="K153" i="114"/>
  <c r="L153" i="114" s="1"/>
  <c r="J152" i="114"/>
  <c r="K152" i="114" s="1"/>
  <c r="L152" i="114" s="1"/>
  <c r="J151" i="114"/>
  <c r="K151" i="114" s="1"/>
  <c r="L151" i="114" s="1"/>
  <c r="K150" i="114"/>
  <c r="L150" i="114" s="1"/>
  <c r="AD149" i="114"/>
  <c r="I149" i="114" s="1"/>
  <c r="K149" i="114" s="1"/>
  <c r="L149" i="114" s="1"/>
  <c r="AD148" i="114"/>
  <c r="I148" i="114" s="1"/>
  <c r="K148" i="114" s="1"/>
  <c r="L148" i="114" s="1"/>
  <c r="AD147" i="114"/>
  <c r="I147" i="114" s="1"/>
  <c r="K147" i="114" s="1"/>
  <c r="L147" i="114" s="1"/>
  <c r="AD146" i="114"/>
  <c r="I146" i="114" s="1"/>
  <c r="K146" i="114" s="1"/>
  <c r="L146" i="114" s="1"/>
  <c r="AD145" i="114"/>
  <c r="I145" i="114" s="1"/>
  <c r="K145" i="114" s="1"/>
  <c r="L145" i="114" s="1"/>
  <c r="AD144" i="114"/>
  <c r="I144" i="114" s="1"/>
  <c r="K144" i="114" s="1"/>
  <c r="L144" i="114" s="1"/>
  <c r="AD143" i="114"/>
  <c r="I143" i="114" s="1"/>
  <c r="K143" i="114" s="1"/>
  <c r="L143" i="114" s="1"/>
  <c r="AD142" i="114"/>
  <c r="I142" i="114" s="1"/>
  <c r="K142" i="114" s="1"/>
  <c r="L142" i="114" s="1"/>
  <c r="AD141" i="114"/>
  <c r="I141" i="114" s="1"/>
  <c r="K141" i="114" s="1"/>
  <c r="L141" i="114" s="1"/>
  <c r="AD140" i="114"/>
  <c r="I140" i="114" s="1"/>
  <c r="K140" i="114" s="1"/>
  <c r="L140" i="114" s="1"/>
  <c r="AD139" i="114"/>
  <c r="AD150" i="114" s="1"/>
  <c r="K139" i="114"/>
  <c r="L139" i="114" s="1"/>
  <c r="J136" i="114"/>
  <c r="K136" i="114" s="1"/>
  <c r="L136" i="114" s="1"/>
  <c r="K135" i="114"/>
  <c r="L135" i="114" s="1"/>
  <c r="AD134" i="114"/>
  <c r="I134" i="114"/>
  <c r="AD133" i="114"/>
  <c r="I133" i="114"/>
  <c r="AD132" i="114"/>
  <c r="I132" i="114" s="1"/>
  <c r="AD131" i="114"/>
  <c r="I131" i="114" s="1"/>
  <c r="AD130" i="114"/>
  <c r="I130" i="114" s="1"/>
  <c r="AD129" i="114"/>
  <c r="I129" i="114" s="1"/>
  <c r="AD128" i="114"/>
  <c r="I128" i="114" s="1"/>
  <c r="AD127" i="114"/>
  <c r="I127" i="114" s="1"/>
  <c r="AD126" i="114"/>
  <c r="I126" i="114" s="1"/>
  <c r="AD125" i="114"/>
  <c r="I125" i="114" s="1"/>
  <c r="AD124" i="114"/>
  <c r="J124" i="114"/>
  <c r="K124" i="114" s="1"/>
  <c r="L124" i="114" s="1"/>
  <c r="J123" i="114"/>
  <c r="K123" i="114" s="1"/>
  <c r="L123" i="114" s="1"/>
  <c r="K122" i="114"/>
  <c r="L122" i="114" s="1"/>
  <c r="K121" i="114"/>
  <c r="L121" i="114" s="1"/>
  <c r="K120" i="114"/>
  <c r="L120" i="114" s="1"/>
  <c r="K119" i="114"/>
  <c r="L119" i="114" s="1"/>
  <c r="J109" i="114"/>
  <c r="K109" i="114" s="1"/>
  <c r="L109" i="114" s="1"/>
  <c r="J108" i="114"/>
  <c r="K108" i="114" s="1"/>
  <c r="L108" i="114" s="1"/>
  <c r="J107" i="114"/>
  <c r="K107" i="114" s="1"/>
  <c r="L107" i="114" s="1"/>
  <c r="J106" i="114"/>
  <c r="K106" i="114" s="1"/>
  <c r="L106" i="114" s="1"/>
  <c r="J105" i="114"/>
  <c r="K105" i="114" s="1"/>
  <c r="L105" i="114" s="1"/>
  <c r="AD104" i="114"/>
  <c r="I104" i="114" s="1"/>
  <c r="AD103" i="114"/>
  <c r="I103" i="114" s="1"/>
  <c r="AD102" i="114"/>
  <c r="I102" i="114" s="1"/>
  <c r="AD101" i="114"/>
  <c r="I101" i="114" s="1"/>
  <c r="AD100" i="114"/>
  <c r="I100" i="114" s="1"/>
  <c r="AD99" i="114"/>
  <c r="I99" i="114" s="1"/>
  <c r="AD98" i="114"/>
  <c r="I98" i="114"/>
  <c r="AD97" i="114"/>
  <c r="I97" i="114" s="1"/>
  <c r="AD96" i="114"/>
  <c r="I96" i="114" s="1"/>
  <c r="AD95" i="114"/>
  <c r="I95" i="114" s="1"/>
  <c r="AD94" i="114"/>
  <c r="I94" i="114" s="1"/>
  <c r="AD93" i="114"/>
  <c r="I93" i="114" s="1"/>
  <c r="AD92" i="114"/>
  <c r="I92" i="114" s="1"/>
  <c r="AD91" i="114"/>
  <c r="I91" i="114" s="1"/>
  <c r="AD90" i="114"/>
  <c r="I90" i="114" s="1"/>
  <c r="AD89" i="114"/>
  <c r="I89" i="114" s="1"/>
  <c r="I88" i="114"/>
  <c r="I87" i="114"/>
  <c r="J86" i="114"/>
  <c r="K86" i="114" s="1"/>
  <c r="L86" i="114" s="1"/>
  <c r="AA85" i="114"/>
  <c r="AC85" i="114"/>
  <c r="AD85" i="114" s="1"/>
  <c r="J85" i="114"/>
  <c r="K85" i="114" s="1"/>
  <c r="L85" i="114" s="1"/>
  <c r="J84" i="114"/>
  <c r="K84" i="114" s="1"/>
  <c r="L84" i="114" s="1"/>
  <c r="AD83" i="114"/>
  <c r="J83" i="114"/>
  <c r="K83" i="114" s="1"/>
  <c r="L83" i="114" s="1"/>
  <c r="AD82" i="114"/>
  <c r="I82" i="114" s="1"/>
  <c r="AD81" i="114"/>
  <c r="I81" i="114" s="1"/>
  <c r="AD80" i="114"/>
  <c r="I80" i="114" s="1"/>
  <c r="AD79" i="114"/>
  <c r="I79" i="114" s="1"/>
  <c r="AD78" i="114"/>
  <c r="I78" i="114" s="1"/>
  <c r="AD77" i="114"/>
  <c r="I77" i="114" s="1"/>
  <c r="AD76" i="114"/>
  <c r="I76" i="114" s="1"/>
  <c r="AD75" i="114"/>
  <c r="I75" i="114" s="1"/>
  <c r="AD74" i="114"/>
  <c r="I74" i="114" s="1"/>
  <c r="AD73" i="114"/>
  <c r="I73" i="114" s="1"/>
  <c r="AD72" i="114"/>
  <c r="I72" i="114" s="1"/>
  <c r="AD71" i="114"/>
  <c r="I71" i="114" s="1"/>
  <c r="AD70" i="114"/>
  <c r="I70" i="114" s="1"/>
  <c r="AD69" i="114"/>
  <c r="I69" i="114" s="1"/>
  <c r="AD68" i="114"/>
  <c r="I68" i="114" s="1"/>
  <c r="AD67" i="114"/>
  <c r="I67" i="114" s="1"/>
  <c r="AD66" i="114"/>
  <c r="I66" i="114" s="1"/>
  <c r="AA65" i="114"/>
  <c r="AC65" i="114"/>
  <c r="AD65" i="114" s="1"/>
  <c r="I65" i="114" s="1"/>
  <c r="AA64" i="114"/>
  <c r="AC64" i="114"/>
  <c r="AD64" i="114" s="1"/>
  <c r="J64" i="114"/>
  <c r="K64" i="114" s="1"/>
  <c r="L64" i="114" s="1"/>
  <c r="J63" i="114"/>
  <c r="K63" i="114" s="1"/>
  <c r="L63" i="114" s="1"/>
  <c r="AA62" i="114"/>
  <c r="AC62" i="114"/>
  <c r="AD62" i="114" s="1"/>
  <c r="J62" i="114"/>
  <c r="K62" i="114" s="1"/>
  <c r="L62" i="114" s="1"/>
  <c r="AD61" i="114"/>
  <c r="I61" i="114" s="1"/>
  <c r="AD60" i="114"/>
  <c r="I60" i="114" s="1"/>
  <c r="AD59" i="114"/>
  <c r="I59" i="114" s="1"/>
  <c r="AD58" i="114"/>
  <c r="I58" i="114" s="1"/>
  <c r="AD57" i="114"/>
  <c r="I57" i="114" s="1"/>
  <c r="AD56" i="114"/>
  <c r="I56" i="114" s="1"/>
  <c r="AD55" i="114"/>
  <c r="I55" i="114" s="1"/>
  <c r="AD54" i="114"/>
  <c r="I54" i="114" s="1"/>
  <c r="AD53" i="114"/>
  <c r="I53" i="114" s="1"/>
  <c r="AD52" i="114"/>
  <c r="I52" i="114" s="1"/>
  <c r="AD51" i="114"/>
  <c r="I51" i="114" s="1"/>
  <c r="AD50" i="114"/>
  <c r="I50" i="114" s="1"/>
  <c r="AD49" i="114"/>
  <c r="I49" i="114" s="1"/>
  <c r="AD48" i="114"/>
  <c r="I48" i="114" s="1"/>
  <c r="AD47" i="114"/>
  <c r="I47" i="114" s="1"/>
  <c r="AD46" i="114"/>
  <c r="I46" i="114" s="1"/>
  <c r="AD45" i="114"/>
  <c r="I45" i="114" s="1"/>
  <c r="AD44" i="114"/>
  <c r="I44" i="114" s="1"/>
  <c r="AA43" i="114"/>
  <c r="AC43" i="114"/>
  <c r="AD43" i="114" s="1"/>
  <c r="J43" i="114"/>
  <c r="K43" i="114" s="1"/>
  <c r="L43" i="114" s="1"/>
  <c r="J42" i="114"/>
  <c r="K42" i="114" s="1"/>
  <c r="L42" i="114" s="1"/>
  <c r="J41" i="114"/>
  <c r="K41" i="114" s="1"/>
  <c r="L41" i="114" s="1"/>
  <c r="J40" i="114"/>
  <c r="K40" i="114" s="1"/>
  <c r="L40" i="114" s="1"/>
  <c r="AD39" i="114"/>
  <c r="I39" i="114" s="1"/>
  <c r="I38" i="114"/>
  <c r="I37" i="114"/>
  <c r="AD36" i="114"/>
  <c r="I36" i="114" s="1"/>
  <c r="AD35" i="114"/>
  <c r="I35" i="114" s="1"/>
  <c r="AD34" i="114"/>
  <c r="I34" i="114" s="1"/>
  <c r="AD33" i="114"/>
  <c r="I33" i="114" s="1"/>
  <c r="AD32" i="114"/>
  <c r="I32" i="114" s="1"/>
  <c r="AD31" i="114"/>
  <c r="I31" i="114" s="1"/>
  <c r="AD30" i="114"/>
  <c r="I30" i="114" s="1"/>
  <c r="AD29" i="114"/>
  <c r="J29" i="114"/>
  <c r="K29" i="114" s="1"/>
  <c r="L29" i="114" s="1"/>
  <c r="J28" i="114"/>
  <c r="K28" i="114" s="1"/>
  <c r="L28" i="114" s="1"/>
  <c r="J27" i="114"/>
  <c r="K27" i="114" s="1"/>
  <c r="L27" i="114" s="1"/>
  <c r="D1" i="114"/>
  <c r="I22" i="114"/>
  <c r="G1" i="114"/>
  <c r="B1" i="114"/>
  <c r="AD84" i="114" l="1"/>
  <c r="AD117" i="116"/>
  <c r="I117" i="116" s="1"/>
  <c r="AD113" i="116"/>
  <c r="I113" i="116" s="1"/>
  <c r="AD109" i="116"/>
  <c r="I109" i="116" s="1"/>
  <c r="AD116" i="116"/>
  <c r="I116" i="116" s="1"/>
  <c r="AD112" i="116"/>
  <c r="I112" i="116" s="1"/>
  <c r="AD108" i="116"/>
  <c r="AD114" i="116"/>
  <c r="I114" i="116" s="1"/>
  <c r="AD110" i="116"/>
  <c r="I110" i="116" s="1"/>
  <c r="AD115" i="116"/>
  <c r="I115" i="116" s="1"/>
  <c r="AD111" i="116"/>
  <c r="I111" i="116" s="1"/>
  <c r="J112" i="115"/>
  <c r="K112" i="115" s="1"/>
  <c r="L112" i="115" s="1"/>
  <c r="J115" i="115"/>
  <c r="K115" i="115" s="1"/>
  <c r="L115" i="115" s="1"/>
  <c r="J111" i="115"/>
  <c r="K111" i="115" s="1"/>
  <c r="L111" i="115" s="1"/>
  <c r="J114" i="115"/>
  <c r="K114" i="115" s="1"/>
  <c r="L114" i="115" s="1"/>
  <c r="AD117" i="115"/>
  <c r="AD118" i="115" s="1"/>
  <c r="J108" i="115"/>
  <c r="K108" i="115"/>
  <c r="L108" i="115" s="1"/>
  <c r="J132" i="115"/>
  <c r="J116" i="115"/>
  <c r="K116" i="115" s="1"/>
  <c r="L116" i="115" s="1"/>
  <c r="J113" i="115"/>
  <c r="K113" i="115" s="1"/>
  <c r="L113" i="115" s="1"/>
  <c r="J109" i="115"/>
  <c r="K109" i="115" s="1"/>
  <c r="L109" i="115" s="1"/>
  <c r="J110" i="115"/>
  <c r="K110" i="115" s="1"/>
  <c r="L110" i="115" s="1"/>
  <c r="AD40" i="114"/>
  <c r="J33" i="114"/>
  <c r="K33" i="114" s="1"/>
  <c r="L33" i="114" s="1"/>
  <c r="J31" i="114"/>
  <c r="K31" i="114" s="1"/>
  <c r="L31" i="114" s="1"/>
  <c r="J65" i="114"/>
  <c r="K65" i="114" s="1"/>
  <c r="L65" i="114" s="1"/>
  <c r="J32" i="114"/>
  <c r="K32" i="114" s="1"/>
  <c r="L32" i="114" s="1"/>
  <c r="AD63" i="114"/>
  <c r="J30" i="114"/>
  <c r="K30" i="114" s="1"/>
  <c r="L30" i="114" s="1"/>
  <c r="AD42" i="114"/>
  <c r="AD135" i="114"/>
  <c r="J113" i="116" l="1"/>
  <c r="K113" i="116" s="1"/>
  <c r="L113" i="116" s="1"/>
  <c r="J109" i="116"/>
  <c r="K109" i="116" s="1"/>
  <c r="L109" i="116" s="1"/>
  <c r="J133" i="116"/>
  <c r="J111" i="116"/>
  <c r="K111" i="116" s="1"/>
  <c r="L111" i="116" s="1"/>
  <c r="J115" i="116"/>
  <c r="K115" i="116" s="1"/>
  <c r="L115" i="116" s="1"/>
  <c r="J112" i="116"/>
  <c r="K112" i="116" s="1"/>
  <c r="L112" i="116" s="1"/>
  <c r="J117" i="116"/>
  <c r="K117" i="116" s="1"/>
  <c r="L117" i="116" s="1"/>
  <c r="J114" i="116"/>
  <c r="K114" i="116" s="1"/>
  <c r="L114" i="116" s="1"/>
  <c r="AD118" i="116"/>
  <c r="AD119" i="116" s="1"/>
  <c r="J110" i="116"/>
  <c r="K110" i="116" s="1"/>
  <c r="L110" i="116" s="1"/>
  <c r="J116" i="116"/>
  <c r="K116" i="116" s="1"/>
  <c r="L116" i="116" s="1"/>
  <c r="K132" i="115"/>
  <c r="L132" i="115" s="1"/>
  <c r="J131" i="115"/>
  <c r="X120" i="115"/>
  <c r="AD119" i="115"/>
  <c r="AD120" i="115" s="1"/>
  <c r="AD163" i="115" s="1"/>
  <c r="AD105" i="114"/>
  <c r="AD106" i="114" s="1"/>
  <c r="AD107" i="114" s="1"/>
  <c r="X121" i="116" l="1"/>
  <c r="AD120" i="116"/>
  <c r="AD121" i="116" s="1"/>
  <c r="AD163" i="116" s="1"/>
  <c r="J132" i="116"/>
  <c r="K133" i="116"/>
  <c r="L133" i="116" s="1"/>
  <c r="K131" i="115"/>
  <c r="L131" i="115" s="1"/>
  <c r="J130" i="115"/>
  <c r="AD164" i="115"/>
  <c r="AD167" i="115"/>
  <c r="I167" i="115" s="1"/>
  <c r="K167" i="115" s="1"/>
  <c r="L167" i="115" s="1"/>
  <c r="E1" i="115"/>
  <c r="AD115" i="114"/>
  <c r="I115" i="114" s="1"/>
  <c r="AD111" i="114"/>
  <c r="I111" i="114" s="1"/>
  <c r="AD118" i="114"/>
  <c r="I118" i="114" s="1"/>
  <c r="AD114" i="114"/>
  <c r="I114" i="114" s="1"/>
  <c r="AD110" i="114"/>
  <c r="I110" i="114" s="1"/>
  <c r="AD117" i="114"/>
  <c r="I117" i="114" s="1"/>
  <c r="AD113" i="114"/>
  <c r="I113" i="114" s="1"/>
  <c r="AD109" i="114"/>
  <c r="AD116" i="114"/>
  <c r="I116" i="114" s="1"/>
  <c r="AD112" i="114"/>
  <c r="I112" i="114" s="1"/>
  <c r="J131" i="116" l="1"/>
  <c r="K132" i="116"/>
  <c r="L132" i="116" s="1"/>
  <c r="AD164" i="116"/>
  <c r="AD167" i="116"/>
  <c r="I167" i="116" s="1"/>
  <c r="K167" i="116" s="1"/>
  <c r="L167" i="116" s="1"/>
  <c r="E1" i="116"/>
  <c r="J129" i="115"/>
  <c r="K130" i="115"/>
  <c r="L130" i="115" s="1"/>
  <c r="AD166" i="115"/>
  <c r="I166" i="115" s="1"/>
  <c r="K166" i="115" s="1"/>
  <c r="L166" i="115" s="1"/>
  <c r="I164" i="115"/>
  <c r="K164" i="115" s="1"/>
  <c r="L164" i="115" s="1"/>
  <c r="AD165" i="115"/>
  <c r="I165" i="115" s="1"/>
  <c r="K165" i="115" s="1"/>
  <c r="L165" i="115" s="1"/>
  <c r="AD119" i="114"/>
  <c r="AD120" i="114" s="1"/>
  <c r="X122" i="114" s="1"/>
  <c r="J114" i="114"/>
  <c r="K114" i="114" s="1"/>
  <c r="L114" i="114" s="1"/>
  <c r="J112" i="114"/>
  <c r="K112" i="114" s="1"/>
  <c r="L112" i="114" s="1"/>
  <c r="J113" i="114"/>
  <c r="K113" i="114" s="1"/>
  <c r="L113" i="114" s="1"/>
  <c r="J118" i="114"/>
  <c r="K118" i="114" s="1"/>
  <c r="L118" i="114" s="1"/>
  <c r="J117" i="114"/>
  <c r="K117" i="114" s="1"/>
  <c r="L117" i="114" s="1"/>
  <c r="J111" i="114"/>
  <c r="K111" i="114" s="1"/>
  <c r="L111" i="114" s="1"/>
  <c r="J116" i="114"/>
  <c r="K116" i="114" s="1"/>
  <c r="L116" i="114" s="1"/>
  <c r="J110" i="114"/>
  <c r="J134" i="114"/>
  <c r="J115" i="114"/>
  <c r="K115" i="114" s="1"/>
  <c r="L115" i="114" s="1"/>
  <c r="AD166" i="116" l="1"/>
  <c r="I166" i="116" s="1"/>
  <c r="K166" i="116" s="1"/>
  <c r="L166" i="116" s="1"/>
  <c r="I164" i="116"/>
  <c r="K164" i="116" s="1"/>
  <c r="L164" i="116" s="1"/>
  <c r="AD165" i="116"/>
  <c r="I165" i="116" s="1"/>
  <c r="K165" i="116" s="1"/>
  <c r="L165" i="116" s="1"/>
  <c r="K131" i="116"/>
  <c r="L131" i="116" s="1"/>
  <c r="J130" i="116"/>
  <c r="AD168" i="115"/>
  <c r="F1" i="115" s="1"/>
  <c r="K129" i="115"/>
  <c r="L129" i="115" s="1"/>
  <c r="J128" i="115"/>
  <c r="AD121" i="114"/>
  <c r="AD122" i="114" s="1"/>
  <c r="AD165" i="114" s="1"/>
  <c r="AD169" i="114" s="1"/>
  <c r="I169" i="114" s="1"/>
  <c r="K169" i="114" s="1"/>
  <c r="L169" i="114" s="1"/>
  <c r="J133" i="114"/>
  <c r="K134" i="114"/>
  <c r="L134" i="114" s="1"/>
  <c r="K110" i="114"/>
  <c r="L110" i="114" s="1"/>
  <c r="K130" i="116" l="1"/>
  <c r="L130" i="116" s="1"/>
  <c r="J129" i="116"/>
  <c r="AD168" i="116"/>
  <c r="F1" i="116" s="1"/>
  <c r="J127" i="115"/>
  <c r="K128" i="115"/>
  <c r="L128" i="115" s="1"/>
  <c r="E1" i="114"/>
  <c r="AD166" i="114"/>
  <c r="I166" i="114" s="1"/>
  <c r="K166" i="114" s="1"/>
  <c r="L166" i="114" s="1"/>
  <c r="J132" i="114"/>
  <c r="K133" i="114"/>
  <c r="L133" i="114" s="1"/>
  <c r="J128" i="116" l="1"/>
  <c r="K129" i="116"/>
  <c r="L129" i="116" s="1"/>
  <c r="K127" i="115"/>
  <c r="L127" i="115" s="1"/>
  <c r="J126" i="115"/>
  <c r="AD167" i="114"/>
  <c r="AD168" i="114"/>
  <c r="I168" i="114" s="1"/>
  <c r="K168" i="114" s="1"/>
  <c r="L168" i="114" s="1"/>
  <c r="K132" i="114"/>
  <c r="L132" i="114" s="1"/>
  <c r="J131" i="114"/>
  <c r="I167" i="114"/>
  <c r="K167" i="114" s="1"/>
  <c r="L167" i="114" s="1"/>
  <c r="AD170" i="114" l="1"/>
  <c r="F1" i="114" s="1"/>
  <c r="K128" i="116"/>
  <c r="L128" i="116" s="1"/>
  <c r="J127" i="116"/>
  <c r="J125" i="115"/>
  <c r="K126" i="115"/>
  <c r="L126" i="115" s="1"/>
  <c r="J130" i="114"/>
  <c r="K131" i="114"/>
  <c r="L131" i="114" s="1"/>
  <c r="J126" i="116" l="1"/>
  <c r="K127" i="116"/>
  <c r="L127" i="116" s="1"/>
  <c r="K125" i="115"/>
  <c r="L125" i="115" s="1"/>
  <c r="J124" i="115"/>
  <c r="J129" i="114"/>
  <c r="K130" i="114"/>
  <c r="L130" i="114" s="1"/>
  <c r="K126" i="116" l="1"/>
  <c r="L126" i="116" s="1"/>
  <c r="J125" i="116"/>
  <c r="J123" i="115"/>
  <c r="K124" i="115"/>
  <c r="L124" i="115" s="1"/>
  <c r="J128" i="114"/>
  <c r="K129" i="114"/>
  <c r="L129" i="114" s="1"/>
  <c r="J124" i="116" l="1"/>
  <c r="K125" i="116"/>
  <c r="L125" i="116" s="1"/>
  <c r="K123" i="115"/>
  <c r="L123" i="115" s="1"/>
  <c r="J102" i="115"/>
  <c r="K128" i="114"/>
  <c r="L128" i="114" s="1"/>
  <c r="J127" i="114"/>
  <c r="K124" i="116" l="1"/>
  <c r="L124" i="116" s="1"/>
  <c r="J103" i="116"/>
  <c r="J101" i="115"/>
  <c r="K102" i="115"/>
  <c r="L102" i="115" s="1"/>
  <c r="K127" i="114"/>
  <c r="L127" i="114" s="1"/>
  <c r="J126" i="114"/>
  <c r="K103" i="116" l="1"/>
  <c r="L103" i="116" s="1"/>
  <c r="J102" i="116"/>
  <c r="J100" i="115"/>
  <c r="K101" i="115"/>
  <c r="L101" i="115" s="1"/>
  <c r="J125" i="114"/>
  <c r="K126" i="114"/>
  <c r="L126" i="114" s="1"/>
  <c r="K102" i="116" l="1"/>
  <c r="L102" i="116" s="1"/>
  <c r="J101" i="116"/>
  <c r="K100" i="115"/>
  <c r="L100" i="115" s="1"/>
  <c r="J99" i="115"/>
  <c r="K125" i="114"/>
  <c r="L125" i="114" s="1"/>
  <c r="J104" i="114"/>
  <c r="J100" i="116" l="1"/>
  <c r="K101" i="116"/>
  <c r="L101" i="116" s="1"/>
  <c r="K99" i="115"/>
  <c r="L99" i="115" s="1"/>
  <c r="J98" i="115"/>
  <c r="K104" i="114"/>
  <c r="L104" i="114" s="1"/>
  <c r="J103" i="114"/>
  <c r="K100" i="116" l="1"/>
  <c r="L100" i="116" s="1"/>
  <c r="J99" i="116"/>
  <c r="J97" i="115"/>
  <c r="K98" i="115"/>
  <c r="L98" i="115" s="1"/>
  <c r="J102" i="114"/>
  <c r="K103" i="114"/>
  <c r="L103" i="114" s="1"/>
  <c r="K99" i="116" l="1"/>
  <c r="L99" i="116" s="1"/>
  <c r="J98" i="116"/>
  <c r="J96" i="115"/>
  <c r="K97" i="115"/>
  <c r="L97" i="115" s="1"/>
  <c r="J101" i="114"/>
  <c r="K102" i="114"/>
  <c r="L102" i="114" s="1"/>
  <c r="K98" i="116" l="1"/>
  <c r="L98" i="116" s="1"/>
  <c r="J97" i="116"/>
  <c r="J95" i="115"/>
  <c r="K96" i="115"/>
  <c r="L96" i="115" s="1"/>
  <c r="K101" i="114"/>
  <c r="L101" i="114" s="1"/>
  <c r="J100" i="114"/>
  <c r="J96" i="116" l="1"/>
  <c r="K97" i="116"/>
  <c r="L97" i="116" s="1"/>
  <c r="K95" i="115"/>
  <c r="L95" i="115" s="1"/>
  <c r="J94" i="115"/>
  <c r="K100" i="114"/>
  <c r="L100" i="114" s="1"/>
  <c r="J99" i="114"/>
  <c r="J95" i="116" l="1"/>
  <c r="K96" i="116"/>
  <c r="L96" i="116" s="1"/>
  <c r="J93" i="115"/>
  <c r="K94" i="115"/>
  <c r="L94" i="115" s="1"/>
  <c r="K99" i="114"/>
  <c r="L99" i="114" s="1"/>
  <c r="J98" i="114"/>
  <c r="J94" i="116" l="1"/>
  <c r="K95" i="116"/>
  <c r="L95" i="116" s="1"/>
  <c r="J92" i="115"/>
  <c r="K93" i="115"/>
  <c r="L93" i="115" s="1"/>
  <c r="J97" i="114"/>
  <c r="K98" i="114"/>
  <c r="L98" i="114" s="1"/>
  <c r="K94" i="116" l="1"/>
  <c r="L94" i="116" s="1"/>
  <c r="J93" i="116"/>
  <c r="K92" i="115"/>
  <c r="L92" i="115" s="1"/>
  <c r="J91" i="115"/>
  <c r="K97" i="114"/>
  <c r="L97" i="114" s="1"/>
  <c r="J96" i="114"/>
  <c r="K93" i="116" l="1"/>
  <c r="L93" i="116" s="1"/>
  <c r="J92" i="116"/>
  <c r="K91" i="115"/>
  <c r="L91" i="115" s="1"/>
  <c r="J90" i="115"/>
  <c r="J95" i="114"/>
  <c r="K96" i="114"/>
  <c r="L96" i="114" s="1"/>
  <c r="J91" i="116" l="1"/>
  <c r="K92" i="116"/>
  <c r="L92" i="116" s="1"/>
  <c r="J89" i="115"/>
  <c r="K90" i="115"/>
  <c r="L90" i="115" s="1"/>
  <c r="K95" i="114"/>
  <c r="L95" i="114" s="1"/>
  <c r="J94" i="114"/>
  <c r="K91" i="116" l="1"/>
  <c r="L91" i="116" s="1"/>
  <c r="J90" i="116"/>
  <c r="J88" i="115"/>
  <c r="K89" i="115"/>
  <c r="L89" i="115" s="1"/>
  <c r="J93" i="114"/>
  <c r="K94" i="114"/>
  <c r="L94" i="114" s="1"/>
  <c r="K90" i="116" l="1"/>
  <c r="L90" i="116" s="1"/>
  <c r="J89" i="116"/>
  <c r="J87" i="115"/>
  <c r="K88" i="115"/>
  <c r="L88" i="115" s="1"/>
  <c r="K93" i="114"/>
  <c r="L93" i="114" s="1"/>
  <c r="J92" i="114"/>
  <c r="K89" i="116" l="1"/>
  <c r="L89" i="116" s="1"/>
  <c r="J88" i="116"/>
  <c r="K87" i="115"/>
  <c r="L87" i="115" s="1"/>
  <c r="J86" i="115"/>
  <c r="J91" i="114"/>
  <c r="K92" i="114"/>
  <c r="L92" i="114" s="1"/>
  <c r="J87" i="116" l="1"/>
  <c r="K88" i="116"/>
  <c r="L88" i="116" s="1"/>
  <c r="J85" i="115"/>
  <c r="K86" i="115"/>
  <c r="L86" i="115" s="1"/>
  <c r="K91" i="114"/>
  <c r="L91" i="114" s="1"/>
  <c r="J90" i="114"/>
  <c r="J86" i="116" l="1"/>
  <c r="K87" i="116"/>
  <c r="L87" i="116" s="1"/>
  <c r="K85" i="115"/>
  <c r="L85" i="115" s="1"/>
  <c r="J80" i="115"/>
  <c r="J89" i="114"/>
  <c r="K90" i="114"/>
  <c r="L90" i="114" s="1"/>
  <c r="K86" i="116" l="1"/>
  <c r="L86" i="116" s="1"/>
  <c r="J81" i="116"/>
  <c r="K80" i="115"/>
  <c r="L80" i="115" s="1"/>
  <c r="J79" i="115"/>
  <c r="J88" i="114"/>
  <c r="K89" i="114"/>
  <c r="L89" i="114" s="1"/>
  <c r="J80" i="116" l="1"/>
  <c r="K81" i="116"/>
  <c r="L81" i="116" s="1"/>
  <c r="J78" i="115"/>
  <c r="K79" i="115"/>
  <c r="L79" i="115" s="1"/>
  <c r="J87" i="114"/>
  <c r="K88" i="114"/>
  <c r="L88" i="114" s="1"/>
  <c r="J79" i="116" l="1"/>
  <c r="K80" i="116"/>
  <c r="L80" i="116" s="1"/>
  <c r="J77" i="115"/>
  <c r="K78" i="115"/>
  <c r="L78" i="115" s="1"/>
  <c r="J82" i="114"/>
  <c r="K87" i="114"/>
  <c r="L87" i="114" s="1"/>
  <c r="K79" i="116" l="1"/>
  <c r="L79" i="116" s="1"/>
  <c r="J78" i="116"/>
  <c r="K77" i="115"/>
  <c r="L77" i="115" s="1"/>
  <c r="J76" i="115"/>
  <c r="J81" i="114"/>
  <c r="K82" i="114"/>
  <c r="L82" i="114" s="1"/>
  <c r="K78" i="116" l="1"/>
  <c r="L78" i="116" s="1"/>
  <c r="J77" i="116"/>
  <c r="K76" i="115"/>
  <c r="L76" i="115" s="1"/>
  <c r="J75" i="115"/>
  <c r="K81" i="114"/>
  <c r="L81" i="114" s="1"/>
  <c r="J80" i="114"/>
  <c r="J76" i="116" l="1"/>
  <c r="K77" i="116"/>
  <c r="L77" i="116" s="1"/>
  <c r="K75" i="115"/>
  <c r="L75" i="115" s="1"/>
  <c r="J74" i="115"/>
  <c r="K80" i="114"/>
  <c r="L80" i="114" s="1"/>
  <c r="J79" i="114"/>
  <c r="K76" i="116" l="1"/>
  <c r="L76" i="116" s="1"/>
  <c r="J75" i="116"/>
  <c r="J73" i="115"/>
  <c r="K74" i="115"/>
  <c r="L74" i="115" s="1"/>
  <c r="K79" i="114"/>
  <c r="L79" i="114" s="1"/>
  <c r="J78" i="114"/>
  <c r="K75" i="116" l="1"/>
  <c r="L75" i="116" s="1"/>
  <c r="J74" i="116"/>
  <c r="J72" i="115"/>
  <c r="K73" i="115"/>
  <c r="L73" i="115" s="1"/>
  <c r="J77" i="114"/>
  <c r="K78" i="114"/>
  <c r="L78" i="114" s="1"/>
  <c r="K74" i="116" l="1"/>
  <c r="L74" i="116" s="1"/>
  <c r="J73" i="116"/>
  <c r="J71" i="115"/>
  <c r="K72" i="115"/>
  <c r="L72" i="115" s="1"/>
  <c r="K77" i="114"/>
  <c r="L77" i="114" s="1"/>
  <c r="J76" i="114"/>
  <c r="K73" i="116" l="1"/>
  <c r="L73" i="116" s="1"/>
  <c r="J72" i="116"/>
  <c r="K71" i="115"/>
  <c r="L71" i="115" s="1"/>
  <c r="J70" i="115"/>
  <c r="K76" i="114"/>
  <c r="L76" i="114" s="1"/>
  <c r="J75" i="114"/>
  <c r="K72" i="116" l="1"/>
  <c r="L72" i="116" s="1"/>
  <c r="J71" i="116"/>
  <c r="K70" i="115"/>
  <c r="L70" i="115" s="1"/>
  <c r="J69" i="115"/>
  <c r="J74" i="114"/>
  <c r="K75" i="114"/>
  <c r="L75" i="114" s="1"/>
  <c r="J70" i="116" l="1"/>
  <c r="K71" i="116"/>
  <c r="L71" i="116" s="1"/>
  <c r="J68" i="115"/>
  <c r="K69" i="115"/>
  <c r="L69" i="115" s="1"/>
  <c r="J73" i="114"/>
  <c r="K74" i="114"/>
  <c r="L74" i="114" s="1"/>
  <c r="K70" i="116" l="1"/>
  <c r="L70" i="116" s="1"/>
  <c r="J69" i="116"/>
  <c r="K68" i="115"/>
  <c r="L68" i="115" s="1"/>
  <c r="J67" i="115"/>
  <c r="K73" i="114"/>
  <c r="L73" i="114" s="1"/>
  <c r="J72" i="114"/>
  <c r="J68" i="116" l="1"/>
  <c r="K69" i="116"/>
  <c r="L69" i="116" s="1"/>
  <c r="K67" i="115"/>
  <c r="L67" i="115" s="1"/>
  <c r="J66" i="115"/>
  <c r="K72" i="114"/>
  <c r="L72" i="114" s="1"/>
  <c r="J71" i="114"/>
  <c r="J67" i="116" l="1"/>
  <c r="K68" i="116"/>
  <c r="L68" i="116" s="1"/>
  <c r="K66" i="115"/>
  <c r="L66" i="115" s="1"/>
  <c r="J65" i="115"/>
  <c r="J70" i="114"/>
  <c r="K71" i="114"/>
  <c r="L71" i="114" s="1"/>
  <c r="K67" i="116" l="1"/>
  <c r="L67" i="116" s="1"/>
  <c r="J66" i="116"/>
  <c r="J64" i="115"/>
  <c r="K65" i="115"/>
  <c r="L65" i="115" s="1"/>
  <c r="J69" i="114"/>
  <c r="K70" i="114"/>
  <c r="L70" i="114" s="1"/>
  <c r="K66" i="116" l="1"/>
  <c r="L66" i="116" s="1"/>
  <c r="J65" i="116"/>
  <c r="K64" i="115"/>
  <c r="L64" i="115" s="1"/>
  <c r="J63" i="115"/>
  <c r="K69" i="114"/>
  <c r="L69" i="114" s="1"/>
  <c r="J68" i="114"/>
  <c r="K65" i="116" l="1"/>
  <c r="L65" i="116" s="1"/>
  <c r="J60" i="116"/>
  <c r="K63" i="115"/>
  <c r="L63" i="115" s="1"/>
  <c r="J59" i="115"/>
  <c r="J67" i="114"/>
  <c r="K68" i="114"/>
  <c r="L68" i="114" s="1"/>
  <c r="J59" i="116" l="1"/>
  <c r="K60" i="116"/>
  <c r="L60" i="116" s="1"/>
  <c r="K59" i="115"/>
  <c r="L59" i="115" s="1"/>
  <c r="J58" i="115"/>
  <c r="J66" i="114"/>
  <c r="K67" i="114"/>
  <c r="L67" i="114" s="1"/>
  <c r="J58" i="116" l="1"/>
  <c r="K59" i="116"/>
  <c r="L59" i="116" s="1"/>
  <c r="J57" i="115"/>
  <c r="K58" i="115"/>
  <c r="L58" i="115" s="1"/>
  <c r="K66" i="114"/>
  <c r="L66" i="114" s="1"/>
  <c r="J61" i="114"/>
  <c r="K58" i="116" l="1"/>
  <c r="L58" i="116" s="1"/>
  <c r="J57" i="116"/>
  <c r="K57" i="115"/>
  <c r="L57" i="115" s="1"/>
  <c r="J56" i="115"/>
  <c r="J60" i="114"/>
  <c r="K61" i="114"/>
  <c r="L61" i="114" s="1"/>
  <c r="K57" i="116" l="1"/>
  <c r="L57" i="116" s="1"/>
  <c r="J56" i="116"/>
  <c r="K56" i="115"/>
  <c r="L56" i="115" s="1"/>
  <c r="J55" i="115"/>
  <c r="J59" i="114"/>
  <c r="K60" i="114"/>
  <c r="L60" i="114" s="1"/>
  <c r="J55" i="116" l="1"/>
  <c r="K56" i="116"/>
  <c r="L56" i="116" s="1"/>
  <c r="J54" i="115"/>
  <c r="K55" i="115"/>
  <c r="L55" i="115" s="1"/>
  <c r="K59" i="114"/>
  <c r="L59" i="114" s="1"/>
  <c r="J58" i="114"/>
  <c r="K55" i="116" l="1"/>
  <c r="L55" i="116" s="1"/>
  <c r="J54" i="116"/>
  <c r="J53" i="115"/>
  <c r="K54" i="115"/>
  <c r="L54" i="115" s="1"/>
  <c r="K58" i="114"/>
  <c r="L58" i="114" s="1"/>
  <c r="J57" i="114"/>
  <c r="K54" i="116" l="1"/>
  <c r="L54" i="116" s="1"/>
  <c r="J53" i="116"/>
  <c r="K53" i="115"/>
  <c r="L53" i="115" s="1"/>
  <c r="J52" i="115"/>
  <c r="J56" i="114"/>
  <c r="K57" i="114"/>
  <c r="L57" i="114" s="1"/>
  <c r="K53" i="116" l="1"/>
  <c r="L53" i="116" s="1"/>
  <c r="J52" i="116"/>
  <c r="K52" i="115"/>
  <c r="L52" i="115" s="1"/>
  <c r="J51" i="115"/>
  <c r="J55" i="114"/>
  <c r="K56" i="114"/>
  <c r="L56" i="114" s="1"/>
  <c r="J51" i="116" l="1"/>
  <c r="K52" i="116"/>
  <c r="L52" i="116" s="1"/>
  <c r="K51" i="115"/>
  <c r="L51" i="115" s="1"/>
  <c r="J50" i="115"/>
  <c r="K55" i="114"/>
  <c r="L55" i="114" s="1"/>
  <c r="J54" i="114"/>
  <c r="J50" i="116" l="1"/>
  <c r="K51" i="116"/>
  <c r="L51" i="116" s="1"/>
  <c r="J49" i="115"/>
  <c r="K50" i="115"/>
  <c r="L50" i="115" s="1"/>
  <c r="K54" i="114"/>
  <c r="L54" i="114" s="1"/>
  <c r="J53" i="114"/>
  <c r="K50" i="116" l="1"/>
  <c r="L50" i="116" s="1"/>
  <c r="J49" i="116"/>
  <c r="K49" i="115"/>
  <c r="L49" i="115" s="1"/>
  <c r="J48" i="115"/>
  <c r="J52" i="114"/>
  <c r="K53" i="114"/>
  <c r="L53" i="114" s="1"/>
  <c r="K49" i="116" l="1"/>
  <c r="L49" i="116" s="1"/>
  <c r="J48" i="116"/>
  <c r="K48" i="115"/>
  <c r="L48" i="115" s="1"/>
  <c r="J47" i="115"/>
  <c r="J51" i="114"/>
  <c r="K52" i="114"/>
  <c r="L52" i="114" s="1"/>
  <c r="K48" i="116" l="1"/>
  <c r="L48" i="116" s="1"/>
  <c r="J47" i="116"/>
  <c r="J46" i="115"/>
  <c r="K47" i="115"/>
  <c r="L47" i="115" s="1"/>
  <c r="K51" i="114"/>
  <c r="L51" i="114" s="1"/>
  <c r="J50" i="114"/>
  <c r="J46" i="116" l="1"/>
  <c r="K47" i="116"/>
  <c r="L47" i="116" s="1"/>
  <c r="J45" i="115"/>
  <c r="K46" i="115"/>
  <c r="L46" i="115" s="1"/>
  <c r="K50" i="114"/>
  <c r="L50" i="114" s="1"/>
  <c r="J49" i="114"/>
  <c r="K46" i="116" l="1"/>
  <c r="L46" i="116" s="1"/>
  <c r="J45" i="116"/>
  <c r="K45" i="115"/>
  <c r="L45" i="115" s="1"/>
  <c r="J44" i="115"/>
  <c r="J48" i="114"/>
  <c r="K49" i="114"/>
  <c r="L49" i="114" s="1"/>
  <c r="K45" i="116" l="1"/>
  <c r="L45" i="116" s="1"/>
  <c r="J44" i="116"/>
  <c r="K44" i="115"/>
  <c r="L44" i="115" s="1"/>
  <c r="J43" i="115"/>
  <c r="J47" i="114"/>
  <c r="K48" i="114"/>
  <c r="L48" i="114" s="1"/>
  <c r="K44" i="116" l="1"/>
  <c r="L44" i="116" s="1"/>
  <c r="J43" i="116"/>
  <c r="K43" i="115"/>
  <c r="L43" i="115" s="1"/>
  <c r="J37" i="115"/>
  <c r="K47" i="114"/>
  <c r="L47" i="114" s="1"/>
  <c r="J46" i="114"/>
  <c r="J38" i="116" l="1"/>
  <c r="K43" i="116"/>
  <c r="L43" i="116" s="1"/>
  <c r="J34" i="115"/>
  <c r="K37" i="115"/>
  <c r="L37" i="115" s="1"/>
  <c r="J45" i="114"/>
  <c r="K46" i="114"/>
  <c r="L46" i="114" s="1"/>
  <c r="K38" i="116" l="1"/>
  <c r="L38" i="116" s="1"/>
  <c r="J35" i="116"/>
  <c r="K34" i="115"/>
  <c r="L34" i="115" s="1"/>
  <c r="J33" i="115"/>
  <c r="J44" i="114"/>
  <c r="K45" i="114"/>
  <c r="L45" i="114" s="1"/>
  <c r="J34" i="116" l="1"/>
  <c r="K35" i="116"/>
  <c r="L35" i="116" s="1"/>
  <c r="J32" i="115"/>
  <c r="K33" i="115"/>
  <c r="L33" i="115" s="1"/>
  <c r="K44" i="114"/>
  <c r="L44" i="114" s="1"/>
  <c r="J39" i="114"/>
  <c r="K34" i="116" l="1"/>
  <c r="L34" i="116" s="1"/>
  <c r="J33" i="116"/>
  <c r="J31" i="115"/>
  <c r="K32" i="115"/>
  <c r="L32" i="115" s="1"/>
  <c r="K39" i="114"/>
  <c r="L39" i="114" s="1"/>
  <c r="J38" i="114"/>
  <c r="K33" i="116" l="1"/>
  <c r="L33" i="116" s="1"/>
  <c r="J32" i="116"/>
  <c r="K31" i="115"/>
  <c r="L31" i="115" s="1"/>
  <c r="J30" i="115"/>
  <c r="K30" i="115" s="1"/>
  <c r="L30" i="115" s="1"/>
  <c r="J37" i="114"/>
  <c r="K38" i="114"/>
  <c r="L38" i="114" s="1"/>
  <c r="J31" i="116" l="1"/>
  <c r="K32" i="116"/>
  <c r="L32" i="116" s="1"/>
  <c r="J36" i="114"/>
  <c r="K37" i="114"/>
  <c r="L37" i="114" s="1"/>
  <c r="J30" i="116" l="1"/>
  <c r="K30" i="116" s="1"/>
  <c r="L30" i="116" s="1"/>
  <c r="K31" i="116"/>
  <c r="L31" i="116" s="1"/>
  <c r="J35" i="114"/>
  <c r="K36" i="114"/>
  <c r="L36" i="114" s="1"/>
  <c r="K35" i="114" l="1"/>
  <c r="L35" i="114" s="1"/>
  <c r="J34" i="114"/>
  <c r="K34" i="114" s="1"/>
  <c r="L34" i="114" s="1"/>
  <c r="Y85" i="113" l="1"/>
  <c r="AC85" i="113" s="1"/>
  <c r="AD85" i="113" s="1"/>
  <c r="Y84" i="113"/>
  <c r="AC84" i="113" s="1"/>
  <c r="AD84" i="113" s="1"/>
  <c r="AA83" i="113"/>
  <c r="AC83" i="113"/>
  <c r="AD83" i="113" s="1"/>
  <c r="AD37" i="113"/>
  <c r="W25" i="113"/>
  <c r="C1" i="113" s="1"/>
  <c r="K172" i="113"/>
  <c r="L172" i="113" s="1"/>
  <c r="H172" i="113"/>
  <c r="H171" i="113"/>
  <c r="J171" i="113" s="1"/>
  <c r="H170" i="113"/>
  <c r="J170" i="113" s="1"/>
  <c r="H169" i="113"/>
  <c r="J169" i="113" s="1"/>
  <c r="H168" i="113"/>
  <c r="J168" i="113" s="1"/>
  <c r="J167" i="113"/>
  <c r="K167" i="113" s="1"/>
  <c r="L167" i="113" s="1"/>
  <c r="L166" i="113"/>
  <c r="K166" i="113"/>
  <c r="AD165" i="113"/>
  <c r="I165" i="113" s="1"/>
  <c r="K165" i="113" s="1"/>
  <c r="L165" i="113" s="1"/>
  <c r="AD164" i="113"/>
  <c r="AD163" i="113"/>
  <c r="I163" i="113" s="1"/>
  <c r="K163" i="113" s="1"/>
  <c r="L163" i="113" s="1"/>
  <c r="AD162" i="113"/>
  <c r="I162" i="113" s="1"/>
  <c r="K162" i="113" s="1"/>
  <c r="L162" i="113" s="1"/>
  <c r="AD161" i="113"/>
  <c r="I161" i="113" s="1"/>
  <c r="K161" i="113" s="1"/>
  <c r="L161" i="113" s="1"/>
  <c r="AD160" i="113"/>
  <c r="AD159" i="113"/>
  <c r="I159" i="113" s="1"/>
  <c r="K159" i="113" s="1"/>
  <c r="L159" i="113" s="1"/>
  <c r="A159" i="113"/>
  <c r="E159" i="113" s="1"/>
  <c r="AD158" i="113"/>
  <c r="I158" i="113" s="1"/>
  <c r="K158" i="113" s="1"/>
  <c r="L158" i="113" s="1"/>
  <c r="A158" i="113"/>
  <c r="B158" i="113" s="1"/>
  <c r="AD157" i="113"/>
  <c r="I157" i="113" s="1"/>
  <c r="K157" i="113" s="1"/>
  <c r="L157" i="113" s="1"/>
  <c r="AD156" i="113"/>
  <c r="I156" i="113" s="1"/>
  <c r="K156" i="113" s="1"/>
  <c r="L156" i="113" s="1"/>
  <c r="K155" i="113"/>
  <c r="L155" i="113" s="1"/>
  <c r="E155" i="113"/>
  <c r="D155" i="113"/>
  <c r="C155" i="113"/>
  <c r="B155" i="113"/>
  <c r="J154" i="113"/>
  <c r="K154" i="113" s="1"/>
  <c r="L154" i="113" s="1"/>
  <c r="J153" i="113"/>
  <c r="K153" i="113" s="1"/>
  <c r="L153" i="113" s="1"/>
  <c r="K152" i="113"/>
  <c r="L152" i="113" s="1"/>
  <c r="AD151" i="113"/>
  <c r="I151" i="113" s="1"/>
  <c r="K151" i="113" s="1"/>
  <c r="L151" i="113" s="1"/>
  <c r="A151" i="113"/>
  <c r="B151" i="113" s="1"/>
  <c r="AD150" i="113"/>
  <c r="AD149" i="113"/>
  <c r="I149" i="113" s="1"/>
  <c r="K149" i="113" s="1"/>
  <c r="L149" i="113" s="1"/>
  <c r="AD148" i="113"/>
  <c r="I148" i="113" s="1"/>
  <c r="K148" i="113" s="1"/>
  <c r="L148" i="113" s="1"/>
  <c r="AD147" i="113"/>
  <c r="A147" i="113" s="1"/>
  <c r="D147" i="113" s="1"/>
  <c r="AD146" i="113"/>
  <c r="AD145" i="113"/>
  <c r="I145" i="113" s="1"/>
  <c r="K145" i="113" s="1"/>
  <c r="L145" i="113" s="1"/>
  <c r="AD144" i="113"/>
  <c r="I144" i="113" s="1"/>
  <c r="K144" i="113" s="1"/>
  <c r="L144" i="113" s="1"/>
  <c r="AD143" i="113"/>
  <c r="A143" i="113" s="1"/>
  <c r="D143" i="113" s="1"/>
  <c r="AD142" i="113"/>
  <c r="AD141" i="113"/>
  <c r="K141" i="113"/>
  <c r="L141" i="113" s="1"/>
  <c r="E141" i="113"/>
  <c r="D141" i="113"/>
  <c r="C141" i="113"/>
  <c r="B141" i="113"/>
  <c r="J138" i="113"/>
  <c r="K138" i="113" s="1"/>
  <c r="L138" i="113" s="1"/>
  <c r="K137" i="113"/>
  <c r="L137" i="113" s="1"/>
  <c r="AD136" i="113"/>
  <c r="I136" i="113" s="1"/>
  <c r="E136" i="113"/>
  <c r="D136" i="113"/>
  <c r="C136" i="113"/>
  <c r="B136" i="113"/>
  <c r="AD135" i="113"/>
  <c r="I135" i="113" s="1"/>
  <c r="E135" i="113"/>
  <c r="D135" i="113"/>
  <c r="C135" i="113"/>
  <c r="B135" i="113"/>
  <c r="AD134" i="113"/>
  <c r="I134" i="113" s="1"/>
  <c r="E134" i="113"/>
  <c r="D134" i="113"/>
  <c r="C134" i="113"/>
  <c r="B134" i="113"/>
  <c r="AD133" i="113"/>
  <c r="I133" i="113" s="1"/>
  <c r="AD132" i="113"/>
  <c r="I132" i="113" s="1"/>
  <c r="AD131" i="113"/>
  <c r="A131" i="113" s="1"/>
  <c r="AD130" i="113"/>
  <c r="I130" i="113" s="1"/>
  <c r="AD129" i="113"/>
  <c r="I129" i="113" s="1"/>
  <c r="AD128" i="113"/>
  <c r="I128" i="113" s="1"/>
  <c r="AD127" i="113"/>
  <c r="I127" i="113" s="1"/>
  <c r="AD126" i="113"/>
  <c r="J126" i="113"/>
  <c r="K126" i="113" s="1"/>
  <c r="L126" i="113" s="1"/>
  <c r="E126" i="113"/>
  <c r="D126" i="113"/>
  <c r="C126" i="113"/>
  <c r="B126" i="113"/>
  <c r="J125" i="113"/>
  <c r="K125" i="113" s="1"/>
  <c r="L125" i="113" s="1"/>
  <c r="K124" i="113"/>
  <c r="L124" i="113" s="1"/>
  <c r="K123" i="113"/>
  <c r="L123" i="113" s="1"/>
  <c r="K122" i="113"/>
  <c r="L122" i="113" s="1"/>
  <c r="K121" i="113"/>
  <c r="L121" i="113" s="1"/>
  <c r="D121" i="113"/>
  <c r="C121" i="113"/>
  <c r="B121" i="113"/>
  <c r="H120" i="113"/>
  <c r="H119" i="113"/>
  <c r="H118" i="113"/>
  <c r="H117" i="113"/>
  <c r="H116" i="113"/>
  <c r="H115" i="113"/>
  <c r="H114" i="113"/>
  <c r="H113" i="113"/>
  <c r="H112" i="113"/>
  <c r="J111" i="113"/>
  <c r="K111" i="113" s="1"/>
  <c r="L111" i="113" s="1"/>
  <c r="H111" i="113"/>
  <c r="J110" i="113"/>
  <c r="K110" i="113" s="1"/>
  <c r="L110" i="113" s="1"/>
  <c r="J109" i="113"/>
  <c r="K109" i="113" s="1"/>
  <c r="L109" i="113" s="1"/>
  <c r="H108" i="113"/>
  <c r="J108" i="113" s="1"/>
  <c r="K108" i="113" s="1"/>
  <c r="L108" i="113" s="1"/>
  <c r="D108" i="113"/>
  <c r="C108" i="113"/>
  <c r="B108" i="113"/>
  <c r="J107" i="113"/>
  <c r="K107" i="113" s="1"/>
  <c r="L107" i="113" s="1"/>
  <c r="AD106" i="113"/>
  <c r="I106" i="113" s="1"/>
  <c r="AD105" i="113"/>
  <c r="A105" i="113" s="1"/>
  <c r="D105" i="113" s="1"/>
  <c r="AD104" i="113"/>
  <c r="I104" i="113" s="1"/>
  <c r="AD103" i="113"/>
  <c r="I103" i="113" s="1"/>
  <c r="AD102" i="113"/>
  <c r="AD101" i="113"/>
  <c r="A101" i="113" s="1"/>
  <c r="E101" i="113" s="1"/>
  <c r="AD100" i="113"/>
  <c r="I100" i="113" s="1"/>
  <c r="AD99" i="113"/>
  <c r="I99" i="113" s="1"/>
  <c r="AD98" i="113"/>
  <c r="AD97" i="113"/>
  <c r="AD96" i="113"/>
  <c r="I96" i="113" s="1"/>
  <c r="AD95" i="113"/>
  <c r="I95" i="113" s="1"/>
  <c r="AD94" i="113"/>
  <c r="AD93" i="113"/>
  <c r="AD92" i="113"/>
  <c r="I92" i="113" s="1"/>
  <c r="AD91" i="113"/>
  <c r="I91" i="113" s="1"/>
  <c r="AD90" i="113"/>
  <c r="A90" i="113" s="1"/>
  <c r="AD89" i="113"/>
  <c r="A89" i="113" s="1"/>
  <c r="E89" i="113" s="1"/>
  <c r="AD88" i="113"/>
  <c r="J88" i="113"/>
  <c r="K88" i="113" s="1"/>
  <c r="L88" i="113" s="1"/>
  <c r="F88" i="113"/>
  <c r="E88" i="113"/>
  <c r="D88" i="113"/>
  <c r="C88" i="113"/>
  <c r="B88" i="113"/>
  <c r="AD87" i="113"/>
  <c r="J87" i="113"/>
  <c r="K87" i="113" s="1"/>
  <c r="L87" i="113" s="1"/>
  <c r="F87" i="113"/>
  <c r="E87" i="113"/>
  <c r="D87" i="113"/>
  <c r="C87" i="113"/>
  <c r="B87" i="113"/>
  <c r="J86" i="113"/>
  <c r="K86" i="113" s="1"/>
  <c r="L86" i="113" s="1"/>
  <c r="J85" i="113"/>
  <c r="K85" i="113" s="1"/>
  <c r="L85" i="113" s="1"/>
  <c r="F85" i="113"/>
  <c r="E85" i="113"/>
  <c r="D85" i="113"/>
  <c r="C85" i="113"/>
  <c r="B85" i="113"/>
  <c r="AD82" i="113"/>
  <c r="A82" i="113" s="1"/>
  <c r="AD81" i="113"/>
  <c r="A81" i="113" s="1"/>
  <c r="D81" i="113" s="1"/>
  <c r="AD80" i="113"/>
  <c r="I80" i="113" s="1"/>
  <c r="AD79" i="113"/>
  <c r="I79" i="113" s="1"/>
  <c r="A79" i="113"/>
  <c r="C79" i="113" s="1"/>
  <c r="AD78" i="113"/>
  <c r="AD77" i="113"/>
  <c r="AD76" i="113"/>
  <c r="I76" i="113" s="1"/>
  <c r="AD75" i="113"/>
  <c r="I75" i="113" s="1"/>
  <c r="AD74" i="113"/>
  <c r="A74" i="113" s="1"/>
  <c r="E74" i="113" s="1"/>
  <c r="AD73" i="113"/>
  <c r="I73" i="113" s="1"/>
  <c r="A73" i="113"/>
  <c r="D73" i="113" s="1"/>
  <c r="AD72" i="113"/>
  <c r="I72" i="113" s="1"/>
  <c r="AD71" i="113"/>
  <c r="I71" i="113" s="1"/>
  <c r="AD70" i="113"/>
  <c r="A70" i="113" s="1"/>
  <c r="E70" i="113" s="1"/>
  <c r="AD69" i="113"/>
  <c r="I69" i="113" s="1"/>
  <c r="AD68" i="113"/>
  <c r="I68" i="113" s="1"/>
  <c r="A68" i="113"/>
  <c r="C68" i="113" s="1"/>
  <c r="AD67" i="113"/>
  <c r="I67" i="113" s="1"/>
  <c r="AD66" i="113"/>
  <c r="A66" i="113" s="1"/>
  <c r="E66" i="113" s="1"/>
  <c r="AD65" i="113"/>
  <c r="I65" i="113" s="1"/>
  <c r="AA64" i="113"/>
  <c r="AC64" i="113"/>
  <c r="AD64" i="113" s="1"/>
  <c r="J64" i="113"/>
  <c r="K64" i="113" s="1"/>
  <c r="L64" i="113" s="1"/>
  <c r="F64" i="113"/>
  <c r="E64" i="113"/>
  <c r="D64" i="113"/>
  <c r="C64" i="113"/>
  <c r="B64" i="113"/>
  <c r="J63" i="113"/>
  <c r="AA62" i="113"/>
  <c r="AC62" i="113"/>
  <c r="AD62" i="113" s="1"/>
  <c r="J62" i="113"/>
  <c r="K62" i="113" s="1"/>
  <c r="L62" i="113" s="1"/>
  <c r="F62" i="113"/>
  <c r="E62" i="113"/>
  <c r="D62" i="113"/>
  <c r="C62" i="113"/>
  <c r="B62" i="113"/>
  <c r="AD61" i="113"/>
  <c r="I61" i="113" s="1"/>
  <c r="A61" i="113"/>
  <c r="C61" i="113" s="1"/>
  <c r="AD60" i="113"/>
  <c r="I60" i="113" s="1"/>
  <c r="AD59" i="113"/>
  <c r="A59" i="113" s="1"/>
  <c r="E59" i="113" s="1"/>
  <c r="AD58" i="113"/>
  <c r="I58" i="113" s="1"/>
  <c r="AD57" i="113"/>
  <c r="I57" i="113" s="1"/>
  <c r="AD56" i="113"/>
  <c r="I56" i="113" s="1"/>
  <c r="AD55" i="113"/>
  <c r="A55" i="113" s="1"/>
  <c r="E55" i="113" s="1"/>
  <c r="AD54" i="113"/>
  <c r="I54" i="113" s="1"/>
  <c r="A54" i="113"/>
  <c r="D54" i="113" s="1"/>
  <c r="AD53" i="113"/>
  <c r="I53" i="113" s="1"/>
  <c r="A53" i="113"/>
  <c r="C53" i="113" s="1"/>
  <c r="AD52" i="113"/>
  <c r="I52" i="113" s="1"/>
  <c r="AD51" i="113"/>
  <c r="A51" i="113" s="1"/>
  <c r="E51" i="113" s="1"/>
  <c r="AD50" i="113"/>
  <c r="I50" i="113" s="1"/>
  <c r="A50" i="113"/>
  <c r="D50" i="113" s="1"/>
  <c r="AD49" i="113"/>
  <c r="I49" i="113" s="1"/>
  <c r="A49" i="113"/>
  <c r="C49" i="113" s="1"/>
  <c r="AD48" i="113"/>
  <c r="I48" i="113" s="1"/>
  <c r="A48" i="113"/>
  <c r="E48" i="113" s="1"/>
  <c r="AD47" i="113"/>
  <c r="A47" i="113" s="1"/>
  <c r="E47" i="113" s="1"/>
  <c r="I47" i="113"/>
  <c r="F47" i="113"/>
  <c r="D47" i="113"/>
  <c r="C47" i="113"/>
  <c r="B47" i="113"/>
  <c r="AD46" i="113"/>
  <c r="I46" i="113" s="1"/>
  <c r="AD45" i="113"/>
  <c r="I45" i="113" s="1"/>
  <c r="AA44" i="113"/>
  <c r="AC44" i="113"/>
  <c r="AD44" i="113" s="1"/>
  <c r="I44" i="113" s="1"/>
  <c r="F44" i="113"/>
  <c r="E44" i="113"/>
  <c r="D44" i="113"/>
  <c r="C44" i="113"/>
  <c r="B44" i="113"/>
  <c r="AA43" i="113"/>
  <c r="AC43" i="113"/>
  <c r="AD43" i="113" s="1"/>
  <c r="J43" i="113"/>
  <c r="K43" i="113" s="1"/>
  <c r="L43" i="113" s="1"/>
  <c r="F43" i="113"/>
  <c r="E43" i="113"/>
  <c r="D43" i="113"/>
  <c r="C43" i="113"/>
  <c r="B43" i="113"/>
  <c r="J42" i="113"/>
  <c r="K42" i="113" s="1"/>
  <c r="L42" i="113" s="1"/>
  <c r="J41" i="113"/>
  <c r="K41" i="113" s="1"/>
  <c r="L41" i="113" s="1"/>
  <c r="J40" i="113"/>
  <c r="K40" i="113" s="1"/>
  <c r="L40" i="113" s="1"/>
  <c r="AD39" i="113"/>
  <c r="A39" i="113" s="1"/>
  <c r="AD36" i="113"/>
  <c r="I36" i="113" s="1"/>
  <c r="F36" i="113"/>
  <c r="E36" i="113"/>
  <c r="D36" i="113"/>
  <c r="C36" i="113"/>
  <c r="B36" i="113"/>
  <c r="AD35" i="113"/>
  <c r="I35" i="113" s="1"/>
  <c r="F35" i="113"/>
  <c r="E35" i="113"/>
  <c r="D35" i="113"/>
  <c r="C35" i="113"/>
  <c r="B35" i="113"/>
  <c r="AD34" i="113"/>
  <c r="A34" i="113" s="1"/>
  <c r="E34" i="113" s="1"/>
  <c r="AD33" i="113"/>
  <c r="I33" i="113" s="1"/>
  <c r="AD32" i="113"/>
  <c r="I32" i="113" s="1"/>
  <c r="AD31" i="113"/>
  <c r="A31" i="113" s="1"/>
  <c r="I31" i="113"/>
  <c r="AD30" i="113"/>
  <c r="A30" i="113" s="1"/>
  <c r="E30" i="113" s="1"/>
  <c r="B30" i="113"/>
  <c r="AD29" i="113"/>
  <c r="J29" i="113"/>
  <c r="K29" i="113" s="1"/>
  <c r="L29" i="113" s="1"/>
  <c r="F29" i="113"/>
  <c r="E29" i="113"/>
  <c r="D29" i="113"/>
  <c r="C29" i="113"/>
  <c r="B29" i="113"/>
  <c r="J28" i="113"/>
  <c r="K28" i="113" s="1"/>
  <c r="L28" i="113" s="1"/>
  <c r="J27" i="113"/>
  <c r="K27" i="113" s="1"/>
  <c r="L27" i="113" s="1"/>
  <c r="D1" i="113"/>
  <c r="I22" i="113"/>
  <c r="G1" i="113"/>
  <c r="B1" i="113"/>
  <c r="H149" i="113"/>
  <c r="H146" i="113"/>
  <c r="H150" i="113"/>
  <c r="H147" i="113"/>
  <c r="H143" i="113"/>
  <c r="H142" i="113"/>
  <c r="H144" i="113"/>
  <c r="H151" i="113"/>
  <c r="H141" i="113"/>
  <c r="H145" i="113"/>
  <c r="H148" i="113"/>
  <c r="B101" i="113" l="1"/>
  <c r="A128" i="113"/>
  <c r="A129" i="113"/>
  <c r="C129" i="113" s="1"/>
  <c r="A130" i="113"/>
  <c r="E130" i="113" s="1"/>
  <c r="I131" i="113"/>
  <c r="A163" i="113"/>
  <c r="E163" i="113" s="1"/>
  <c r="A91" i="113"/>
  <c r="I101" i="113"/>
  <c r="A127" i="113"/>
  <c r="C127" i="113" s="1"/>
  <c r="A45" i="113"/>
  <c r="C45" i="113" s="1"/>
  <c r="D66" i="113"/>
  <c r="AD152" i="113"/>
  <c r="A144" i="113"/>
  <c r="E144" i="113" s="1"/>
  <c r="A145" i="113"/>
  <c r="E145" i="113" s="1"/>
  <c r="D48" i="113"/>
  <c r="D51" i="113"/>
  <c r="C48" i="113"/>
  <c r="F51" i="113"/>
  <c r="A58" i="113"/>
  <c r="C59" i="113"/>
  <c r="A60" i="113"/>
  <c r="D60" i="113" s="1"/>
  <c r="E73" i="113"/>
  <c r="A75" i="113"/>
  <c r="A76" i="113"/>
  <c r="C76" i="113" s="1"/>
  <c r="I82" i="113"/>
  <c r="I90" i="113"/>
  <c r="D91" i="113"/>
  <c r="A99" i="113"/>
  <c r="F99" i="113" s="1"/>
  <c r="A100" i="113"/>
  <c r="I147" i="113"/>
  <c r="K147" i="113" s="1"/>
  <c r="L147" i="113" s="1"/>
  <c r="A148" i="113"/>
  <c r="E148" i="113" s="1"/>
  <c r="A149" i="113"/>
  <c r="C149" i="113" s="1"/>
  <c r="A157" i="113"/>
  <c r="C157" i="113" s="1"/>
  <c r="C159" i="113"/>
  <c r="A161" i="113"/>
  <c r="C161" i="113" s="1"/>
  <c r="C163" i="113"/>
  <c r="A165" i="113"/>
  <c r="C165" i="113" s="1"/>
  <c r="AD63" i="113"/>
  <c r="A33" i="113"/>
  <c r="F30" i="113"/>
  <c r="I39" i="113"/>
  <c r="I30" i="113"/>
  <c r="C34" i="113"/>
  <c r="E39" i="113"/>
  <c r="D39" i="113"/>
  <c r="C39" i="113"/>
  <c r="E131" i="113"/>
  <c r="C131" i="113"/>
  <c r="E90" i="113"/>
  <c r="D90" i="113"/>
  <c r="C90" i="113"/>
  <c r="D34" i="113"/>
  <c r="B49" i="113"/>
  <c r="D53" i="113"/>
  <c r="A72" i="113"/>
  <c r="D74" i="113"/>
  <c r="B79" i="113"/>
  <c r="C101" i="113"/>
  <c r="C130" i="113"/>
  <c r="C151" i="113"/>
  <c r="C158" i="113"/>
  <c r="D161" i="113"/>
  <c r="D165" i="113"/>
  <c r="A32" i="113"/>
  <c r="C32" i="113" s="1"/>
  <c r="B33" i="113"/>
  <c r="F34" i="113"/>
  <c r="D49" i="113"/>
  <c r="E50" i="113"/>
  <c r="E53" i="113"/>
  <c r="B58" i="113"/>
  <c r="F59" i="113"/>
  <c r="A65" i="113"/>
  <c r="F65" i="113" s="1"/>
  <c r="F66" i="113"/>
  <c r="D68" i="113"/>
  <c r="B73" i="113"/>
  <c r="F74" i="113"/>
  <c r="D79" i="113"/>
  <c r="A80" i="113"/>
  <c r="B80" i="113" s="1"/>
  <c r="F89" i="113"/>
  <c r="D101" i="113"/>
  <c r="E127" i="113"/>
  <c r="A132" i="113"/>
  <c r="D132" i="113" s="1"/>
  <c r="I143" i="113"/>
  <c r="K143" i="113" s="1"/>
  <c r="L143" i="113" s="1"/>
  <c r="D145" i="113"/>
  <c r="D151" i="113"/>
  <c r="D157" i="113"/>
  <c r="D158" i="113"/>
  <c r="C74" i="113"/>
  <c r="C89" i="113"/>
  <c r="A57" i="113"/>
  <c r="F57" i="113" s="1"/>
  <c r="D59" i="113"/>
  <c r="D89" i="113"/>
  <c r="A96" i="113"/>
  <c r="F96" i="113" s="1"/>
  <c r="A106" i="113"/>
  <c r="E106" i="113" s="1"/>
  <c r="A133" i="113"/>
  <c r="B145" i="113"/>
  <c r="C33" i="113"/>
  <c r="B34" i="113"/>
  <c r="I34" i="113"/>
  <c r="A46" i="113"/>
  <c r="C58" i="113"/>
  <c r="B59" i="113"/>
  <c r="I59" i="113"/>
  <c r="E68" i="113"/>
  <c r="C73" i="113"/>
  <c r="B74" i="113"/>
  <c r="I74" i="113"/>
  <c r="E79" i="113"/>
  <c r="B89" i="113"/>
  <c r="I89" i="113"/>
  <c r="A92" i="113"/>
  <c r="A95" i="113"/>
  <c r="F95" i="113" s="1"/>
  <c r="F101" i="113"/>
  <c r="A103" i="113"/>
  <c r="I105" i="113"/>
  <c r="AD137" i="113"/>
  <c r="A156" i="113"/>
  <c r="E156" i="113" s="1"/>
  <c r="B159" i="113"/>
  <c r="A162" i="113"/>
  <c r="B163" i="113"/>
  <c r="AD40" i="113"/>
  <c r="G142" i="113"/>
  <c r="G146" i="113"/>
  <c r="G150" i="113"/>
  <c r="G145" i="113"/>
  <c r="G149" i="113"/>
  <c r="G141" i="113"/>
  <c r="G144" i="113"/>
  <c r="G148" i="113"/>
  <c r="G143" i="113"/>
  <c r="G147" i="113"/>
  <c r="G151" i="113"/>
  <c r="J36" i="113"/>
  <c r="K36" i="113" s="1"/>
  <c r="L36" i="113" s="1"/>
  <c r="J44" i="113"/>
  <c r="K44" i="113" s="1"/>
  <c r="L44" i="113" s="1"/>
  <c r="F31" i="113"/>
  <c r="B31" i="113"/>
  <c r="J35" i="113"/>
  <c r="K35" i="113" s="1"/>
  <c r="L35" i="113" s="1"/>
  <c r="AD42" i="113"/>
  <c r="F45" i="113"/>
  <c r="F54" i="113"/>
  <c r="F55" i="113"/>
  <c r="F61" i="113"/>
  <c r="A69" i="113"/>
  <c r="F75" i="113"/>
  <c r="B75" i="113"/>
  <c r="D80" i="113"/>
  <c r="E81" i="113"/>
  <c r="C81" i="113"/>
  <c r="A97" i="113"/>
  <c r="I97" i="113"/>
  <c r="A102" i="113"/>
  <c r="I102" i="113"/>
  <c r="C30" i="113"/>
  <c r="C31" i="113"/>
  <c r="B32" i="113"/>
  <c r="F50" i="113"/>
  <c r="B54" i="113"/>
  <c r="B55" i="113"/>
  <c r="I55" i="113"/>
  <c r="A56" i="113"/>
  <c r="C60" i="113"/>
  <c r="B61" i="113"/>
  <c r="K63" i="113"/>
  <c r="L63" i="113" s="1"/>
  <c r="B70" i="113"/>
  <c r="I70" i="113"/>
  <c r="A71" i="113"/>
  <c r="F72" i="113"/>
  <c r="C75" i="113"/>
  <c r="A77" i="113"/>
  <c r="I77" i="113"/>
  <c r="F81" i="113"/>
  <c r="F82" i="113"/>
  <c r="B82" i="113"/>
  <c r="C82" i="113"/>
  <c r="D92" i="113"/>
  <c r="C92" i="113"/>
  <c r="B92" i="113"/>
  <c r="A93" i="113"/>
  <c r="I93" i="113"/>
  <c r="I94" i="113"/>
  <c r="A94" i="113"/>
  <c r="E132" i="113"/>
  <c r="D30" i="113"/>
  <c r="D31" i="113"/>
  <c r="F33" i="113"/>
  <c r="F46" i="113"/>
  <c r="E49" i="113"/>
  <c r="B50" i="113"/>
  <c r="B51" i="113"/>
  <c r="I51" i="113"/>
  <c r="A52" i="113"/>
  <c r="F53" i="113"/>
  <c r="C54" i="113"/>
  <c r="C55" i="113"/>
  <c r="D61" i="113"/>
  <c r="B66" i="113"/>
  <c r="I66" i="113"/>
  <c r="A67" i="113"/>
  <c r="F68" i="113"/>
  <c r="C70" i="113"/>
  <c r="D75" i="113"/>
  <c r="D76" i="113"/>
  <c r="I81" i="113"/>
  <c r="D82" i="113"/>
  <c r="AD86" i="113"/>
  <c r="E92" i="113"/>
  <c r="D96" i="113"/>
  <c r="E96" i="113"/>
  <c r="I98" i="113"/>
  <c r="A98" i="113"/>
  <c r="F60" i="113"/>
  <c r="B60" i="113"/>
  <c r="F70" i="113"/>
  <c r="E31" i="113"/>
  <c r="F39" i="113"/>
  <c r="B39" i="113"/>
  <c r="E45" i="113"/>
  <c r="F48" i="113"/>
  <c r="B48" i="113"/>
  <c r="F49" i="113"/>
  <c r="C50" i="113"/>
  <c r="C51" i="113"/>
  <c r="B53" i="113"/>
  <c r="E54" i="113"/>
  <c r="D55" i="113"/>
  <c r="F58" i="113"/>
  <c r="E60" i="113"/>
  <c r="E61" i="113"/>
  <c r="C66" i="113"/>
  <c r="B68" i="113"/>
  <c r="D70" i="113"/>
  <c r="D72" i="113"/>
  <c r="F73" i="113"/>
  <c r="E75" i="113"/>
  <c r="E76" i="113"/>
  <c r="I78" i="113"/>
  <c r="A78" i="113"/>
  <c r="B81" i="113"/>
  <c r="E82" i="113"/>
  <c r="F92" i="113"/>
  <c r="A104" i="113"/>
  <c r="I160" i="113"/>
  <c r="K160" i="113" s="1"/>
  <c r="L160" i="113" s="1"/>
  <c r="A160" i="113"/>
  <c r="E105" i="113"/>
  <c r="C105" i="113"/>
  <c r="B105" i="113"/>
  <c r="I164" i="113"/>
  <c r="K164" i="113" s="1"/>
  <c r="L164" i="113" s="1"/>
  <c r="A164" i="113"/>
  <c r="F79" i="113"/>
  <c r="E91" i="113"/>
  <c r="B99" i="113"/>
  <c r="E100" i="113"/>
  <c r="F105" i="113"/>
  <c r="A146" i="113"/>
  <c r="I146" i="113"/>
  <c r="K146" i="113" s="1"/>
  <c r="L146" i="113" s="1"/>
  <c r="D148" i="113"/>
  <c r="C148" i="113"/>
  <c r="B148" i="113"/>
  <c r="F90" i="113"/>
  <c r="B90" i="113"/>
  <c r="F91" i="113"/>
  <c r="D99" i="113"/>
  <c r="F100" i="113"/>
  <c r="D128" i="113"/>
  <c r="B128" i="113"/>
  <c r="E128" i="113"/>
  <c r="C128" i="113"/>
  <c r="B129" i="113"/>
  <c r="D129" i="113"/>
  <c r="E129" i="113"/>
  <c r="A150" i="113"/>
  <c r="I150" i="113"/>
  <c r="K150" i="113" s="1"/>
  <c r="L150" i="113" s="1"/>
  <c r="C156" i="113"/>
  <c r="B156" i="113"/>
  <c r="B127" i="113"/>
  <c r="D127" i="113"/>
  <c r="B131" i="113"/>
  <c r="D131" i="113"/>
  <c r="C143" i="113"/>
  <c r="B143" i="113"/>
  <c r="E143" i="113"/>
  <c r="D130" i="113"/>
  <c r="B130" i="113"/>
  <c r="A142" i="113"/>
  <c r="I142" i="113"/>
  <c r="K142" i="113" s="1"/>
  <c r="L142" i="113" s="1"/>
  <c r="D144" i="113"/>
  <c r="C144" i="113"/>
  <c r="B144" i="113"/>
  <c r="C147" i="113"/>
  <c r="B147" i="113"/>
  <c r="E147" i="113"/>
  <c r="E103" i="113"/>
  <c r="D133" i="113"/>
  <c r="C145" i="113"/>
  <c r="E151" i="113"/>
  <c r="E157" i="113"/>
  <c r="E161" i="113"/>
  <c r="E165" i="113"/>
  <c r="E133" i="113"/>
  <c r="B157" i="113"/>
  <c r="E158" i="113"/>
  <c r="D159" i="113"/>
  <c r="B161" i="113"/>
  <c r="D163" i="113"/>
  <c r="B165" i="113"/>
  <c r="D149" i="113" l="1"/>
  <c r="D106" i="113"/>
  <c r="C65" i="113"/>
  <c r="D57" i="113"/>
  <c r="E32" i="113"/>
  <c r="B65" i="113"/>
  <c r="B57" i="113"/>
  <c r="D45" i="113"/>
  <c r="D32" i="113"/>
  <c r="B132" i="113"/>
  <c r="B76" i="113"/>
  <c r="B45" i="113"/>
  <c r="C80" i="113"/>
  <c r="F76" i="113"/>
  <c r="F32" i="113"/>
  <c r="C91" i="113"/>
  <c r="B91" i="113"/>
  <c r="E149" i="113"/>
  <c r="B149" i="113"/>
  <c r="C99" i="113"/>
  <c r="E99" i="113"/>
  <c r="D100" i="113"/>
  <c r="C100" i="113"/>
  <c r="B100" i="113"/>
  <c r="D58" i="113"/>
  <c r="E58" i="113"/>
  <c r="AD107" i="113"/>
  <c r="D33" i="113"/>
  <c r="E33" i="113"/>
  <c r="C103" i="113"/>
  <c r="D103" i="113"/>
  <c r="F103" i="113"/>
  <c r="B103" i="113"/>
  <c r="C72" i="113"/>
  <c r="E72" i="113"/>
  <c r="B106" i="113"/>
  <c r="B72" i="113"/>
  <c r="C57" i="113"/>
  <c r="E57" i="113"/>
  <c r="D156" i="113"/>
  <c r="F106" i="113"/>
  <c r="B96" i="113"/>
  <c r="F80" i="113"/>
  <c r="E80" i="113"/>
  <c r="C132" i="113"/>
  <c r="C95" i="113"/>
  <c r="E95" i="113"/>
  <c r="D95" i="113"/>
  <c r="B95" i="113"/>
  <c r="D46" i="113"/>
  <c r="B46" i="113"/>
  <c r="E46" i="113"/>
  <c r="C46" i="113"/>
  <c r="C106" i="113"/>
  <c r="C96" i="113"/>
  <c r="E162" i="113"/>
  <c r="D162" i="113"/>
  <c r="C162" i="113"/>
  <c r="B162" i="113"/>
  <c r="B133" i="113"/>
  <c r="C133" i="113"/>
  <c r="D65" i="113"/>
  <c r="E65" i="113"/>
  <c r="F56" i="113"/>
  <c r="B56" i="113"/>
  <c r="D56" i="113"/>
  <c r="E56" i="113"/>
  <c r="C56" i="113"/>
  <c r="AD108" i="113"/>
  <c r="AD109" i="113" s="1"/>
  <c r="D164" i="113"/>
  <c r="C164" i="113"/>
  <c r="B164" i="113"/>
  <c r="E164" i="113"/>
  <c r="F71" i="113"/>
  <c r="B71" i="113"/>
  <c r="D71" i="113"/>
  <c r="C71" i="113"/>
  <c r="E71" i="113"/>
  <c r="D69" i="113"/>
  <c r="E69" i="113"/>
  <c r="C69" i="113"/>
  <c r="B69" i="113"/>
  <c r="F69" i="113"/>
  <c r="B142" i="113"/>
  <c r="E142" i="113"/>
  <c r="D142" i="113"/>
  <c r="C142" i="113"/>
  <c r="D160" i="113"/>
  <c r="C160" i="113"/>
  <c r="B160" i="113"/>
  <c r="E160" i="113"/>
  <c r="E93" i="113"/>
  <c r="C93" i="113"/>
  <c r="B93" i="113"/>
  <c r="F93" i="113"/>
  <c r="D93" i="113"/>
  <c r="B150" i="113"/>
  <c r="E150" i="113"/>
  <c r="D150" i="113"/>
  <c r="C150" i="113"/>
  <c r="F98" i="113"/>
  <c r="B98" i="113"/>
  <c r="D98" i="113"/>
  <c r="C98" i="113"/>
  <c r="E98" i="113"/>
  <c r="F52" i="113"/>
  <c r="B52" i="113"/>
  <c r="C52" i="113"/>
  <c r="E52" i="113"/>
  <c r="D52" i="113"/>
  <c r="E97" i="113"/>
  <c r="D97" i="113"/>
  <c r="C97" i="113"/>
  <c r="B97" i="113"/>
  <c r="F97" i="113"/>
  <c r="D104" i="113"/>
  <c r="F104" i="113"/>
  <c r="B104" i="113"/>
  <c r="E104" i="113"/>
  <c r="C104" i="113"/>
  <c r="F78" i="113"/>
  <c r="B78" i="113"/>
  <c r="D78" i="113"/>
  <c r="C78" i="113"/>
  <c r="E78" i="113"/>
  <c r="B146" i="113"/>
  <c r="E146" i="113"/>
  <c r="D146" i="113"/>
  <c r="C146" i="113"/>
  <c r="F67" i="113"/>
  <c r="B67" i="113"/>
  <c r="C67" i="113"/>
  <c r="E67" i="113"/>
  <c r="D67" i="113"/>
  <c r="F94" i="113"/>
  <c r="B94" i="113"/>
  <c r="C94" i="113"/>
  <c r="E94" i="113"/>
  <c r="D94" i="113"/>
  <c r="E77" i="113"/>
  <c r="B77" i="113"/>
  <c r="F77" i="113"/>
  <c r="D77" i="113"/>
  <c r="C77" i="113"/>
  <c r="F102" i="113"/>
  <c r="B102" i="113"/>
  <c r="D102" i="113"/>
  <c r="E102" i="113"/>
  <c r="C102" i="113"/>
  <c r="B172" i="113" l="1"/>
  <c r="D172" i="113"/>
  <c r="C172" i="113"/>
  <c r="AD118" i="113"/>
  <c r="I118" i="113" s="1"/>
  <c r="AD114" i="113"/>
  <c r="I114" i="113" s="1"/>
  <c r="AD119" i="113"/>
  <c r="I119" i="113" s="1"/>
  <c r="AD115" i="113"/>
  <c r="I115" i="113" s="1"/>
  <c r="AD111" i="113"/>
  <c r="AD116" i="113"/>
  <c r="I116" i="113" s="1"/>
  <c r="AD112" i="113"/>
  <c r="I112" i="113" s="1"/>
  <c r="AD120" i="113"/>
  <c r="I120" i="113" s="1"/>
  <c r="AD117" i="113"/>
  <c r="I117" i="113" s="1"/>
  <c r="AD113" i="113"/>
  <c r="I113" i="113" s="1"/>
  <c r="J112" i="113" l="1"/>
  <c r="K112" i="113" s="1"/>
  <c r="L112" i="113" s="1"/>
  <c r="J136" i="113"/>
  <c r="J113" i="113"/>
  <c r="K113" i="113" s="1"/>
  <c r="L113" i="113" s="1"/>
  <c r="J114" i="113"/>
  <c r="K114" i="113" s="1"/>
  <c r="L114" i="113" s="1"/>
  <c r="J117" i="113"/>
  <c r="K117" i="113" s="1"/>
  <c r="L117" i="113" s="1"/>
  <c r="AD121" i="113"/>
  <c r="AD122" i="113" s="1"/>
  <c r="J118" i="113"/>
  <c r="K118" i="113" s="1"/>
  <c r="L118" i="113" s="1"/>
  <c r="J119" i="113"/>
  <c r="K119" i="113" s="1"/>
  <c r="L119" i="113" s="1"/>
  <c r="J116" i="113"/>
  <c r="K116" i="113" s="1"/>
  <c r="L116" i="113" s="1"/>
  <c r="J120" i="113"/>
  <c r="K120" i="113" s="1"/>
  <c r="L120" i="113" s="1"/>
  <c r="J115" i="113"/>
  <c r="K115" i="113" s="1"/>
  <c r="L115" i="113" s="1"/>
  <c r="J135" i="113" l="1"/>
  <c r="K136" i="113"/>
  <c r="L136" i="113" s="1"/>
  <c r="X124" i="113"/>
  <c r="AD123" i="113"/>
  <c r="AD124" i="113" s="1"/>
  <c r="AD167" i="113" s="1"/>
  <c r="AD168" i="113" l="1"/>
  <c r="AD171" i="113"/>
  <c r="I171" i="113" s="1"/>
  <c r="K171" i="113" s="1"/>
  <c r="L171" i="113" s="1"/>
  <c r="E1" i="113"/>
  <c r="K135" i="113"/>
  <c r="L135" i="113" s="1"/>
  <c r="J134" i="113"/>
  <c r="J133" i="113" l="1"/>
  <c r="K134" i="113"/>
  <c r="L134" i="113" s="1"/>
  <c r="AD170" i="113"/>
  <c r="I170" i="113" s="1"/>
  <c r="K170" i="113" s="1"/>
  <c r="L170" i="113" s="1"/>
  <c r="I168" i="113"/>
  <c r="K168" i="113" s="1"/>
  <c r="L168" i="113" s="1"/>
  <c r="AD169" i="113"/>
  <c r="I169" i="113" s="1"/>
  <c r="K169" i="113" s="1"/>
  <c r="L169" i="113" s="1"/>
  <c r="AD172" i="113" l="1"/>
  <c r="F1" i="113" s="1"/>
  <c r="J132" i="113"/>
  <c r="K133" i="113"/>
  <c r="L133" i="113" s="1"/>
  <c r="K132" i="113" l="1"/>
  <c r="L132" i="113" s="1"/>
  <c r="J131" i="113"/>
  <c r="J130" i="113" l="1"/>
  <c r="K131" i="113"/>
  <c r="L131" i="113" s="1"/>
  <c r="K130" i="113" l="1"/>
  <c r="L130" i="113" s="1"/>
  <c r="J129" i="113"/>
  <c r="J128" i="113" l="1"/>
  <c r="K129" i="113"/>
  <c r="L129" i="113" s="1"/>
  <c r="K128" i="113" l="1"/>
  <c r="L128" i="113" s="1"/>
  <c r="J127" i="113"/>
  <c r="K127" i="113" l="1"/>
  <c r="L127" i="113" s="1"/>
  <c r="J106" i="113"/>
  <c r="J105" i="113" l="1"/>
  <c r="K106" i="113"/>
  <c r="L106" i="113" s="1"/>
  <c r="K105" i="113" l="1"/>
  <c r="L105" i="113" s="1"/>
  <c r="J104" i="113"/>
  <c r="J103" i="113" l="1"/>
  <c r="K104" i="113"/>
  <c r="L104" i="113" s="1"/>
  <c r="K103" i="113" l="1"/>
  <c r="L103" i="113" s="1"/>
  <c r="J102" i="113"/>
  <c r="J101" i="113" l="1"/>
  <c r="K102" i="113"/>
  <c r="L102" i="113" s="1"/>
  <c r="K101" i="113" l="1"/>
  <c r="L101" i="113" s="1"/>
  <c r="J100" i="113"/>
  <c r="J99" i="113" l="1"/>
  <c r="K100" i="113"/>
  <c r="L100" i="113" s="1"/>
  <c r="K99" i="113" l="1"/>
  <c r="L99" i="113" s="1"/>
  <c r="J98" i="113"/>
  <c r="K98" i="113" l="1"/>
  <c r="L98" i="113" s="1"/>
  <c r="J97" i="113"/>
  <c r="J96" i="113" l="1"/>
  <c r="K97" i="113"/>
  <c r="L97" i="113" s="1"/>
  <c r="J95" i="113" l="1"/>
  <c r="K96" i="113"/>
  <c r="L96" i="113" s="1"/>
  <c r="K95" i="113" l="1"/>
  <c r="L95" i="113" s="1"/>
  <c r="J94" i="113"/>
  <c r="J93" i="113" l="1"/>
  <c r="K94" i="113"/>
  <c r="L94" i="113" s="1"/>
  <c r="J92" i="113" l="1"/>
  <c r="K93" i="113"/>
  <c r="L93" i="113" s="1"/>
  <c r="J91" i="113" l="1"/>
  <c r="K92" i="113"/>
  <c r="L92" i="113" s="1"/>
  <c r="K91" i="113" l="1"/>
  <c r="L91" i="113" s="1"/>
  <c r="J90" i="113"/>
  <c r="K90" i="113" l="1"/>
  <c r="L90" i="113" s="1"/>
  <c r="J89" i="113"/>
  <c r="K89" i="113" l="1"/>
  <c r="L89" i="113" s="1"/>
  <c r="J82" i="113"/>
  <c r="K82" i="113" l="1"/>
  <c r="L82" i="113" s="1"/>
  <c r="J81" i="113"/>
  <c r="J80" i="113" l="1"/>
  <c r="K81" i="113"/>
  <c r="L81" i="113" s="1"/>
  <c r="J79" i="113" l="1"/>
  <c r="K80" i="113"/>
  <c r="L80" i="113" s="1"/>
  <c r="K79" i="113" l="1"/>
  <c r="L79" i="113" s="1"/>
  <c r="J78" i="113"/>
  <c r="K78" i="113" l="1"/>
  <c r="L78" i="113" s="1"/>
  <c r="J77" i="113"/>
  <c r="J76" i="113" l="1"/>
  <c r="K77" i="113"/>
  <c r="L77" i="113" s="1"/>
  <c r="K76" i="113" l="1"/>
  <c r="L76" i="113" s="1"/>
  <c r="J75" i="113"/>
  <c r="J74" i="113" l="1"/>
  <c r="K75" i="113"/>
  <c r="L75" i="113" s="1"/>
  <c r="J73" i="113" l="1"/>
  <c r="K74" i="113"/>
  <c r="L74" i="113" s="1"/>
  <c r="J72" i="113" l="1"/>
  <c r="K73" i="113"/>
  <c r="L73" i="113" s="1"/>
  <c r="K72" i="113" l="1"/>
  <c r="L72" i="113" s="1"/>
  <c r="J71" i="113"/>
  <c r="K71" i="113" l="1"/>
  <c r="L71" i="113" s="1"/>
  <c r="J70" i="113"/>
  <c r="J69" i="113" l="1"/>
  <c r="K70" i="113"/>
  <c r="L70" i="113" s="1"/>
  <c r="J68" i="113" l="1"/>
  <c r="K69" i="113"/>
  <c r="L69" i="113" s="1"/>
  <c r="K68" i="113" l="1"/>
  <c r="L68" i="113" s="1"/>
  <c r="J67" i="113"/>
  <c r="K67" i="113" l="1"/>
  <c r="L67" i="113" s="1"/>
  <c r="J66" i="113"/>
  <c r="J65" i="113" l="1"/>
  <c r="K66" i="113"/>
  <c r="L66" i="113" s="1"/>
  <c r="K65" i="113" l="1"/>
  <c r="L65" i="113" s="1"/>
  <c r="J61" i="113"/>
  <c r="K61" i="113" l="1"/>
  <c r="L61" i="113" s="1"/>
  <c r="J60" i="113"/>
  <c r="J59" i="113" l="1"/>
  <c r="K60" i="113"/>
  <c r="L60" i="113" s="1"/>
  <c r="K59" i="113" l="1"/>
  <c r="L59" i="113" s="1"/>
  <c r="J58" i="113"/>
  <c r="J57" i="113" l="1"/>
  <c r="K58" i="113"/>
  <c r="L58" i="113" s="1"/>
  <c r="K57" i="113" l="1"/>
  <c r="L57" i="113" s="1"/>
  <c r="J56" i="113"/>
  <c r="K56" i="113" l="1"/>
  <c r="L56" i="113" s="1"/>
  <c r="J55" i="113"/>
  <c r="J54" i="113" l="1"/>
  <c r="K55" i="113"/>
  <c r="L55" i="113" s="1"/>
  <c r="J53" i="113" l="1"/>
  <c r="K54" i="113"/>
  <c r="L54" i="113" s="1"/>
  <c r="K53" i="113" l="1"/>
  <c r="L53" i="113" s="1"/>
  <c r="J52" i="113"/>
  <c r="K52" i="113" l="1"/>
  <c r="L52" i="113" s="1"/>
  <c r="J51" i="113"/>
  <c r="J50" i="113" l="1"/>
  <c r="K51" i="113"/>
  <c r="L51" i="113" s="1"/>
  <c r="J49" i="113" l="1"/>
  <c r="K50" i="113"/>
  <c r="L50" i="113" s="1"/>
  <c r="J48" i="113" l="1"/>
  <c r="K49" i="113"/>
  <c r="L49" i="113" s="1"/>
  <c r="J47" i="113" l="1"/>
  <c r="K48" i="113"/>
  <c r="L48" i="113" s="1"/>
  <c r="J46" i="113" l="1"/>
  <c r="K47" i="113"/>
  <c r="L47" i="113" s="1"/>
  <c r="K46" i="113" l="1"/>
  <c r="L46" i="113" s="1"/>
  <c r="J45" i="113"/>
  <c r="K45" i="113" l="1"/>
  <c r="L45" i="113" s="1"/>
  <c r="J39" i="113"/>
  <c r="K39" i="113" l="1"/>
  <c r="L39" i="113" s="1"/>
  <c r="J34" i="113" l="1"/>
  <c r="K34" i="113" l="1"/>
  <c r="L34" i="113" s="1"/>
  <c r="J33" i="113"/>
  <c r="J32" i="113" l="1"/>
  <c r="K33" i="113"/>
  <c r="L33" i="113" s="1"/>
  <c r="K32" i="113" l="1"/>
  <c r="L32" i="113" s="1"/>
  <c r="J31" i="113"/>
  <c r="J30" i="113" l="1"/>
  <c r="K30" i="113" s="1"/>
  <c r="L30" i="113" s="1"/>
  <c r="K31" i="113"/>
  <c r="L31" i="113" s="1"/>
  <c r="AA84" i="3" l="1"/>
  <c r="Y84" i="3"/>
  <c r="AC84" i="3" s="1"/>
  <c r="AD84" i="3" s="1"/>
  <c r="AA62" i="94" l="1"/>
  <c r="Y62" i="94"/>
  <c r="AC62" i="94" s="1"/>
  <c r="AD62" i="94" s="1"/>
  <c r="AC134" i="22" l="1"/>
  <c r="AD134" i="22" s="1"/>
  <c r="AC133" i="22"/>
  <c r="AD133" i="22" s="1"/>
  <c r="AC132" i="22"/>
  <c r="AD132" i="22" s="1"/>
  <c r="AC131" i="22"/>
  <c r="AD131" i="22" s="1"/>
  <c r="AC130" i="22"/>
  <c r="AD130" i="22" s="1"/>
  <c r="AC129" i="22"/>
  <c r="AD129" i="22" s="1"/>
  <c r="AC128" i="22"/>
  <c r="AD128" i="22" s="1"/>
  <c r="AC127" i="22"/>
  <c r="AD127" i="22" s="1"/>
  <c r="AC126" i="22"/>
  <c r="AD126" i="22" s="1"/>
  <c r="AC125" i="22"/>
  <c r="AD125" i="22" s="1"/>
  <c r="AC124" i="22"/>
  <c r="AD124" i="22" s="1"/>
  <c r="AA85" i="15"/>
  <c r="Y85" i="15"/>
  <c r="AC85" i="15" s="1"/>
  <c r="AD85" i="15" s="1"/>
  <c r="AA63" i="110"/>
  <c r="Y63" i="110"/>
  <c r="AC63" i="110" s="1"/>
  <c r="AD63" i="110" s="1"/>
  <c r="AA87" i="4"/>
  <c r="Y87" i="4"/>
  <c r="AC87" i="4" s="1"/>
  <c r="AD87" i="4" s="1"/>
  <c r="AA84" i="4"/>
  <c r="AA83" i="4"/>
  <c r="Y84" i="4"/>
  <c r="AC84" i="4" s="1"/>
  <c r="AD84" i="4" s="1"/>
  <c r="Y83" i="4"/>
  <c r="AC83" i="4" s="1"/>
  <c r="AD83" i="4" s="1"/>
  <c r="H25" i="47"/>
  <c r="H24" i="47"/>
  <c r="AD136" i="22" l="1"/>
  <c r="H20" i="47"/>
  <c r="H22" i="47" s="1"/>
  <c r="C54" i="50" l="1"/>
  <c r="C52" i="50"/>
  <c r="C50" i="50"/>
  <c r="C48" i="50"/>
  <c r="C46" i="50"/>
  <c r="C27" i="50"/>
  <c r="C29" i="50"/>
  <c r="C31" i="50"/>
  <c r="C33" i="50"/>
  <c r="C35" i="50"/>
  <c r="C16" i="50"/>
  <c r="C14" i="50"/>
  <c r="C12" i="50"/>
  <c r="C10" i="50"/>
  <c r="C8" i="50"/>
  <c r="I51" i="47"/>
  <c r="I50" i="47"/>
  <c r="J51" i="47" l="1"/>
  <c r="J50" i="47"/>
  <c r="AB39" i="112"/>
  <c r="AD39" i="112" s="1"/>
  <c r="AB38" i="112"/>
  <c r="AD38" i="112" s="1"/>
  <c r="AB36" i="112"/>
  <c r="AD36" i="112" s="1"/>
  <c r="AA93" i="112" l="1"/>
  <c r="AA92" i="112"/>
  <c r="AA90" i="112"/>
  <c r="AA69" i="112"/>
  <c r="AA68" i="112"/>
  <c r="AA67" i="112"/>
  <c r="Y69" i="112"/>
  <c r="AC69" i="112" s="1"/>
  <c r="AD69" i="112" s="1"/>
  <c r="Y68" i="112"/>
  <c r="AC68" i="112" s="1"/>
  <c r="AD68" i="112" s="1"/>
  <c r="Y90" i="112"/>
  <c r="AC90" i="112" s="1"/>
  <c r="AD90" i="112" s="1"/>
  <c r="Y93" i="112"/>
  <c r="AC93" i="112" s="1"/>
  <c r="AD93" i="112" s="1"/>
  <c r="Y92" i="112"/>
  <c r="AC92" i="112" s="1"/>
  <c r="AD92" i="112" s="1"/>
  <c r="AA65" i="112"/>
  <c r="Y65" i="112"/>
  <c r="AC65" i="112" s="1"/>
  <c r="AD65" i="112" s="1"/>
  <c r="Y67" i="112"/>
  <c r="AC67" i="112" s="1"/>
  <c r="AD67" i="112" s="1"/>
  <c r="AA64" i="112"/>
  <c r="Y64" i="112"/>
  <c r="AC64" i="112" s="1"/>
  <c r="AD64" i="112" s="1"/>
  <c r="AA45" i="112"/>
  <c r="Y45" i="112"/>
  <c r="AC45" i="112" s="1"/>
  <c r="AD45" i="112" s="1"/>
  <c r="AA66" i="112"/>
  <c r="Y66" i="112"/>
  <c r="AC66" i="112" s="1"/>
  <c r="AD66" i="112" s="1"/>
  <c r="K12" i="47"/>
  <c r="K177" i="112"/>
  <c r="L177" i="112" s="1"/>
  <c r="J176" i="112"/>
  <c r="J175" i="112"/>
  <c r="J174" i="112"/>
  <c r="J173" i="112"/>
  <c r="J172" i="112"/>
  <c r="K172" i="112" s="1"/>
  <c r="L172" i="112" s="1"/>
  <c r="K171" i="112"/>
  <c r="L171" i="112" s="1"/>
  <c r="AD170" i="112"/>
  <c r="I170" i="112" s="1"/>
  <c r="K170" i="112" s="1"/>
  <c r="L170" i="112" s="1"/>
  <c r="AD169" i="112"/>
  <c r="I169" i="112" s="1"/>
  <c r="K169" i="112" s="1"/>
  <c r="L169" i="112" s="1"/>
  <c r="AD168" i="112"/>
  <c r="I168" i="112" s="1"/>
  <c r="K168" i="112" s="1"/>
  <c r="L168" i="112" s="1"/>
  <c r="AD167" i="112"/>
  <c r="I167" i="112" s="1"/>
  <c r="K167" i="112" s="1"/>
  <c r="L167" i="112" s="1"/>
  <c r="AD166" i="112"/>
  <c r="I166" i="112" s="1"/>
  <c r="K166" i="112" s="1"/>
  <c r="L166" i="112" s="1"/>
  <c r="AD165" i="112"/>
  <c r="I165" i="112" s="1"/>
  <c r="K165" i="112" s="1"/>
  <c r="L165" i="112" s="1"/>
  <c r="AD164" i="112"/>
  <c r="I164" i="112" s="1"/>
  <c r="K164" i="112" s="1"/>
  <c r="L164" i="112" s="1"/>
  <c r="AD163" i="112"/>
  <c r="I163" i="112" s="1"/>
  <c r="K163" i="112" s="1"/>
  <c r="L163" i="112" s="1"/>
  <c r="AD162" i="112"/>
  <c r="I162" i="112" s="1"/>
  <c r="K162" i="112" s="1"/>
  <c r="L162" i="112" s="1"/>
  <c r="AD161" i="112"/>
  <c r="I161" i="112" s="1"/>
  <c r="K161" i="112" s="1"/>
  <c r="L161" i="112" s="1"/>
  <c r="K160" i="112"/>
  <c r="L160" i="112" s="1"/>
  <c r="J159" i="112"/>
  <c r="K159" i="112" s="1"/>
  <c r="L159" i="112" s="1"/>
  <c r="J158" i="112"/>
  <c r="K158" i="112" s="1"/>
  <c r="L158" i="112" s="1"/>
  <c r="K157" i="112"/>
  <c r="L157" i="112" s="1"/>
  <c r="AD156" i="112"/>
  <c r="I156" i="112" s="1"/>
  <c r="K156" i="112" s="1"/>
  <c r="L156" i="112" s="1"/>
  <c r="AD155" i="112"/>
  <c r="I155" i="112" s="1"/>
  <c r="K155" i="112" s="1"/>
  <c r="L155" i="112" s="1"/>
  <c r="AD154" i="112"/>
  <c r="I154" i="112" s="1"/>
  <c r="K154" i="112" s="1"/>
  <c r="L154" i="112" s="1"/>
  <c r="AD153" i="112"/>
  <c r="I153" i="112" s="1"/>
  <c r="K153" i="112" s="1"/>
  <c r="L153" i="112" s="1"/>
  <c r="AD152" i="112"/>
  <c r="I152" i="112" s="1"/>
  <c r="K152" i="112" s="1"/>
  <c r="L152" i="112" s="1"/>
  <c r="AD151" i="112"/>
  <c r="I151" i="112" s="1"/>
  <c r="K151" i="112" s="1"/>
  <c r="L151" i="112" s="1"/>
  <c r="AD150" i="112"/>
  <c r="I150" i="112" s="1"/>
  <c r="K150" i="112" s="1"/>
  <c r="L150" i="112" s="1"/>
  <c r="AD149" i="112"/>
  <c r="I149" i="112" s="1"/>
  <c r="K149" i="112" s="1"/>
  <c r="L149" i="112" s="1"/>
  <c r="AD148" i="112"/>
  <c r="I148" i="112" s="1"/>
  <c r="K148" i="112" s="1"/>
  <c r="L148" i="112" s="1"/>
  <c r="AD147" i="112"/>
  <c r="I147" i="112" s="1"/>
  <c r="K147" i="112" s="1"/>
  <c r="L147" i="112" s="1"/>
  <c r="K146" i="112"/>
  <c r="L146" i="112" s="1"/>
  <c r="J143" i="112"/>
  <c r="K143" i="112" s="1"/>
  <c r="L143" i="112" s="1"/>
  <c r="K142" i="112"/>
  <c r="L142" i="112" s="1"/>
  <c r="AD141" i="112"/>
  <c r="I141" i="112" s="1"/>
  <c r="AD140" i="112"/>
  <c r="I140" i="112" s="1"/>
  <c r="AD139" i="112"/>
  <c r="I139" i="112" s="1"/>
  <c r="AD138" i="112"/>
  <c r="I138" i="112" s="1"/>
  <c r="AD137" i="112"/>
  <c r="I137" i="112" s="1"/>
  <c r="AD136" i="112"/>
  <c r="I136" i="112" s="1"/>
  <c r="AD135" i="112"/>
  <c r="I135" i="112" s="1"/>
  <c r="AD134" i="112"/>
  <c r="I134" i="112" s="1"/>
  <c r="AD133" i="112"/>
  <c r="I133" i="112" s="1"/>
  <c r="AD132" i="112"/>
  <c r="I132" i="112" s="1"/>
  <c r="AD131" i="112"/>
  <c r="J131" i="112"/>
  <c r="K131" i="112" s="1"/>
  <c r="L131" i="112" s="1"/>
  <c r="J130" i="112"/>
  <c r="K130" i="112" s="1"/>
  <c r="L130" i="112" s="1"/>
  <c r="K129" i="112"/>
  <c r="L129" i="112" s="1"/>
  <c r="K128" i="112"/>
  <c r="L128" i="112" s="1"/>
  <c r="K127" i="112"/>
  <c r="L127" i="112" s="1"/>
  <c r="K126" i="112"/>
  <c r="L126" i="112" s="1"/>
  <c r="J116" i="112"/>
  <c r="K116" i="112" s="1"/>
  <c r="L116" i="112" s="1"/>
  <c r="J115" i="112"/>
  <c r="K115" i="112" s="1"/>
  <c r="L115" i="112" s="1"/>
  <c r="J114" i="112"/>
  <c r="K114" i="112" s="1"/>
  <c r="L114" i="112" s="1"/>
  <c r="J113" i="112"/>
  <c r="K113" i="112" s="1"/>
  <c r="L113" i="112" s="1"/>
  <c r="J112" i="112"/>
  <c r="K112" i="112" s="1"/>
  <c r="L112" i="112" s="1"/>
  <c r="I111" i="112"/>
  <c r="AD110" i="112"/>
  <c r="I110" i="112" s="1"/>
  <c r="AD109" i="112"/>
  <c r="I109" i="112" s="1"/>
  <c r="AD108" i="112"/>
  <c r="I108" i="112" s="1"/>
  <c r="AD107" i="112"/>
  <c r="I107" i="112" s="1"/>
  <c r="AD106" i="112"/>
  <c r="I106" i="112" s="1"/>
  <c r="AD105" i="112"/>
  <c r="I105" i="112" s="1"/>
  <c r="AD104" i="112"/>
  <c r="I104" i="112" s="1"/>
  <c r="AD103" i="112"/>
  <c r="I103" i="112" s="1"/>
  <c r="AD102" i="112"/>
  <c r="I102" i="112" s="1"/>
  <c r="AD101" i="112"/>
  <c r="I101" i="112" s="1"/>
  <c r="AD100" i="112"/>
  <c r="I100" i="112" s="1"/>
  <c r="AD99" i="112"/>
  <c r="I99" i="112" s="1"/>
  <c r="AD98" i="112"/>
  <c r="I98" i="112" s="1"/>
  <c r="AD97" i="112"/>
  <c r="I97" i="112" s="1"/>
  <c r="AD96" i="112"/>
  <c r="I96" i="112" s="1"/>
  <c r="AD95" i="112"/>
  <c r="I95" i="112" s="1"/>
  <c r="AD94" i="112"/>
  <c r="I94" i="112" s="1"/>
  <c r="J93" i="112"/>
  <c r="K93" i="112" s="1"/>
  <c r="L93" i="112" s="1"/>
  <c r="J92" i="112"/>
  <c r="K92" i="112" s="1"/>
  <c r="L92" i="112" s="1"/>
  <c r="J91" i="112"/>
  <c r="K91" i="112" s="1"/>
  <c r="L91" i="112" s="1"/>
  <c r="J90" i="112"/>
  <c r="K90" i="112" s="1"/>
  <c r="L90" i="112" s="1"/>
  <c r="AD89" i="112"/>
  <c r="I89" i="112" s="1"/>
  <c r="AD88" i="112"/>
  <c r="I88" i="112" s="1"/>
  <c r="AD87" i="112"/>
  <c r="I87" i="112" s="1"/>
  <c r="AD86" i="112"/>
  <c r="I86" i="112" s="1"/>
  <c r="AD85" i="112"/>
  <c r="I85" i="112" s="1"/>
  <c r="AD84" i="112"/>
  <c r="I84" i="112" s="1"/>
  <c r="AD83" i="112"/>
  <c r="I83" i="112" s="1"/>
  <c r="AD82" i="112"/>
  <c r="I82" i="112" s="1"/>
  <c r="AD81" i="112"/>
  <c r="I81" i="112" s="1"/>
  <c r="AD80" i="112"/>
  <c r="I80" i="112" s="1"/>
  <c r="AD79" i="112"/>
  <c r="I79" i="112" s="1"/>
  <c r="AD78" i="112"/>
  <c r="I78" i="112" s="1"/>
  <c r="AD77" i="112"/>
  <c r="I77" i="112" s="1"/>
  <c r="AD76" i="112"/>
  <c r="I76" i="112" s="1"/>
  <c r="AD75" i="112"/>
  <c r="I75" i="112" s="1"/>
  <c r="AD74" i="112"/>
  <c r="I74" i="112" s="1"/>
  <c r="AD73" i="112"/>
  <c r="I73" i="112" s="1"/>
  <c r="AD72" i="112"/>
  <c r="I72" i="112" s="1"/>
  <c r="AA71" i="112"/>
  <c r="Y71" i="112"/>
  <c r="AC71" i="112" s="1"/>
  <c r="AD71" i="112" s="1"/>
  <c r="J71" i="112"/>
  <c r="K71" i="112" s="1"/>
  <c r="L71" i="112" s="1"/>
  <c r="J70" i="112"/>
  <c r="K70" i="112" s="1"/>
  <c r="L70" i="112" s="1"/>
  <c r="J64" i="112"/>
  <c r="K64" i="112" s="1"/>
  <c r="L64" i="112" s="1"/>
  <c r="AD63" i="112"/>
  <c r="I63" i="112" s="1"/>
  <c r="AD62" i="112"/>
  <c r="I62" i="112" s="1"/>
  <c r="AD61" i="112"/>
  <c r="I61" i="112" s="1"/>
  <c r="AD60" i="112"/>
  <c r="I60" i="112" s="1"/>
  <c r="AD59" i="112"/>
  <c r="I59" i="112" s="1"/>
  <c r="AD58" i="112"/>
  <c r="I58" i="112" s="1"/>
  <c r="AD57" i="112"/>
  <c r="I57" i="112" s="1"/>
  <c r="AD56" i="112"/>
  <c r="I56" i="112" s="1"/>
  <c r="AD55" i="112"/>
  <c r="I55" i="112" s="1"/>
  <c r="AD54" i="112"/>
  <c r="I54" i="112" s="1"/>
  <c r="AD53" i="112"/>
  <c r="I53" i="112" s="1"/>
  <c r="AD52" i="112"/>
  <c r="I52" i="112" s="1"/>
  <c r="AD51" i="112"/>
  <c r="I51" i="112" s="1"/>
  <c r="AD50" i="112"/>
  <c r="I50" i="112" s="1"/>
  <c r="AD49" i="112"/>
  <c r="I49" i="112" s="1"/>
  <c r="AD48" i="112"/>
  <c r="I48" i="112" s="1"/>
  <c r="AD47" i="112"/>
  <c r="I47" i="112" s="1"/>
  <c r="AD46" i="112"/>
  <c r="I46" i="112" s="1"/>
  <c r="J45" i="112"/>
  <c r="K45" i="112" s="1"/>
  <c r="L45" i="112" s="1"/>
  <c r="J44" i="112"/>
  <c r="K44" i="112" s="1"/>
  <c r="L44" i="112" s="1"/>
  <c r="J43" i="112"/>
  <c r="K43" i="112" s="1"/>
  <c r="L43" i="112" s="1"/>
  <c r="J42" i="112"/>
  <c r="K42" i="112" s="1"/>
  <c r="L42" i="112" s="1"/>
  <c r="AD41" i="112"/>
  <c r="I41" i="112" s="1"/>
  <c r="AB40" i="112"/>
  <c r="AD40" i="112" s="1"/>
  <c r="I40" i="112" s="1"/>
  <c r="AB37" i="112"/>
  <c r="AD37" i="112" s="1"/>
  <c r="I37" i="112" s="1"/>
  <c r="AD35" i="112"/>
  <c r="I35" i="112" s="1"/>
  <c r="AD34" i="112"/>
  <c r="I34" i="112" s="1"/>
  <c r="AD33" i="112"/>
  <c r="I33" i="112" s="1"/>
  <c r="AD32" i="112"/>
  <c r="I32" i="112" s="1"/>
  <c r="AD31" i="112"/>
  <c r="I31" i="112" s="1"/>
  <c r="AD30" i="112"/>
  <c r="I30" i="112" s="1"/>
  <c r="AB29" i="112"/>
  <c r="AD29" i="112" s="1"/>
  <c r="J29" i="112"/>
  <c r="K29" i="112" s="1"/>
  <c r="L29" i="112" s="1"/>
  <c r="J28" i="112"/>
  <c r="K28" i="112" s="1"/>
  <c r="L28" i="112" s="1"/>
  <c r="J27" i="112"/>
  <c r="K27" i="112" s="1"/>
  <c r="L27" i="112" s="1"/>
  <c r="AC25" i="112"/>
  <c r="D1" i="112" s="1"/>
  <c r="W25" i="112"/>
  <c r="C1" i="112" s="1"/>
  <c r="I22" i="112"/>
  <c r="G1" i="112"/>
  <c r="B1" i="112"/>
  <c r="AD44" i="112" l="1"/>
  <c r="AD70" i="112"/>
  <c r="AD91" i="112"/>
  <c r="J37" i="112"/>
  <c r="K37" i="112" s="1"/>
  <c r="L37" i="112" s="1"/>
  <c r="J40" i="112"/>
  <c r="K40" i="112" s="1"/>
  <c r="L40" i="112" s="1"/>
  <c r="AD42" i="112"/>
  <c r="AD142" i="112"/>
  <c r="AD112" i="112" l="1"/>
  <c r="AD113" i="112" s="1"/>
  <c r="AD114" i="112" s="1"/>
  <c r="AD122" i="112" s="1"/>
  <c r="I122" i="112" s="1"/>
  <c r="W25" i="110"/>
  <c r="AA87" i="110"/>
  <c r="AA86" i="110"/>
  <c r="AA68" i="110"/>
  <c r="AA67" i="110"/>
  <c r="AA66" i="110"/>
  <c r="AA65" i="110"/>
  <c r="AA62" i="110"/>
  <c r="AA43" i="110"/>
  <c r="Y87" i="110"/>
  <c r="Y86" i="110"/>
  <c r="Y68" i="110"/>
  <c r="Y67" i="110"/>
  <c r="Y66" i="110"/>
  <c r="Y65" i="110"/>
  <c r="Y62" i="110"/>
  <c r="Y43" i="110"/>
  <c r="AC43" i="110" s="1"/>
  <c r="AB38" i="110"/>
  <c r="AB37" i="110"/>
  <c r="AB32" i="110"/>
  <c r="AB30" i="110"/>
  <c r="AB29" i="110"/>
  <c r="AD119" i="112" l="1"/>
  <c r="I119" i="112" s="1"/>
  <c r="AD116" i="112"/>
  <c r="AD120" i="112"/>
  <c r="I120" i="112" s="1"/>
  <c r="AD124" i="112"/>
  <c r="I124" i="112" s="1"/>
  <c r="J124" i="112" s="1"/>
  <c r="K124" i="112" s="1"/>
  <c r="L124" i="112" s="1"/>
  <c r="AD121" i="112"/>
  <c r="I121" i="112" s="1"/>
  <c r="J121" i="112" s="1"/>
  <c r="K121" i="112" s="1"/>
  <c r="L121" i="112" s="1"/>
  <c r="AD125" i="112"/>
  <c r="I125" i="112" s="1"/>
  <c r="J125" i="112" s="1"/>
  <c r="K125" i="112" s="1"/>
  <c r="L125" i="112" s="1"/>
  <c r="AD118" i="112"/>
  <c r="I118" i="112" s="1"/>
  <c r="J118" i="112" s="1"/>
  <c r="K118" i="112" s="1"/>
  <c r="L118" i="112" s="1"/>
  <c r="AD123" i="112"/>
  <c r="I123" i="112" s="1"/>
  <c r="J123" i="112" s="1"/>
  <c r="K123" i="112" s="1"/>
  <c r="L123" i="112" s="1"/>
  <c r="AD117" i="112"/>
  <c r="I117" i="112" s="1"/>
  <c r="J117" i="112" s="1"/>
  <c r="K117" i="112" s="1"/>
  <c r="L117" i="112" s="1"/>
  <c r="J119" i="112"/>
  <c r="K119" i="112" s="1"/>
  <c r="L119" i="112" s="1"/>
  <c r="J122" i="112"/>
  <c r="K122" i="112" s="1"/>
  <c r="L122" i="112" s="1"/>
  <c r="J120" i="112"/>
  <c r="K120" i="112" s="1"/>
  <c r="L120" i="112" s="1"/>
  <c r="AC87" i="110"/>
  <c r="AD87" i="110" s="1"/>
  <c r="J141" i="112" l="1"/>
  <c r="J140" i="112" s="1"/>
  <c r="AD126" i="112"/>
  <c r="AD127" i="112" s="1"/>
  <c r="X129" i="112" s="1"/>
  <c r="AC86" i="110"/>
  <c r="AD86" i="110" s="1"/>
  <c r="K141" i="112" l="1"/>
  <c r="L141" i="112" s="1"/>
  <c r="AD128" i="112"/>
  <c r="AD129" i="112" s="1"/>
  <c r="AD172" i="112" s="1"/>
  <c r="E1" i="112" s="1"/>
  <c r="J139" i="112"/>
  <c r="K140" i="112"/>
  <c r="L140" i="112" s="1"/>
  <c r="K171" i="110"/>
  <c r="L171" i="110" s="1"/>
  <c r="J170" i="110"/>
  <c r="J169" i="110"/>
  <c r="J168" i="110"/>
  <c r="J167" i="110"/>
  <c r="J166" i="110"/>
  <c r="K166" i="110" s="1"/>
  <c r="L166" i="110" s="1"/>
  <c r="K165" i="110"/>
  <c r="L165" i="110" s="1"/>
  <c r="AD164" i="110"/>
  <c r="I164" i="110" s="1"/>
  <c r="K164" i="110" s="1"/>
  <c r="L164" i="110" s="1"/>
  <c r="AD163" i="110"/>
  <c r="I163" i="110" s="1"/>
  <c r="K163" i="110" s="1"/>
  <c r="L163" i="110" s="1"/>
  <c r="AD162" i="110"/>
  <c r="I162" i="110" s="1"/>
  <c r="K162" i="110" s="1"/>
  <c r="L162" i="110" s="1"/>
  <c r="AD161" i="110"/>
  <c r="I161" i="110" s="1"/>
  <c r="K161" i="110" s="1"/>
  <c r="L161" i="110" s="1"/>
  <c r="AD160" i="110"/>
  <c r="I160" i="110" s="1"/>
  <c r="K160" i="110" s="1"/>
  <c r="L160" i="110" s="1"/>
  <c r="AD159" i="110"/>
  <c r="I159" i="110" s="1"/>
  <c r="K159" i="110" s="1"/>
  <c r="L159" i="110" s="1"/>
  <c r="AD158" i="110"/>
  <c r="I158" i="110" s="1"/>
  <c r="K158" i="110" s="1"/>
  <c r="L158" i="110" s="1"/>
  <c r="AD157" i="110"/>
  <c r="I157" i="110" s="1"/>
  <c r="K157" i="110" s="1"/>
  <c r="L157" i="110" s="1"/>
  <c r="AD156" i="110"/>
  <c r="I156" i="110" s="1"/>
  <c r="K156" i="110" s="1"/>
  <c r="L156" i="110" s="1"/>
  <c r="AD155" i="110"/>
  <c r="I155" i="110" s="1"/>
  <c r="K155" i="110" s="1"/>
  <c r="L155" i="110" s="1"/>
  <c r="K154" i="110"/>
  <c r="L154" i="110" s="1"/>
  <c r="J153" i="110"/>
  <c r="K153" i="110" s="1"/>
  <c r="L153" i="110" s="1"/>
  <c r="J152" i="110"/>
  <c r="K152" i="110" s="1"/>
  <c r="L152" i="110" s="1"/>
  <c r="K151" i="110"/>
  <c r="L151" i="110" s="1"/>
  <c r="AD150" i="110"/>
  <c r="I150" i="110" s="1"/>
  <c r="K150" i="110" s="1"/>
  <c r="L150" i="110" s="1"/>
  <c r="AD149" i="110"/>
  <c r="I149" i="110" s="1"/>
  <c r="K149" i="110" s="1"/>
  <c r="L149" i="110" s="1"/>
  <c r="AD148" i="110"/>
  <c r="I148" i="110" s="1"/>
  <c r="K148" i="110" s="1"/>
  <c r="L148" i="110" s="1"/>
  <c r="AD147" i="110"/>
  <c r="I147" i="110" s="1"/>
  <c r="K147" i="110" s="1"/>
  <c r="L147" i="110" s="1"/>
  <c r="AD146" i="110"/>
  <c r="I146" i="110" s="1"/>
  <c r="K146" i="110" s="1"/>
  <c r="L146" i="110" s="1"/>
  <c r="AD145" i="110"/>
  <c r="I145" i="110" s="1"/>
  <c r="K145" i="110" s="1"/>
  <c r="L145" i="110" s="1"/>
  <c r="AD144" i="110"/>
  <c r="I144" i="110" s="1"/>
  <c r="K144" i="110" s="1"/>
  <c r="L144" i="110" s="1"/>
  <c r="AD143" i="110"/>
  <c r="I143" i="110" s="1"/>
  <c r="K143" i="110" s="1"/>
  <c r="L143" i="110" s="1"/>
  <c r="AD142" i="110"/>
  <c r="I142" i="110" s="1"/>
  <c r="K142" i="110" s="1"/>
  <c r="L142" i="110" s="1"/>
  <c r="AD141" i="110"/>
  <c r="I141" i="110" s="1"/>
  <c r="K141" i="110" s="1"/>
  <c r="L141" i="110" s="1"/>
  <c r="AD140" i="110"/>
  <c r="K140" i="110"/>
  <c r="L140" i="110" s="1"/>
  <c r="J137" i="110"/>
  <c r="K137" i="110" s="1"/>
  <c r="L137" i="110" s="1"/>
  <c r="K136" i="110"/>
  <c r="L136" i="110" s="1"/>
  <c r="AD135" i="110"/>
  <c r="I135" i="110" s="1"/>
  <c r="AD134" i="110"/>
  <c r="I134" i="110" s="1"/>
  <c r="AD133" i="110"/>
  <c r="I133" i="110" s="1"/>
  <c r="AD132" i="110"/>
  <c r="I132" i="110" s="1"/>
  <c r="AD131" i="110"/>
  <c r="I131" i="110" s="1"/>
  <c r="AD130" i="110"/>
  <c r="I130" i="110"/>
  <c r="AD129" i="110"/>
  <c r="I129" i="110" s="1"/>
  <c r="AD128" i="110"/>
  <c r="I128" i="110" s="1"/>
  <c r="AD127" i="110"/>
  <c r="I127" i="110" s="1"/>
  <c r="AD126" i="110"/>
  <c r="I126" i="110" s="1"/>
  <c r="AD125" i="110"/>
  <c r="J125" i="110"/>
  <c r="K125" i="110" s="1"/>
  <c r="L125" i="110" s="1"/>
  <c r="J124" i="110"/>
  <c r="K124" i="110" s="1"/>
  <c r="L124" i="110" s="1"/>
  <c r="K123" i="110"/>
  <c r="L123" i="110" s="1"/>
  <c r="K122" i="110"/>
  <c r="L122" i="110" s="1"/>
  <c r="K121" i="110"/>
  <c r="L121" i="110" s="1"/>
  <c r="K120" i="110"/>
  <c r="L120" i="110" s="1"/>
  <c r="J110" i="110"/>
  <c r="K110" i="110" s="1"/>
  <c r="L110" i="110" s="1"/>
  <c r="J109" i="110"/>
  <c r="K109" i="110" s="1"/>
  <c r="L109" i="110" s="1"/>
  <c r="J108" i="110"/>
  <c r="K108" i="110" s="1"/>
  <c r="L108" i="110" s="1"/>
  <c r="J107" i="110"/>
  <c r="K107" i="110" s="1"/>
  <c r="L107" i="110" s="1"/>
  <c r="J106" i="110"/>
  <c r="K106" i="110" s="1"/>
  <c r="L106" i="110" s="1"/>
  <c r="AD105" i="110"/>
  <c r="I105" i="110" s="1"/>
  <c r="AD104" i="110"/>
  <c r="I104" i="110" s="1"/>
  <c r="AD103" i="110"/>
  <c r="I103" i="110" s="1"/>
  <c r="AD102" i="110"/>
  <c r="I102" i="110" s="1"/>
  <c r="AD101" i="110"/>
  <c r="I101" i="110"/>
  <c r="AD100" i="110"/>
  <c r="I100" i="110" s="1"/>
  <c r="AD99" i="110"/>
  <c r="I99" i="110" s="1"/>
  <c r="AD98" i="110"/>
  <c r="I98" i="110" s="1"/>
  <c r="AD97" i="110"/>
  <c r="I97" i="110" s="1"/>
  <c r="AD96" i="110"/>
  <c r="I96" i="110" s="1"/>
  <c r="AD95" i="110"/>
  <c r="I95" i="110" s="1"/>
  <c r="AD94" i="110"/>
  <c r="I94" i="110" s="1"/>
  <c r="AD93" i="110"/>
  <c r="I93" i="110" s="1"/>
  <c r="AD92" i="110"/>
  <c r="I92" i="110" s="1"/>
  <c r="AD91" i="110"/>
  <c r="I91" i="110" s="1"/>
  <c r="AD90" i="110"/>
  <c r="I90" i="110" s="1"/>
  <c r="AD89" i="110"/>
  <c r="I89" i="110" s="1"/>
  <c r="I88" i="110"/>
  <c r="J87" i="110"/>
  <c r="K87" i="110" s="1"/>
  <c r="L87" i="110" s="1"/>
  <c r="J86" i="110"/>
  <c r="K86" i="110" s="1"/>
  <c r="L86" i="110" s="1"/>
  <c r="J85" i="110"/>
  <c r="K85" i="110" s="1"/>
  <c r="L85" i="110" s="1"/>
  <c r="AD84" i="110"/>
  <c r="J84" i="110"/>
  <c r="K84" i="110" s="1"/>
  <c r="L84" i="110" s="1"/>
  <c r="AD83" i="110"/>
  <c r="I83" i="110" s="1"/>
  <c r="AD82" i="110"/>
  <c r="I82" i="110" s="1"/>
  <c r="AD81" i="110"/>
  <c r="I81" i="110" s="1"/>
  <c r="AD80" i="110"/>
  <c r="I80" i="110" s="1"/>
  <c r="AD79" i="110"/>
  <c r="I79" i="110"/>
  <c r="AD78" i="110"/>
  <c r="I78" i="110" s="1"/>
  <c r="AD77" i="110"/>
  <c r="I77" i="110" s="1"/>
  <c r="AD76" i="110"/>
  <c r="I76" i="110" s="1"/>
  <c r="AD75" i="110"/>
  <c r="I75" i="110" s="1"/>
  <c r="AD74" i="110"/>
  <c r="I74" i="110" s="1"/>
  <c r="AD73" i="110"/>
  <c r="I73" i="110" s="1"/>
  <c r="AD72" i="110"/>
  <c r="I72" i="110" s="1"/>
  <c r="AD71" i="110"/>
  <c r="I71" i="110"/>
  <c r="AD70" i="110"/>
  <c r="I70" i="110" s="1"/>
  <c r="AD69" i="110"/>
  <c r="I69" i="110" s="1"/>
  <c r="AC68" i="110"/>
  <c r="AD68" i="110" s="1"/>
  <c r="I68" i="110" s="1"/>
  <c r="AC67" i="110"/>
  <c r="AD67" i="110" s="1"/>
  <c r="I67" i="110" s="1"/>
  <c r="AC66" i="110"/>
  <c r="AD66" i="110" s="1"/>
  <c r="I66" i="110" s="1"/>
  <c r="AC65" i="110"/>
  <c r="AD65" i="110" s="1"/>
  <c r="J65" i="110"/>
  <c r="K65" i="110" s="1"/>
  <c r="L65" i="110" s="1"/>
  <c r="J64" i="110"/>
  <c r="K64" i="110" s="1"/>
  <c r="L64" i="110" s="1"/>
  <c r="AC62" i="110"/>
  <c r="AD62" i="110" s="1"/>
  <c r="J62" i="110"/>
  <c r="K62" i="110" s="1"/>
  <c r="L62" i="110" s="1"/>
  <c r="AD61" i="110"/>
  <c r="I61" i="110" s="1"/>
  <c r="AD60" i="110"/>
  <c r="I60" i="110" s="1"/>
  <c r="AD59" i="110"/>
  <c r="I59" i="110" s="1"/>
  <c r="AD58" i="110"/>
  <c r="I58" i="110" s="1"/>
  <c r="AD57" i="110"/>
  <c r="I57" i="110" s="1"/>
  <c r="AD56" i="110"/>
  <c r="I56" i="110" s="1"/>
  <c r="AD55" i="110"/>
  <c r="I55" i="110" s="1"/>
  <c r="AD54" i="110"/>
  <c r="I54" i="110" s="1"/>
  <c r="AD53" i="110"/>
  <c r="I53" i="110" s="1"/>
  <c r="AD52" i="110"/>
  <c r="I52" i="110" s="1"/>
  <c r="AD51" i="110"/>
  <c r="I51" i="110" s="1"/>
  <c r="AD50" i="110"/>
  <c r="I50" i="110" s="1"/>
  <c r="AD49" i="110"/>
  <c r="I49" i="110" s="1"/>
  <c r="AD48" i="110"/>
  <c r="I48" i="110"/>
  <c r="AD47" i="110"/>
  <c r="I47" i="110" s="1"/>
  <c r="AD46" i="110"/>
  <c r="I46" i="110" s="1"/>
  <c r="AD45" i="110"/>
  <c r="I45" i="110" s="1"/>
  <c r="AD44" i="110"/>
  <c r="I44" i="110" s="1"/>
  <c r="AD43" i="110"/>
  <c r="J43" i="110"/>
  <c r="K43" i="110" s="1"/>
  <c r="L43" i="110" s="1"/>
  <c r="J42" i="110"/>
  <c r="K42" i="110" s="1"/>
  <c r="L42" i="110" s="1"/>
  <c r="J41" i="110"/>
  <c r="K41" i="110" s="1"/>
  <c r="L41" i="110" s="1"/>
  <c r="J40" i="110"/>
  <c r="K40" i="110" s="1"/>
  <c r="L40" i="110" s="1"/>
  <c r="AD39" i="110"/>
  <c r="I39" i="110" s="1"/>
  <c r="AD38" i="110"/>
  <c r="I38" i="110" s="1"/>
  <c r="J38" i="110" s="1"/>
  <c r="AD37" i="110"/>
  <c r="I37" i="110" s="1"/>
  <c r="AD36" i="110"/>
  <c r="I36" i="110" s="1"/>
  <c r="AD35" i="110"/>
  <c r="I35" i="110" s="1"/>
  <c r="AD34" i="110"/>
  <c r="I34" i="110" s="1"/>
  <c r="AD33" i="110"/>
  <c r="I33" i="110" s="1"/>
  <c r="AD32" i="110"/>
  <c r="I32" i="110" s="1"/>
  <c r="AD31" i="110"/>
  <c r="I31" i="110" s="1"/>
  <c r="AD30" i="110"/>
  <c r="AD29" i="110"/>
  <c r="J29" i="110"/>
  <c r="K29" i="110" s="1"/>
  <c r="L29" i="110" s="1"/>
  <c r="J28" i="110"/>
  <c r="K28" i="110" s="1"/>
  <c r="L28" i="110" s="1"/>
  <c r="J27" i="110"/>
  <c r="K27" i="110" s="1"/>
  <c r="L27" i="110" s="1"/>
  <c r="I22" i="110"/>
  <c r="G1" i="110"/>
  <c r="D1" i="110"/>
  <c r="C1" i="110"/>
  <c r="B1" i="110"/>
  <c r="AD42" i="110" l="1"/>
  <c r="AD176" i="112"/>
  <c r="I176" i="112" s="1"/>
  <c r="K176" i="112" s="1"/>
  <c r="L176" i="112" s="1"/>
  <c r="AD173" i="112"/>
  <c r="AD175" i="112" s="1"/>
  <c r="I175" i="112" s="1"/>
  <c r="K175" i="112" s="1"/>
  <c r="L175" i="112" s="1"/>
  <c r="K139" i="112"/>
  <c r="L139" i="112" s="1"/>
  <c r="J138" i="112"/>
  <c r="J32" i="110"/>
  <c r="K32" i="110" s="1"/>
  <c r="L32" i="110" s="1"/>
  <c r="AD85" i="110"/>
  <c r="AD64" i="110"/>
  <c r="J37" i="110"/>
  <c r="K37" i="110" s="1"/>
  <c r="L37" i="110" s="1"/>
  <c r="I30" i="110"/>
  <c r="AD40" i="110"/>
  <c r="J66" i="110"/>
  <c r="K66" i="110" s="1"/>
  <c r="L66" i="110" s="1"/>
  <c r="J68" i="110"/>
  <c r="K68" i="110" s="1"/>
  <c r="L68" i="110" s="1"/>
  <c r="K38" i="110"/>
  <c r="L38" i="110" s="1"/>
  <c r="J67" i="110"/>
  <c r="K67" i="110" s="1"/>
  <c r="L67" i="110" s="1"/>
  <c r="AD136" i="110"/>
  <c r="I173" i="112" l="1"/>
  <c r="K173" i="112" s="1"/>
  <c r="L173" i="112" s="1"/>
  <c r="AD174" i="112"/>
  <c r="J137" i="112"/>
  <c r="K138" i="112"/>
  <c r="L138" i="112" s="1"/>
  <c r="AD106" i="110"/>
  <c r="J30" i="110"/>
  <c r="K30" i="110" s="1"/>
  <c r="L30" i="110" s="1"/>
  <c r="I174" i="112" l="1"/>
  <c r="K174" i="112" s="1"/>
  <c r="L174" i="112" s="1"/>
  <c r="AD177" i="112"/>
  <c r="F1" i="112" s="1"/>
  <c r="J136" i="112"/>
  <c r="K137" i="112"/>
  <c r="L137" i="112" s="1"/>
  <c r="AD107" i="110"/>
  <c r="AD108" i="110" s="1"/>
  <c r="I12" i="47"/>
  <c r="J12" i="47" l="1"/>
  <c r="J135" i="112"/>
  <c r="K136" i="112"/>
  <c r="L136" i="112" s="1"/>
  <c r="AD112" i="110"/>
  <c r="I112" i="110" s="1"/>
  <c r="J112" i="110" s="1"/>
  <c r="K112" i="110" s="1"/>
  <c r="L112" i="110" s="1"/>
  <c r="AD118" i="110"/>
  <c r="I118" i="110" s="1"/>
  <c r="AD117" i="110"/>
  <c r="I117" i="110" s="1"/>
  <c r="AD119" i="110"/>
  <c r="I119" i="110" s="1"/>
  <c r="AD116" i="110"/>
  <c r="I116" i="110" s="1"/>
  <c r="AD111" i="110"/>
  <c r="I111" i="110" s="1"/>
  <c r="AD114" i="110"/>
  <c r="I114" i="110" s="1"/>
  <c r="AD113" i="110"/>
  <c r="I113" i="110" s="1"/>
  <c r="J113" i="110" s="1"/>
  <c r="K113" i="110" s="1"/>
  <c r="L113" i="110" s="1"/>
  <c r="AD115" i="110"/>
  <c r="I115" i="110" s="1"/>
  <c r="AD110" i="110"/>
  <c r="K135" i="112" l="1"/>
  <c r="L135" i="112" s="1"/>
  <c r="J134" i="112"/>
  <c r="J114" i="110"/>
  <c r="K114" i="110" s="1"/>
  <c r="L114" i="110" s="1"/>
  <c r="J117" i="110"/>
  <c r="K117" i="110" s="1"/>
  <c r="L117" i="110" s="1"/>
  <c r="AD120" i="110"/>
  <c r="AD121" i="110" s="1"/>
  <c r="J118" i="110"/>
  <c r="K118" i="110" s="1"/>
  <c r="L118" i="110" s="1"/>
  <c r="J119" i="110"/>
  <c r="K119" i="110" s="1"/>
  <c r="L119" i="110" s="1"/>
  <c r="J111" i="110"/>
  <c r="K111" i="110" s="1"/>
  <c r="L111" i="110" s="1"/>
  <c r="J135" i="110"/>
  <c r="J115" i="110"/>
  <c r="K115" i="110" s="1"/>
  <c r="L115" i="110" s="1"/>
  <c r="J116" i="110"/>
  <c r="K116" i="110" s="1"/>
  <c r="L116" i="110" s="1"/>
  <c r="J133" i="112" l="1"/>
  <c r="K134" i="112"/>
  <c r="L134" i="112" s="1"/>
  <c r="K135" i="110"/>
  <c r="L135" i="110" s="1"/>
  <c r="J134" i="110"/>
  <c r="X123" i="110"/>
  <c r="AD122" i="110"/>
  <c r="AD123" i="110" s="1"/>
  <c r="AD166" i="110" s="1"/>
  <c r="J132" i="112" l="1"/>
  <c r="K133" i="112"/>
  <c r="L133" i="112" s="1"/>
  <c r="J133" i="110"/>
  <c r="K134" i="110"/>
  <c r="L134" i="110" s="1"/>
  <c r="AD170" i="110"/>
  <c r="I170" i="110" s="1"/>
  <c r="K170" i="110" s="1"/>
  <c r="L170" i="110" s="1"/>
  <c r="E1" i="110"/>
  <c r="AD167" i="110"/>
  <c r="K132" i="112" l="1"/>
  <c r="L132" i="112" s="1"/>
  <c r="J111" i="112"/>
  <c r="AD169" i="110"/>
  <c r="I169" i="110" s="1"/>
  <c r="K169" i="110" s="1"/>
  <c r="L169" i="110" s="1"/>
  <c r="AD168" i="110"/>
  <c r="I168" i="110" s="1"/>
  <c r="K168" i="110" s="1"/>
  <c r="L168" i="110" s="1"/>
  <c r="I167" i="110"/>
  <c r="K167" i="110" s="1"/>
  <c r="L167" i="110" s="1"/>
  <c r="K133" i="110"/>
  <c r="L133" i="110" s="1"/>
  <c r="J132" i="110"/>
  <c r="K111" i="112" l="1"/>
  <c r="L111" i="112" s="1"/>
  <c r="J110" i="112"/>
  <c r="K132" i="110"/>
  <c r="L132" i="110" s="1"/>
  <c r="J131" i="110"/>
  <c r="AD171" i="110"/>
  <c r="F1" i="110" s="1"/>
  <c r="K110" i="112" l="1"/>
  <c r="L110" i="112" s="1"/>
  <c r="J109" i="112"/>
  <c r="J130" i="110"/>
  <c r="K131" i="110"/>
  <c r="L131" i="110" s="1"/>
  <c r="J108" i="112" l="1"/>
  <c r="K109" i="112"/>
  <c r="L109" i="112" s="1"/>
  <c r="K130" i="110"/>
  <c r="L130" i="110" s="1"/>
  <c r="J129" i="110"/>
  <c r="J107" i="112" l="1"/>
  <c r="K108" i="112"/>
  <c r="L108" i="112" s="1"/>
  <c r="K129" i="110"/>
  <c r="L129" i="110" s="1"/>
  <c r="J128" i="110"/>
  <c r="K107" i="112" l="1"/>
  <c r="L107" i="112" s="1"/>
  <c r="J106" i="112"/>
  <c r="K128" i="110"/>
  <c r="L128" i="110" s="1"/>
  <c r="J127" i="110"/>
  <c r="J105" i="112" l="1"/>
  <c r="K106" i="112"/>
  <c r="L106" i="112" s="1"/>
  <c r="J126" i="110"/>
  <c r="K127" i="110"/>
  <c r="L127" i="110" s="1"/>
  <c r="J104" i="112" l="1"/>
  <c r="K105" i="112"/>
  <c r="L105" i="112" s="1"/>
  <c r="K126" i="110"/>
  <c r="L126" i="110" s="1"/>
  <c r="J105" i="110"/>
  <c r="J103" i="112" l="1"/>
  <c r="K104" i="112"/>
  <c r="L104" i="112" s="1"/>
  <c r="J104" i="110"/>
  <c r="K105" i="110"/>
  <c r="L105" i="110" s="1"/>
  <c r="K103" i="112" l="1"/>
  <c r="L103" i="112" s="1"/>
  <c r="J102" i="112"/>
  <c r="K104" i="110"/>
  <c r="L104" i="110" s="1"/>
  <c r="J103" i="110"/>
  <c r="J101" i="112" l="1"/>
  <c r="K102" i="112"/>
  <c r="L102" i="112" s="1"/>
  <c r="J102" i="110"/>
  <c r="K103" i="110"/>
  <c r="L103" i="110" s="1"/>
  <c r="J100" i="112" l="1"/>
  <c r="K101" i="112"/>
  <c r="L101" i="112" s="1"/>
  <c r="K102" i="110"/>
  <c r="L102" i="110" s="1"/>
  <c r="J101" i="110"/>
  <c r="J99" i="112" l="1"/>
  <c r="K100" i="112"/>
  <c r="L100" i="112" s="1"/>
  <c r="J100" i="110"/>
  <c r="K101" i="110"/>
  <c r="L101" i="110" s="1"/>
  <c r="K99" i="112" l="1"/>
  <c r="L99" i="112" s="1"/>
  <c r="J98" i="112"/>
  <c r="J99" i="110"/>
  <c r="K100" i="110"/>
  <c r="L100" i="110" s="1"/>
  <c r="K98" i="112" l="1"/>
  <c r="L98" i="112" s="1"/>
  <c r="J97" i="112"/>
  <c r="K99" i="110"/>
  <c r="L99" i="110" s="1"/>
  <c r="J98" i="110"/>
  <c r="J96" i="112" l="1"/>
  <c r="K97" i="112"/>
  <c r="L97" i="112" s="1"/>
  <c r="K98" i="110"/>
  <c r="L98" i="110" s="1"/>
  <c r="J97" i="110"/>
  <c r="J95" i="112" l="1"/>
  <c r="K96" i="112"/>
  <c r="L96" i="112" s="1"/>
  <c r="J96" i="110"/>
  <c r="K97" i="110"/>
  <c r="L97" i="110" s="1"/>
  <c r="K95" i="112" l="1"/>
  <c r="L95" i="112" s="1"/>
  <c r="J94" i="112"/>
  <c r="J95" i="110"/>
  <c r="K96" i="110"/>
  <c r="L96" i="110" s="1"/>
  <c r="J89" i="112" l="1"/>
  <c r="K94" i="112"/>
  <c r="L94" i="112" s="1"/>
  <c r="J94" i="110"/>
  <c r="K95" i="110"/>
  <c r="L95" i="110" s="1"/>
  <c r="K89" i="112" l="1"/>
  <c r="L89" i="112" s="1"/>
  <c r="J88" i="112"/>
  <c r="J93" i="110"/>
  <c r="K94" i="110"/>
  <c r="L94" i="110" s="1"/>
  <c r="J87" i="112" l="1"/>
  <c r="K88" i="112"/>
  <c r="L88" i="112" s="1"/>
  <c r="J92" i="110"/>
  <c r="K93" i="110"/>
  <c r="L93" i="110" s="1"/>
  <c r="J86" i="112" l="1"/>
  <c r="K87" i="112"/>
  <c r="L87" i="112" s="1"/>
  <c r="K92" i="110"/>
  <c r="L92" i="110" s="1"/>
  <c r="J91" i="110"/>
  <c r="K86" i="112" l="1"/>
  <c r="L86" i="112" s="1"/>
  <c r="J85" i="112"/>
  <c r="J90" i="110"/>
  <c r="K91" i="110"/>
  <c r="L91" i="110" s="1"/>
  <c r="J84" i="112" l="1"/>
  <c r="K85" i="112"/>
  <c r="L85" i="112" s="1"/>
  <c r="K90" i="110"/>
  <c r="L90" i="110" s="1"/>
  <c r="J89" i="110"/>
  <c r="J88" i="110" s="1"/>
  <c r="K88" i="110" s="1"/>
  <c r="L88" i="110" s="1"/>
  <c r="J83" i="112" l="1"/>
  <c r="K84" i="112"/>
  <c r="L84" i="112" s="1"/>
  <c r="J83" i="110"/>
  <c r="K89" i="110"/>
  <c r="L89" i="110" s="1"/>
  <c r="J82" i="112" l="1"/>
  <c r="K83" i="112"/>
  <c r="L83" i="112" s="1"/>
  <c r="K83" i="110"/>
  <c r="L83" i="110" s="1"/>
  <c r="J82" i="110"/>
  <c r="K82" i="112" l="1"/>
  <c r="L82" i="112" s="1"/>
  <c r="J81" i="112"/>
  <c r="K82" i="110"/>
  <c r="L82" i="110" s="1"/>
  <c r="J81" i="110"/>
  <c r="J80" i="112" l="1"/>
  <c r="K81" i="112"/>
  <c r="L81" i="112" s="1"/>
  <c r="J80" i="110"/>
  <c r="K81" i="110"/>
  <c r="L81" i="110" s="1"/>
  <c r="J79" i="112" l="1"/>
  <c r="K80" i="112"/>
  <c r="L80" i="112" s="1"/>
  <c r="K80" i="110"/>
  <c r="L80" i="110" s="1"/>
  <c r="J79" i="110"/>
  <c r="J78" i="112" l="1"/>
  <c r="K79" i="112"/>
  <c r="L79" i="112" s="1"/>
  <c r="J78" i="110"/>
  <c r="K79" i="110"/>
  <c r="L79" i="110" s="1"/>
  <c r="K78" i="112" l="1"/>
  <c r="L78" i="112" s="1"/>
  <c r="J77" i="112"/>
  <c r="J77" i="110"/>
  <c r="K78" i="110"/>
  <c r="L78" i="110" s="1"/>
  <c r="J76" i="112" l="1"/>
  <c r="K77" i="112"/>
  <c r="L77" i="112" s="1"/>
  <c r="J76" i="110"/>
  <c r="K77" i="110"/>
  <c r="L77" i="110" s="1"/>
  <c r="K76" i="112" l="1"/>
  <c r="L76" i="112" s="1"/>
  <c r="J75" i="112"/>
  <c r="K76" i="110"/>
  <c r="L76" i="110" s="1"/>
  <c r="J75" i="110"/>
  <c r="J74" i="112" l="1"/>
  <c r="K75" i="112"/>
  <c r="L75" i="112" s="1"/>
  <c r="K75" i="110"/>
  <c r="L75" i="110" s="1"/>
  <c r="J74" i="110"/>
  <c r="K74" i="112" l="1"/>
  <c r="L74" i="112" s="1"/>
  <c r="J73" i="112"/>
  <c r="J73" i="110"/>
  <c r="K74" i="110"/>
  <c r="L74" i="110" s="1"/>
  <c r="K73" i="112" l="1"/>
  <c r="L73" i="112" s="1"/>
  <c r="J72" i="112"/>
  <c r="J72" i="110"/>
  <c r="K73" i="110"/>
  <c r="L73" i="110" s="1"/>
  <c r="K72" i="112" l="1"/>
  <c r="L72" i="112" s="1"/>
  <c r="J63" i="112"/>
  <c r="J71" i="110"/>
  <c r="K72" i="110"/>
  <c r="L72" i="110" s="1"/>
  <c r="K63" i="112" l="1"/>
  <c r="L63" i="112" s="1"/>
  <c r="J62" i="112"/>
  <c r="J70" i="110"/>
  <c r="K71" i="110"/>
  <c r="L71" i="110" s="1"/>
  <c r="J61" i="112" l="1"/>
  <c r="K62" i="112"/>
  <c r="L62" i="112" s="1"/>
  <c r="K70" i="110"/>
  <c r="L70" i="110" s="1"/>
  <c r="J69" i="110"/>
  <c r="K61" i="112" l="1"/>
  <c r="L61" i="112" s="1"/>
  <c r="J60" i="112"/>
  <c r="J61" i="110"/>
  <c r="K69" i="110"/>
  <c r="L69" i="110" s="1"/>
  <c r="K60" i="112" l="1"/>
  <c r="L60" i="112" s="1"/>
  <c r="J59" i="112"/>
  <c r="J60" i="110"/>
  <c r="K61" i="110"/>
  <c r="L61" i="110" s="1"/>
  <c r="K59" i="112" l="1"/>
  <c r="L59" i="112" s="1"/>
  <c r="J58" i="112"/>
  <c r="K60" i="110"/>
  <c r="L60" i="110" s="1"/>
  <c r="J59" i="110"/>
  <c r="J57" i="112" l="1"/>
  <c r="K58" i="112"/>
  <c r="L58" i="112" s="1"/>
  <c r="K59" i="110"/>
  <c r="L59" i="110" s="1"/>
  <c r="J58" i="110"/>
  <c r="K57" i="112" l="1"/>
  <c r="L57" i="112" s="1"/>
  <c r="J56" i="112"/>
  <c r="K58" i="110"/>
  <c r="L58" i="110" s="1"/>
  <c r="J57" i="110"/>
  <c r="K56" i="112" l="1"/>
  <c r="L56" i="112" s="1"/>
  <c r="J55" i="112"/>
  <c r="J56" i="110"/>
  <c r="K57" i="110"/>
  <c r="L57" i="110" s="1"/>
  <c r="J54" i="112" l="1"/>
  <c r="K55" i="112"/>
  <c r="L55" i="112" s="1"/>
  <c r="J55" i="110"/>
  <c r="K56" i="110"/>
  <c r="L56" i="110" s="1"/>
  <c r="J53" i="112" l="1"/>
  <c r="K54" i="112"/>
  <c r="L54" i="112" s="1"/>
  <c r="K55" i="110"/>
  <c r="L55" i="110" s="1"/>
  <c r="J54" i="110"/>
  <c r="K53" i="112" l="1"/>
  <c r="L53" i="112" s="1"/>
  <c r="J52" i="112"/>
  <c r="K54" i="110"/>
  <c r="L54" i="110" s="1"/>
  <c r="J53" i="110"/>
  <c r="K52" i="112" l="1"/>
  <c r="L52" i="112" s="1"/>
  <c r="J51" i="112"/>
  <c r="J52" i="110"/>
  <c r="K53" i="110"/>
  <c r="L53" i="110" s="1"/>
  <c r="K51" i="112" l="1"/>
  <c r="L51" i="112" s="1"/>
  <c r="J50" i="112"/>
  <c r="J51" i="110"/>
  <c r="K52" i="110"/>
  <c r="L52" i="110" s="1"/>
  <c r="J49" i="112" l="1"/>
  <c r="K50" i="112"/>
  <c r="L50" i="112" s="1"/>
  <c r="K51" i="110"/>
  <c r="L51" i="110" s="1"/>
  <c r="J50" i="110"/>
  <c r="K49" i="112" l="1"/>
  <c r="L49" i="112" s="1"/>
  <c r="J48" i="112"/>
  <c r="K50" i="110"/>
  <c r="L50" i="110" s="1"/>
  <c r="J49" i="110"/>
  <c r="K48" i="112" l="1"/>
  <c r="L48" i="112" s="1"/>
  <c r="J47" i="112"/>
  <c r="J48" i="110"/>
  <c r="K49" i="110"/>
  <c r="L49" i="110" s="1"/>
  <c r="K47" i="112" l="1"/>
  <c r="L47" i="112" s="1"/>
  <c r="J46" i="112"/>
  <c r="J47" i="110"/>
  <c r="K48" i="110"/>
  <c r="L48" i="110" s="1"/>
  <c r="J41" i="112" l="1"/>
  <c r="K46" i="112"/>
  <c r="L46" i="112" s="1"/>
  <c r="K47" i="110"/>
  <c r="L47" i="110" s="1"/>
  <c r="J46" i="110"/>
  <c r="K41" i="112" l="1"/>
  <c r="L41" i="112" s="1"/>
  <c r="J35" i="112"/>
  <c r="K46" i="110"/>
  <c r="L46" i="110" s="1"/>
  <c r="J45" i="110"/>
  <c r="J34" i="112" l="1"/>
  <c r="K35" i="112"/>
  <c r="L35" i="112" s="1"/>
  <c r="J44" i="110"/>
  <c r="K45" i="110"/>
  <c r="L45" i="110" s="1"/>
  <c r="J33" i="112" l="1"/>
  <c r="K34" i="112"/>
  <c r="L34" i="112" s="1"/>
  <c r="J39" i="110"/>
  <c r="K44" i="110"/>
  <c r="L44" i="110" s="1"/>
  <c r="K33" i="112" l="1"/>
  <c r="L33" i="112" s="1"/>
  <c r="J32" i="112"/>
  <c r="K39" i="110"/>
  <c r="L39" i="110" s="1"/>
  <c r="J36" i="110"/>
  <c r="K32" i="112" l="1"/>
  <c r="L32" i="112" s="1"/>
  <c r="J31" i="112"/>
  <c r="J35" i="110"/>
  <c r="K36" i="110"/>
  <c r="L36" i="110" s="1"/>
  <c r="J30" i="112" l="1"/>
  <c r="K30" i="112" s="1"/>
  <c r="L30" i="112" s="1"/>
  <c r="K31" i="112"/>
  <c r="L31" i="112" s="1"/>
  <c r="J34" i="110"/>
  <c r="K35" i="110"/>
  <c r="L35" i="110" s="1"/>
  <c r="J33" i="110" l="1"/>
  <c r="K34" i="110"/>
  <c r="L34" i="110" s="1"/>
  <c r="K33" i="110" l="1"/>
  <c r="L33" i="110" s="1"/>
  <c r="J31" i="110"/>
  <c r="K31" i="110" s="1"/>
  <c r="L31" i="110" s="1"/>
  <c r="J53" i="47" l="1"/>
  <c r="I53" i="47"/>
  <c r="AA85" i="17" l="1"/>
  <c r="Y85" i="17"/>
  <c r="AC85" i="17" s="1"/>
  <c r="AD85" i="17" s="1"/>
  <c r="AB35" i="15"/>
  <c r="AD35" i="15" s="1"/>
  <c r="AB31" i="15"/>
  <c r="AD31" i="15" s="1"/>
  <c r="AD32" i="15"/>
  <c r="AA85" i="14"/>
  <c r="Y85" i="14"/>
  <c r="AC85" i="14" s="1"/>
  <c r="AD85" i="14" s="1"/>
  <c r="AB33" i="14"/>
  <c r="AD33" i="14" s="1"/>
  <c r="AB32" i="14"/>
  <c r="AD32" i="14" s="1"/>
  <c r="AB31" i="14"/>
  <c r="AD31" i="14" s="1"/>
  <c r="AB30" i="14"/>
  <c r="AD30" i="14" s="1"/>
  <c r="AA84" i="10" l="1"/>
  <c r="Y84" i="10"/>
  <c r="AC84" i="10" s="1"/>
  <c r="AD84" i="10" s="1"/>
  <c r="AA62" i="10"/>
  <c r="Y62" i="10"/>
  <c r="AC62" i="10" s="1"/>
  <c r="AD62" i="10" s="1"/>
  <c r="AA62" i="9" l="1"/>
  <c r="Y62" i="9"/>
  <c r="AC62" i="9" s="1"/>
  <c r="AD62" i="9" s="1"/>
  <c r="AA83" i="9"/>
  <c r="Y83" i="9"/>
  <c r="AC83" i="9" s="1"/>
  <c r="AD83" i="9" s="1"/>
  <c r="Y83" i="108"/>
  <c r="Y82" i="108"/>
  <c r="Y64" i="108"/>
  <c r="Y60" i="108"/>
  <c r="AB39" i="108"/>
  <c r="AB38" i="108"/>
  <c r="AB37" i="108"/>
  <c r="AD37" i="108" s="1"/>
  <c r="AB36" i="108"/>
  <c r="AB35" i="108"/>
  <c r="AB29" i="108"/>
  <c r="Y84" i="107"/>
  <c r="Y82" i="107"/>
  <c r="Y81" i="107"/>
  <c r="Y63" i="107"/>
  <c r="Y58" i="107"/>
  <c r="Y42" i="107"/>
  <c r="AC42" i="107" s="1"/>
  <c r="AD42" i="107" s="1"/>
  <c r="AB37" i="107"/>
  <c r="AB36" i="107"/>
  <c r="AB29" i="107"/>
  <c r="Y80" i="106"/>
  <c r="Y63" i="106"/>
  <c r="Y62" i="106"/>
  <c r="Y41" i="106"/>
  <c r="AB35" i="106"/>
  <c r="AB31" i="106"/>
  <c r="AB30" i="106"/>
  <c r="AB29" i="106"/>
  <c r="AA42" i="107"/>
  <c r="I52" i="47"/>
  <c r="J52" i="47" l="1"/>
  <c r="AA84" i="98"/>
  <c r="Y84" i="98"/>
  <c r="AC84" i="98" s="1"/>
  <c r="AD84" i="98" s="1"/>
  <c r="AA62" i="98"/>
  <c r="Y62" i="98"/>
  <c r="AC62" i="98" s="1"/>
  <c r="AD62" i="98" s="1"/>
  <c r="AA61" i="98"/>
  <c r="Y61" i="98"/>
  <c r="AC61" i="98" s="1"/>
  <c r="AD61" i="98" s="1"/>
  <c r="AA43" i="98"/>
  <c r="Y43" i="98"/>
  <c r="AC43" i="98" s="1"/>
  <c r="AD43" i="98" s="1"/>
  <c r="AA63" i="98"/>
  <c r="Y63" i="98"/>
  <c r="AC63" i="98" s="1"/>
  <c r="AD63" i="98" s="1"/>
  <c r="Y65" i="37" l="1"/>
  <c r="AC65" i="37" s="1"/>
  <c r="AD65" i="37" s="1"/>
  <c r="AA65" i="37"/>
  <c r="AA62" i="37"/>
  <c r="Y62" i="37"/>
  <c r="AC62" i="37" s="1"/>
  <c r="AD62" i="37" s="1"/>
  <c r="B83" i="37"/>
  <c r="C83" i="37"/>
  <c r="D83" i="37"/>
  <c r="E83" i="37"/>
  <c r="F83" i="37"/>
  <c r="J83" i="37"/>
  <c r="K83" i="37" s="1"/>
  <c r="L83" i="37" s="1"/>
  <c r="AD83" i="37"/>
  <c r="AA42" i="37"/>
  <c r="AA61" i="37"/>
  <c r="AA64" i="37"/>
  <c r="K169" i="108"/>
  <c r="L169" i="108" s="1"/>
  <c r="J168" i="108"/>
  <c r="J167" i="108"/>
  <c r="J166" i="108"/>
  <c r="J165" i="108"/>
  <c r="J164" i="108"/>
  <c r="K164" i="108" s="1"/>
  <c r="L164" i="108" s="1"/>
  <c r="K163" i="108"/>
  <c r="L163" i="108" s="1"/>
  <c r="AD162" i="108"/>
  <c r="I162" i="108" s="1"/>
  <c r="K162" i="108" s="1"/>
  <c r="L162" i="108" s="1"/>
  <c r="AD161" i="108"/>
  <c r="I161" i="108" s="1"/>
  <c r="K161" i="108" s="1"/>
  <c r="L161" i="108" s="1"/>
  <c r="AD160" i="108"/>
  <c r="I160" i="108" s="1"/>
  <c r="K160" i="108" s="1"/>
  <c r="L160" i="108" s="1"/>
  <c r="AD159" i="108"/>
  <c r="I159" i="108" s="1"/>
  <c r="K159" i="108" s="1"/>
  <c r="L159" i="108" s="1"/>
  <c r="AD158" i="108"/>
  <c r="I158" i="108" s="1"/>
  <c r="K158" i="108" s="1"/>
  <c r="L158" i="108" s="1"/>
  <c r="AD157" i="108"/>
  <c r="I157" i="108" s="1"/>
  <c r="K157" i="108" s="1"/>
  <c r="L157" i="108" s="1"/>
  <c r="AD156" i="108"/>
  <c r="I156" i="108" s="1"/>
  <c r="K156" i="108" s="1"/>
  <c r="L156" i="108" s="1"/>
  <c r="AD155" i="108"/>
  <c r="I155" i="108" s="1"/>
  <c r="K155" i="108" s="1"/>
  <c r="L155" i="108" s="1"/>
  <c r="AD154" i="108"/>
  <c r="I154" i="108" s="1"/>
  <c r="K154" i="108" s="1"/>
  <c r="L154" i="108" s="1"/>
  <c r="AD153" i="108"/>
  <c r="I153" i="108" s="1"/>
  <c r="K153" i="108" s="1"/>
  <c r="L153" i="108" s="1"/>
  <c r="K152" i="108"/>
  <c r="L152" i="108" s="1"/>
  <c r="J151" i="108"/>
  <c r="K151" i="108" s="1"/>
  <c r="L151" i="108" s="1"/>
  <c r="J150" i="108"/>
  <c r="K149" i="108"/>
  <c r="L149" i="108" s="1"/>
  <c r="AD148" i="108"/>
  <c r="I148" i="108" s="1"/>
  <c r="K148" i="108" s="1"/>
  <c r="L148" i="108" s="1"/>
  <c r="I147" i="108"/>
  <c r="K147" i="108" s="1"/>
  <c r="AD145" i="108"/>
  <c r="I145" i="108" s="1"/>
  <c r="K145" i="108" s="1"/>
  <c r="L145" i="108" s="1"/>
  <c r="AD144" i="108"/>
  <c r="I144" i="108" s="1"/>
  <c r="K144" i="108" s="1"/>
  <c r="L144" i="108" s="1"/>
  <c r="AD143" i="108"/>
  <c r="I143" i="108" s="1"/>
  <c r="K143" i="108" s="1"/>
  <c r="L143" i="108" s="1"/>
  <c r="AD142" i="108"/>
  <c r="I142" i="108" s="1"/>
  <c r="K142" i="108" s="1"/>
  <c r="L142" i="108" s="1"/>
  <c r="AD141" i="108"/>
  <c r="I141" i="108" s="1"/>
  <c r="K141" i="108" s="1"/>
  <c r="L141" i="108" s="1"/>
  <c r="AD140" i="108"/>
  <c r="I140" i="108" s="1"/>
  <c r="K140" i="108" s="1"/>
  <c r="L140" i="108" s="1"/>
  <c r="AD139" i="108"/>
  <c r="I139" i="108" s="1"/>
  <c r="K139" i="108" s="1"/>
  <c r="L139" i="108" s="1"/>
  <c r="AD138" i="108"/>
  <c r="I138" i="108" s="1"/>
  <c r="K138" i="108" s="1"/>
  <c r="L138" i="108" s="1"/>
  <c r="AD137" i="108"/>
  <c r="K137" i="108"/>
  <c r="L137" i="108" s="1"/>
  <c r="J136" i="108"/>
  <c r="K136" i="108" s="1"/>
  <c r="L136" i="108" s="1"/>
  <c r="K135" i="108"/>
  <c r="L135" i="108" s="1"/>
  <c r="AD134" i="108"/>
  <c r="I134" i="108" s="1"/>
  <c r="AD133" i="108"/>
  <c r="I133" i="108" s="1"/>
  <c r="AD132" i="108"/>
  <c r="I132" i="108" s="1"/>
  <c r="AD131" i="108"/>
  <c r="I131" i="108" s="1"/>
  <c r="AD130" i="108"/>
  <c r="I130" i="108" s="1"/>
  <c r="AD129" i="108"/>
  <c r="I129" i="108" s="1"/>
  <c r="AD128" i="108"/>
  <c r="I128" i="108" s="1"/>
  <c r="AD127" i="108"/>
  <c r="I127" i="108" s="1"/>
  <c r="AD126" i="108"/>
  <c r="I126" i="108" s="1"/>
  <c r="AD125" i="108"/>
  <c r="I125" i="108" s="1"/>
  <c r="AD124" i="108"/>
  <c r="J124" i="108"/>
  <c r="K124" i="108" s="1"/>
  <c r="L124" i="108" s="1"/>
  <c r="J123" i="108"/>
  <c r="K123" i="108" s="1"/>
  <c r="L123" i="108" s="1"/>
  <c r="K122" i="108"/>
  <c r="L122" i="108" s="1"/>
  <c r="K121" i="108"/>
  <c r="L121" i="108" s="1"/>
  <c r="K120" i="108"/>
  <c r="L120" i="108" s="1"/>
  <c r="K119" i="108"/>
  <c r="L119" i="108" s="1"/>
  <c r="J109" i="108"/>
  <c r="K109" i="108" s="1"/>
  <c r="L109" i="108" s="1"/>
  <c r="J108" i="108"/>
  <c r="K108" i="108" s="1"/>
  <c r="L108" i="108" s="1"/>
  <c r="J107" i="108"/>
  <c r="K107" i="108" s="1"/>
  <c r="L107" i="108" s="1"/>
  <c r="J106" i="108"/>
  <c r="K106" i="108" s="1"/>
  <c r="L106" i="108" s="1"/>
  <c r="J105" i="108"/>
  <c r="K105" i="108" s="1"/>
  <c r="L105" i="108" s="1"/>
  <c r="AD104" i="108"/>
  <c r="I104" i="108" s="1"/>
  <c r="AD103" i="108"/>
  <c r="I103" i="108" s="1"/>
  <c r="AD102" i="108"/>
  <c r="I102" i="108" s="1"/>
  <c r="AD101" i="108"/>
  <c r="I101" i="108"/>
  <c r="AD100" i="108"/>
  <c r="I100" i="108" s="1"/>
  <c r="AD99" i="108"/>
  <c r="I99" i="108" s="1"/>
  <c r="AD98" i="108"/>
  <c r="I98" i="108" s="1"/>
  <c r="AD97" i="108"/>
  <c r="I97" i="108" s="1"/>
  <c r="AD96" i="108"/>
  <c r="I96" i="108" s="1"/>
  <c r="AD95" i="108"/>
  <c r="I95" i="108" s="1"/>
  <c r="AD94" i="108"/>
  <c r="I94" i="108"/>
  <c r="AD93" i="108"/>
  <c r="I93" i="108"/>
  <c r="AD92" i="108"/>
  <c r="I92" i="108"/>
  <c r="AD91" i="108"/>
  <c r="I91" i="108"/>
  <c r="AD90" i="108"/>
  <c r="I90" i="108"/>
  <c r="AD89" i="108"/>
  <c r="I89" i="108" s="1"/>
  <c r="AD88" i="108"/>
  <c r="I88" i="108" s="1"/>
  <c r="AD87" i="108"/>
  <c r="I87" i="108" s="1"/>
  <c r="AD86" i="108"/>
  <c r="J86" i="108"/>
  <c r="K86" i="108" s="1"/>
  <c r="L86" i="108" s="1"/>
  <c r="J85" i="108"/>
  <c r="K85" i="108" s="1"/>
  <c r="L85" i="108" s="1"/>
  <c r="J84" i="108"/>
  <c r="K84" i="108" s="1"/>
  <c r="L84" i="108" s="1"/>
  <c r="AC83" i="108"/>
  <c r="AD83" i="108" s="1"/>
  <c r="J83" i="108"/>
  <c r="K83" i="108" s="1"/>
  <c r="L83" i="108" s="1"/>
  <c r="AC82" i="108"/>
  <c r="AD82" i="108" s="1"/>
  <c r="I82" i="108" s="1"/>
  <c r="AD81" i="108"/>
  <c r="I81" i="108" s="1"/>
  <c r="AD80" i="108"/>
  <c r="I80" i="108" s="1"/>
  <c r="AD79" i="108"/>
  <c r="I79" i="108" s="1"/>
  <c r="AD78" i="108"/>
  <c r="I78" i="108" s="1"/>
  <c r="AD77" i="108"/>
  <c r="I77" i="108" s="1"/>
  <c r="AD76" i="108"/>
  <c r="I76" i="108" s="1"/>
  <c r="AD75" i="108"/>
  <c r="I75" i="108" s="1"/>
  <c r="AD74" i="108"/>
  <c r="I74" i="108" s="1"/>
  <c r="AD73" i="108"/>
  <c r="I73" i="108" s="1"/>
  <c r="AD72" i="108"/>
  <c r="I72" i="108" s="1"/>
  <c r="AD71" i="108"/>
  <c r="I71" i="108" s="1"/>
  <c r="AD70" i="108"/>
  <c r="I70" i="108" s="1"/>
  <c r="AD69" i="108"/>
  <c r="I69" i="108" s="1"/>
  <c r="AD68" i="108"/>
  <c r="I68" i="108" s="1"/>
  <c r="AD67" i="108"/>
  <c r="I67" i="108" s="1"/>
  <c r="AD66" i="108"/>
  <c r="I66" i="108" s="1"/>
  <c r="AD65" i="108"/>
  <c r="I65" i="108" s="1"/>
  <c r="AA64" i="108"/>
  <c r="AC64" i="108"/>
  <c r="AD64" i="108" s="1"/>
  <c r="J64" i="108"/>
  <c r="K64" i="108" s="1"/>
  <c r="L64" i="108" s="1"/>
  <c r="J63" i="108"/>
  <c r="K63" i="108" s="1"/>
  <c r="L63" i="108" s="1"/>
  <c r="AB62" i="108"/>
  <c r="AC62" i="108"/>
  <c r="J62" i="108"/>
  <c r="K62" i="108" s="1"/>
  <c r="L62" i="108" s="1"/>
  <c r="AB61" i="108"/>
  <c r="AC61" i="108"/>
  <c r="AA60" i="108"/>
  <c r="AC60" i="108"/>
  <c r="AD60" i="108" s="1"/>
  <c r="I60" i="108" s="1"/>
  <c r="AD59" i="108"/>
  <c r="I59" i="108" s="1"/>
  <c r="AD58" i="108"/>
  <c r="I58" i="108" s="1"/>
  <c r="AD57" i="108"/>
  <c r="I57" i="108" s="1"/>
  <c r="AD56" i="108"/>
  <c r="I56" i="108" s="1"/>
  <c r="AD55" i="108"/>
  <c r="I55" i="108" s="1"/>
  <c r="AD54" i="108"/>
  <c r="I54" i="108" s="1"/>
  <c r="AD53" i="108"/>
  <c r="I53" i="108" s="1"/>
  <c r="AD52" i="108"/>
  <c r="I52" i="108" s="1"/>
  <c r="AD51" i="108"/>
  <c r="I51" i="108" s="1"/>
  <c r="AD50" i="108"/>
  <c r="I50" i="108" s="1"/>
  <c r="AD49" i="108"/>
  <c r="I49" i="108" s="1"/>
  <c r="AD48" i="108"/>
  <c r="I48" i="108" s="1"/>
  <c r="AD47" i="108"/>
  <c r="I47" i="108" s="1"/>
  <c r="AD46" i="108"/>
  <c r="I46" i="108" s="1"/>
  <c r="AD45" i="108"/>
  <c r="I45" i="108" s="1"/>
  <c r="AB44" i="108"/>
  <c r="AC44" i="108"/>
  <c r="J44" i="108"/>
  <c r="K44" i="108" s="1"/>
  <c r="L44" i="108" s="1"/>
  <c r="J43" i="108"/>
  <c r="K43" i="108" s="1"/>
  <c r="L43" i="108" s="1"/>
  <c r="J42" i="108"/>
  <c r="K42" i="108" s="1"/>
  <c r="L42" i="108" s="1"/>
  <c r="J41" i="108"/>
  <c r="K41" i="108" s="1"/>
  <c r="L41" i="108" s="1"/>
  <c r="AD40" i="108"/>
  <c r="I40" i="108" s="1"/>
  <c r="AD39" i="108"/>
  <c r="I39" i="108" s="1"/>
  <c r="J39" i="108" s="1"/>
  <c r="AD38" i="108"/>
  <c r="I38" i="108" s="1"/>
  <c r="AD36" i="108"/>
  <c r="I36" i="108" s="1"/>
  <c r="AD35" i="108"/>
  <c r="I35" i="108" s="1"/>
  <c r="J35" i="108" s="1"/>
  <c r="AD34" i="108"/>
  <c r="I34" i="108" s="1"/>
  <c r="AD33" i="108"/>
  <c r="I33" i="108" s="1"/>
  <c r="AD32" i="108"/>
  <c r="I32" i="108" s="1"/>
  <c r="AD31" i="108"/>
  <c r="I31" i="108" s="1"/>
  <c r="AD30" i="108"/>
  <c r="I30" i="108" s="1"/>
  <c r="AD29" i="108"/>
  <c r="J29" i="108"/>
  <c r="K29" i="108" s="1"/>
  <c r="L29" i="108" s="1"/>
  <c r="J28" i="108"/>
  <c r="K28" i="108" s="1"/>
  <c r="L28" i="108" s="1"/>
  <c r="J27" i="108"/>
  <c r="K27" i="108" s="1"/>
  <c r="L27" i="108" s="1"/>
  <c r="D1" i="108"/>
  <c r="C1" i="108"/>
  <c r="I22" i="108"/>
  <c r="G1" i="108"/>
  <c r="B1" i="108"/>
  <c r="K170" i="107"/>
  <c r="L170" i="107" s="1"/>
  <c r="J169" i="107"/>
  <c r="J168" i="107"/>
  <c r="J167" i="107"/>
  <c r="J166" i="107"/>
  <c r="J165" i="107"/>
  <c r="K165" i="107" s="1"/>
  <c r="L165" i="107" s="1"/>
  <c r="K164" i="107"/>
  <c r="L164" i="107" s="1"/>
  <c r="AD163" i="107"/>
  <c r="I163" i="107" s="1"/>
  <c r="K163" i="107" s="1"/>
  <c r="L163" i="107" s="1"/>
  <c r="AD162" i="107"/>
  <c r="I162" i="107" s="1"/>
  <c r="K162" i="107" s="1"/>
  <c r="L162" i="107" s="1"/>
  <c r="AD161" i="107"/>
  <c r="I161" i="107" s="1"/>
  <c r="K161" i="107" s="1"/>
  <c r="L161" i="107" s="1"/>
  <c r="AD160" i="107"/>
  <c r="I160" i="107" s="1"/>
  <c r="K160" i="107" s="1"/>
  <c r="L160" i="107" s="1"/>
  <c r="AD159" i="107"/>
  <c r="I159" i="107" s="1"/>
  <c r="K159" i="107" s="1"/>
  <c r="L159" i="107" s="1"/>
  <c r="AD158" i="107"/>
  <c r="I158" i="107" s="1"/>
  <c r="K158" i="107" s="1"/>
  <c r="L158" i="107" s="1"/>
  <c r="AD157" i="107"/>
  <c r="I157" i="107" s="1"/>
  <c r="K157" i="107" s="1"/>
  <c r="L157" i="107" s="1"/>
  <c r="AD156" i="107"/>
  <c r="I156" i="107" s="1"/>
  <c r="K156" i="107" s="1"/>
  <c r="L156" i="107" s="1"/>
  <c r="AD155" i="107"/>
  <c r="I155" i="107" s="1"/>
  <c r="K155" i="107" s="1"/>
  <c r="L155" i="107" s="1"/>
  <c r="AD154" i="107"/>
  <c r="I154" i="107" s="1"/>
  <c r="K154" i="107" s="1"/>
  <c r="L154" i="107" s="1"/>
  <c r="K153" i="107"/>
  <c r="L153" i="107" s="1"/>
  <c r="J152" i="107"/>
  <c r="K152" i="107" s="1"/>
  <c r="L152" i="107" s="1"/>
  <c r="J151" i="107"/>
  <c r="K151" i="107" s="1"/>
  <c r="L151" i="107" s="1"/>
  <c r="K150" i="107"/>
  <c r="L150" i="107" s="1"/>
  <c r="AD149" i="107"/>
  <c r="I149" i="107" s="1"/>
  <c r="K149" i="107" s="1"/>
  <c r="L149" i="107" s="1"/>
  <c r="I147" i="107"/>
  <c r="K147" i="107" s="1"/>
  <c r="AD146" i="107"/>
  <c r="AD145" i="107"/>
  <c r="AD144" i="107"/>
  <c r="I144" i="107" s="1"/>
  <c r="K144" i="107" s="1"/>
  <c r="L144" i="107" s="1"/>
  <c r="AD143" i="107"/>
  <c r="I143" i="107" s="1"/>
  <c r="K143" i="107" s="1"/>
  <c r="L143" i="107" s="1"/>
  <c r="AD142" i="107"/>
  <c r="I142" i="107" s="1"/>
  <c r="K142" i="107" s="1"/>
  <c r="L142" i="107" s="1"/>
  <c r="AD141" i="107"/>
  <c r="I141" i="107" s="1"/>
  <c r="K141" i="107" s="1"/>
  <c r="L141" i="107" s="1"/>
  <c r="AD140" i="107"/>
  <c r="I140" i="107" s="1"/>
  <c r="K140" i="107" s="1"/>
  <c r="L140" i="107" s="1"/>
  <c r="AD139" i="107"/>
  <c r="I139" i="107" s="1"/>
  <c r="K139" i="107" s="1"/>
  <c r="L139" i="107" s="1"/>
  <c r="AD138" i="107"/>
  <c r="I138" i="107" s="1"/>
  <c r="K138" i="107" s="1"/>
  <c r="L138" i="107" s="1"/>
  <c r="AD137" i="107"/>
  <c r="I137" i="107" s="1"/>
  <c r="K137" i="107" s="1"/>
  <c r="L137" i="107" s="1"/>
  <c r="AD136" i="107"/>
  <c r="K136" i="107"/>
  <c r="L136" i="107" s="1"/>
  <c r="J135" i="107"/>
  <c r="K135" i="107" s="1"/>
  <c r="L135" i="107" s="1"/>
  <c r="K134" i="107"/>
  <c r="L134" i="107" s="1"/>
  <c r="AD133" i="107"/>
  <c r="I133" i="107" s="1"/>
  <c r="AD132" i="107"/>
  <c r="I132" i="107" s="1"/>
  <c r="AD131" i="107"/>
  <c r="I131" i="107" s="1"/>
  <c r="AD130" i="107"/>
  <c r="I130" i="107" s="1"/>
  <c r="AD129" i="107"/>
  <c r="I129" i="107" s="1"/>
  <c r="AD128" i="107"/>
  <c r="I128" i="107" s="1"/>
  <c r="AD127" i="107"/>
  <c r="I127" i="107" s="1"/>
  <c r="AD126" i="107"/>
  <c r="I126" i="107" s="1"/>
  <c r="AD125" i="107"/>
  <c r="I125" i="107" s="1"/>
  <c r="AD124" i="107"/>
  <c r="I124" i="107" s="1"/>
  <c r="AD123" i="107"/>
  <c r="J123" i="107"/>
  <c r="K123" i="107" s="1"/>
  <c r="L123" i="107" s="1"/>
  <c r="J122" i="107"/>
  <c r="K122" i="107" s="1"/>
  <c r="L122" i="107" s="1"/>
  <c r="K121" i="107"/>
  <c r="L121" i="107" s="1"/>
  <c r="K120" i="107"/>
  <c r="L120" i="107" s="1"/>
  <c r="K119" i="107"/>
  <c r="L119" i="107" s="1"/>
  <c r="K118" i="107"/>
  <c r="L118" i="107" s="1"/>
  <c r="J108" i="107"/>
  <c r="K108" i="107" s="1"/>
  <c r="L108" i="107" s="1"/>
  <c r="J107" i="107"/>
  <c r="K107" i="107" s="1"/>
  <c r="L107" i="107" s="1"/>
  <c r="J106" i="107"/>
  <c r="K106" i="107" s="1"/>
  <c r="L106" i="107" s="1"/>
  <c r="J105" i="107"/>
  <c r="K105" i="107" s="1"/>
  <c r="L105" i="107" s="1"/>
  <c r="J104" i="107"/>
  <c r="K104" i="107" s="1"/>
  <c r="L104" i="107" s="1"/>
  <c r="AD103" i="107"/>
  <c r="I103" i="107" s="1"/>
  <c r="AD102" i="107"/>
  <c r="I102" i="107" s="1"/>
  <c r="AD101" i="107"/>
  <c r="I101" i="107" s="1"/>
  <c r="AD100" i="107"/>
  <c r="I100" i="107" s="1"/>
  <c r="AD99" i="107"/>
  <c r="I99" i="107" s="1"/>
  <c r="AD98" i="107"/>
  <c r="I98" i="107" s="1"/>
  <c r="AD97" i="107"/>
  <c r="I97" i="107" s="1"/>
  <c r="AD96" i="107"/>
  <c r="I96" i="107" s="1"/>
  <c r="AD95" i="107"/>
  <c r="I95" i="107" s="1"/>
  <c r="AD94" i="107"/>
  <c r="I94" i="107" s="1"/>
  <c r="AD93" i="107"/>
  <c r="I93" i="107" s="1"/>
  <c r="AD92" i="107"/>
  <c r="I92" i="107" s="1"/>
  <c r="AD91" i="107"/>
  <c r="I91" i="107" s="1"/>
  <c r="AD90" i="107"/>
  <c r="I90" i="107" s="1"/>
  <c r="AD89" i="107"/>
  <c r="I89" i="107" s="1"/>
  <c r="AD88" i="107"/>
  <c r="I88" i="107"/>
  <c r="AD87" i="107"/>
  <c r="I87" i="107" s="1"/>
  <c r="AD86" i="107"/>
  <c r="I86" i="107" s="1"/>
  <c r="AD85" i="107"/>
  <c r="J85" i="107"/>
  <c r="K85" i="107" s="1"/>
  <c r="L85" i="107" s="1"/>
  <c r="AC84" i="107"/>
  <c r="AD84" i="107" s="1"/>
  <c r="J84" i="107"/>
  <c r="K84" i="107" s="1"/>
  <c r="L84" i="107" s="1"/>
  <c r="J83" i="107"/>
  <c r="K83" i="107" s="1"/>
  <c r="L83" i="107" s="1"/>
  <c r="AC82" i="107"/>
  <c r="AD82" i="107" s="1"/>
  <c r="J82" i="107"/>
  <c r="K82" i="107" s="1"/>
  <c r="L82" i="107" s="1"/>
  <c r="AC81" i="107"/>
  <c r="AD81" i="107" s="1"/>
  <c r="I81" i="107" s="1"/>
  <c r="AD80" i="107"/>
  <c r="I80" i="107" s="1"/>
  <c r="AD79" i="107"/>
  <c r="I79" i="107" s="1"/>
  <c r="AD78" i="107"/>
  <c r="I78" i="107" s="1"/>
  <c r="AD77" i="107"/>
  <c r="I77" i="107" s="1"/>
  <c r="AD76" i="107"/>
  <c r="I76" i="107" s="1"/>
  <c r="AD75" i="107"/>
  <c r="I75" i="107" s="1"/>
  <c r="AD74" i="107"/>
  <c r="I74" i="107" s="1"/>
  <c r="AD73" i="107"/>
  <c r="I73" i="107" s="1"/>
  <c r="AD72" i="107"/>
  <c r="I72" i="107" s="1"/>
  <c r="AD71" i="107"/>
  <c r="I71" i="107" s="1"/>
  <c r="AD70" i="107"/>
  <c r="I70" i="107" s="1"/>
  <c r="AD69" i="107"/>
  <c r="I69" i="107" s="1"/>
  <c r="AD68" i="107"/>
  <c r="I68" i="107" s="1"/>
  <c r="AD67" i="107"/>
  <c r="I67" i="107" s="1"/>
  <c r="AD66" i="107"/>
  <c r="I66" i="107" s="1"/>
  <c r="AD65" i="107"/>
  <c r="I65" i="107" s="1"/>
  <c r="AD64" i="107"/>
  <c r="I64" i="107" s="1"/>
  <c r="AA63" i="107"/>
  <c r="AC63" i="107"/>
  <c r="AD63" i="107" s="1"/>
  <c r="J63" i="107"/>
  <c r="K63" i="107" s="1"/>
  <c r="L63" i="107" s="1"/>
  <c r="J62" i="107"/>
  <c r="K62" i="107" s="1"/>
  <c r="L62" i="107" s="1"/>
  <c r="AB61" i="107"/>
  <c r="AC61" i="107"/>
  <c r="J61" i="107"/>
  <c r="K61" i="107" s="1"/>
  <c r="L61" i="107" s="1"/>
  <c r="AB60" i="107"/>
  <c r="AC60" i="107"/>
  <c r="I59" i="107"/>
  <c r="AA58" i="107"/>
  <c r="AC58" i="107"/>
  <c r="AD58" i="107" s="1"/>
  <c r="I58" i="107" s="1"/>
  <c r="AD57" i="107"/>
  <c r="I57" i="107" s="1"/>
  <c r="AD56" i="107"/>
  <c r="I56" i="107" s="1"/>
  <c r="AD55" i="107"/>
  <c r="I55" i="107" s="1"/>
  <c r="AD54" i="107"/>
  <c r="I54" i="107" s="1"/>
  <c r="AD53" i="107"/>
  <c r="I53" i="107" s="1"/>
  <c r="AD52" i="107"/>
  <c r="I52" i="107" s="1"/>
  <c r="AD51" i="107"/>
  <c r="I51" i="107" s="1"/>
  <c r="AD50" i="107"/>
  <c r="I50" i="107" s="1"/>
  <c r="AD49" i="107"/>
  <c r="I49" i="107" s="1"/>
  <c r="AD48" i="107"/>
  <c r="I48" i="107"/>
  <c r="AD47" i="107"/>
  <c r="I47" i="107" s="1"/>
  <c r="AD46" i="107"/>
  <c r="I46" i="107" s="1"/>
  <c r="AD45" i="107"/>
  <c r="I45" i="107" s="1"/>
  <c r="AD44" i="107"/>
  <c r="I44" i="107" s="1"/>
  <c r="AD43" i="107"/>
  <c r="I43" i="107" s="1"/>
  <c r="J42" i="107"/>
  <c r="K42" i="107" s="1"/>
  <c r="L42" i="107" s="1"/>
  <c r="J41" i="107"/>
  <c r="K41" i="107" s="1"/>
  <c r="L41" i="107" s="1"/>
  <c r="J40" i="107"/>
  <c r="K40" i="107" s="1"/>
  <c r="L40" i="107" s="1"/>
  <c r="J39" i="107"/>
  <c r="K39" i="107" s="1"/>
  <c r="L39" i="107" s="1"/>
  <c r="AD38" i="107"/>
  <c r="I38" i="107" s="1"/>
  <c r="AD37" i="107"/>
  <c r="I37" i="107" s="1"/>
  <c r="AD36" i="107"/>
  <c r="I36" i="107" s="1"/>
  <c r="J36" i="107" s="1"/>
  <c r="AD35" i="107"/>
  <c r="I35" i="107" s="1"/>
  <c r="AD34" i="107"/>
  <c r="I34" i="107" s="1"/>
  <c r="AD33" i="107"/>
  <c r="I33" i="107" s="1"/>
  <c r="AD32" i="107"/>
  <c r="I32" i="107" s="1"/>
  <c r="AD31" i="107"/>
  <c r="I31" i="107" s="1"/>
  <c r="AD30" i="107"/>
  <c r="I30" i="107" s="1"/>
  <c r="AD29" i="107"/>
  <c r="J29" i="107"/>
  <c r="K29" i="107" s="1"/>
  <c r="L29" i="107" s="1"/>
  <c r="J28" i="107"/>
  <c r="K28" i="107" s="1"/>
  <c r="L28" i="107" s="1"/>
  <c r="J27" i="107"/>
  <c r="K27" i="107" s="1"/>
  <c r="L27" i="107" s="1"/>
  <c r="D1" i="107"/>
  <c r="C1" i="107"/>
  <c r="I22" i="107"/>
  <c r="G1" i="107"/>
  <c r="B1" i="107"/>
  <c r="K167" i="106"/>
  <c r="L167" i="106" s="1"/>
  <c r="J166" i="106"/>
  <c r="J165" i="106"/>
  <c r="J164" i="106"/>
  <c r="J163" i="106"/>
  <c r="J162" i="106"/>
  <c r="K162" i="106" s="1"/>
  <c r="L162" i="106" s="1"/>
  <c r="K161" i="106"/>
  <c r="L161" i="106" s="1"/>
  <c r="AD160" i="106"/>
  <c r="I160" i="106" s="1"/>
  <c r="K160" i="106" s="1"/>
  <c r="L160" i="106" s="1"/>
  <c r="AD159" i="106"/>
  <c r="I159" i="106" s="1"/>
  <c r="K159" i="106" s="1"/>
  <c r="L159" i="106" s="1"/>
  <c r="AD158" i="106"/>
  <c r="I158" i="106" s="1"/>
  <c r="K158" i="106" s="1"/>
  <c r="L158" i="106" s="1"/>
  <c r="AD157" i="106"/>
  <c r="I157" i="106" s="1"/>
  <c r="K157" i="106" s="1"/>
  <c r="L157" i="106" s="1"/>
  <c r="AD156" i="106"/>
  <c r="I156" i="106" s="1"/>
  <c r="K156" i="106" s="1"/>
  <c r="L156" i="106" s="1"/>
  <c r="AD155" i="106"/>
  <c r="I155" i="106" s="1"/>
  <c r="K155" i="106" s="1"/>
  <c r="L155" i="106" s="1"/>
  <c r="AD154" i="106"/>
  <c r="I154" i="106" s="1"/>
  <c r="K154" i="106" s="1"/>
  <c r="L154" i="106" s="1"/>
  <c r="AD153" i="106"/>
  <c r="I153" i="106" s="1"/>
  <c r="K153" i="106" s="1"/>
  <c r="L153" i="106" s="1"/>
  <c r="AD152" i="106"/>
  <c r="I152" i="106" s="1"/>
  <c r="K152" i="106" s="1"/>
  <c r="L152" i="106" s="1"/>
  <c r="AD151" i="106"/>
  <c r="I151" i="106" s="1"/>
  <c r="K151" i="106" s="1"/>
  <c r="L151" i="106" s="1"/>
  <c r="K150" i="106"/>
  <c r="L150" i="106" s="1"/>
  <c r="J149" i="106"/>
  <c r="K149" i="106" s="1"/>
  <c r="L149" i="106" s="1"/>
  <c r="J148" i="106"/>
  <c r="K148" i="106" s="1"/>
  <c r="L148" i="106" s="1"/>
  <c r="K147" i="106"/>
  <c r="L147" i="106" s="1"/>
  <c r="AD146" i="106"/>
  <c r="I146" i="106" s="1"/>
  <c r="K146" i="106" s="1"/>
  <c r="L146" i="106" s="1"/>
  <c r="AD145" i="106"/>
  <c r="I145" i="106" s="1"/>
  <c r="K145" i="106" s="1"/>
  <c r="L145" i="106" s="1"/>
  <c r="AD144" i="106"/>
  <c r="I144" i="106" s="1"/>
  <c r="K144" i="106" s="1"/>
  <c r="L144" i="106" s="1"/>
  <c r="AD143" i="106"/>
  <c r="I143" i="106" s="1"/>
  <c r="K143" i="106" s="1"/>
  <c r="L143" i="106" s="1"/>
  <c r="AD142" i="106"/>
  <c r="I142" i="106" s="1"/>
  <c r="K142" i="106" s="1"/>
  <c r="L142" i="106" s="1"/>
  <c r="AD141" i="106"/>
  <c r="I141" i="106" s="1"/>
  <c r="K141" i="106" s="1"/>
  <c r="L141" i="106" s="1"/>
  <c r="AD140" i="106"/>
  <c r="I140" i="106" s="1"/>
  <c r="K140" i="106" s="1"/>
  <c r="L140" i="106" s="1"/>
  <c r="AD139" i="106"/>
  <c r="I139" i="106" s="1"/>
  <c r="K139" i="106" s="1"/>
  <c r="L139" i="106" s="1"/>
  <c r="AD138" i="106"/>
  <c r="I138" i="106" s="1"/>
  <c r="K138" i="106" s="1"/>
  <c r="L138" i="106" s="1"/>
  <c r="AD137" i="106"/>
  <c r="I137" i="106" s="1"/>
  <c r="K137" i="106" s="1"/>
  <c r="L137" i="106" s="1"/>
  <c r="AD136" i="106"/>
  <c r="K136" i="106"/>
  <c r="L136" i="106" s="1"/>
  <c r="J134" i="106"/>
  <c r="K134" i="106" s="1"/>
  <c r="L134" i="106" s="1"/>
  <c r="K133" i="106"/>
  <c r="L133" i="106" s="1"/>
  <c r="AD132" i="106"/>
  <c r="I132" i="106" s="1"/>
  <c r="AD131" i="106"/>
  <c r="I131" i="106" s="1"/>
  <c r="AD130" i="106"/>
  <c r="I130" i="106" s="1"/>
  <c r="AD129" i="106"/>
  <c r="I129" i="106" s="1"/>
  <c r="AD128" i="106"/>
  <c r="I128" i="106" s="1"/>
  <c r="AD127" i="106"/>
  <c r="I127" i="106" s="1"/>
  <c r="AD126" i="106"/>
  <c r="I126" i="106" s="1"/>
  <c r="AD125" i="106"/>
  <c r="I125" i="106" s="1"/>
  <c r="AD124" i="106"/>
  <c r="I124" i="106" s="1"/>
  <c r="AD123" i="106"/>
  <c r="I123" i="106" s="1"/>
  <c r="AD122" i="106"/>
  <c r="J122" i="106"/>
  <c r="K122" i="106" s="1"/>
  <c r="L122" i="106" s="1"/>
  <c r="J121" i="106"/>
  <c r="K121" i="106" s="1"/>
  <c r="L121" i="106" s="1"/>
  <c r="K120" i="106"/>
  <c r="L120" i="106" s="1"/>
  <c r="K119" i="106"/>
  <c r="L119" i="106" s="1"/>
  <c r="K118" i="106"/>
  <c r="L118" i="106" s="1"/>
  <c r="K117" i="106"/>
  <c r="L117" i="106" s="1"/>
  <c r="J107" i="106"/>
  <c r="K107" i="106" s="1"/>
  <c r="L107" i="106" s="1"/>
  <c r="J106" i="106"/>
  <c r="K106" i="106" s="1"/>
  <c r="L106" i="106" s="1"/>
  <c r="J105" i="106"/>
  <c r="K105" i="106" s="1"/>
  <c r="L105" i="106" s="1"/>
  <c r="J104" i="106"/>
  <c r="K104" i="106" s="1"/>
  <c r="L104" i="106" s="1"/>
  <c r="J103" i="106"/>
  <c r="K103" i="106" s="1"/>
  <c r="L103" i="106" s="1"/>
  <c r="AD102" i="106"/>
  <c r="I102" i="106" s="1"/>
  <c r="AD101" i="106"/>
  <c r="I101" i="106" s="1"/>
  <c r="AD100" i="106"/>
  <c r="I100" i="106" s="1"/>
  <c r="AD99" i="106"/>
  <c r="I99" i="106" s="1"/>
  <c r="AD98" i="106"/>
  <c r="I98" i="106" s="1"/>
  <c r="AD97" i="106"/>
  <c r="I97" i="106" s="1"/>
  <c r="AD96" i="106"/>
  <c r="I96" i="106" s="1"/>
  <c r="AD95" i="106"/>
  <c r="I95" i="106" s="1"/>
  <c r="AD94" i="106"/>
  <c r="I94" i="106" s="1"/>
  <c r="AD93" i="106"/>
  <c r="I93" i="106" s="1"/>
  <c r="AD92" i="106"/>
  <c r="I92" i="106" s="1"/>
  <c r="AD91" i="106"/>
  <c r="I91" i="106" s="1"/>
  <c r="AD90" i="106"/>
  <c r="I90" i="106" s="1"/>
  <c r="AD89" i="106"/>
  <c r="I89" i="106" s="1"/>
  <c r="AD88" i="106"/>
  <c r="I88" i="106" s="1"/>
  <c r="AD87" i="106"/>
  <c r="I87" i="106" s="1"/>
  <c r="AD86" i="106"/>
  <c r="I86" i="106" s="1"/>
  <c r="AD85" i="106"/>
  <c r="I85" i="106" s="1"/>
  <c r="AB84" i="106"/>
  <c r="AC84" i="106"/>
  <c r="J84" i="106"/>
  <c r="K84" i="106" s="1"/>
  <c r="L84" i="106" s="1"/>
  <c r="J83" i="106"/>
  <c r="K83" i="106" s="1"/>
  <c r="L83" i="106" s="1"/>
  <c r="J82" i="106"/>
  <c r="K82" i="106" s="1"/>
  <c r="L82" i="106" s="1"/>
  <c r="AD81" i="106"/>
  <c r="J81" i="106"/>
  <c r="K81" i="106" s="1"/>
  <c r="L81" i="106" s="1"/>
  <c r="AC80" i="106"/>
  <c r="AD80" i="106" s="1"/>
  <c r="I80" i="106" s="1"/>
  <c r="AD79" i="106"/>
  <c r="I79" i="106" s="1"/>
  <c r="AD78" i="106"/>
  <c r="I78" i="106" s="1"/>
  <c r="AD77" i="106"/>
  <c r="I77" i="106" s="1"/>
  <c r="AD76" i="106"/>
  <c r="I76" i="106" s="1"/>
  <c r="AD75" i="106"/>
  <c r="I75" i="106" s="1"/>
  <c r="AD74" i="106"/>
  <c r="I74" i="106" s="1"/>
  <c r="AD73" i="106"/>
  <c r="I73" i="106" s="1"/>
  <c r="AD72" i="106"/>
  <c r="I72" i="106" s="1"/>
  <c r="AD71" i="106"/>
  <c r="I71" i="106" s="1"/>
  <c r="AD70" i="106"/>
  <c r="I70" i="106" s="1"/>
  <c r="AD69" i="106"/>
  <c r="I69" i="106" s="1"/>
  <c r="AD68" i="106"/>
  <c r="I68" i="106" s="1"/>
  <c r="AD67" i="106"/>
  <c r="I67" i="106" s="1"/>
  <c r="AD66" i="106"/>
  <c r="I66" i="106" s="1"/>
  <c r="AD65" i="106"/>
  <c r="I65" i="106" s="1"/>
  <c r="AD64" i="106"/>
  <c r="I64" i="106" s="1"/>
  <c r="AC63" i="106"/>
  <c r="AD63" i="106" s="1"/>
  <c r="I63" i="106" s="1"/>
  <c r="AC62" i="106"/>
  <c r="AD62" i="106" s="1"/>
  <c r="J62" i="106"/>
  <c r="K62" i="106" s="1"/>
  <c r="L62" i="106" s="1"/>
  <c r="J61" i="106"/>
  <c r="K61" i="106" s="1"/>
  <c r="L61" i="106" s="1"/>
  <c r="J60" i="106"/>
  <c r="K60" i="106" s="1"/>
  <c r="L60" i="106" s="1"/>
  <c r="AD59" i="106"/>
  <c r="I59" i="106" s="1"/>
  <c r="AD58" i="106"/>
  <c r="I58" i="106" s="1"/>
  <c r="AD57" i="106"/>
  <c r="I57" i="106" s="1"/>
  <c r="AD56" i="106"/>
  <c r="I56" i="106" s="1"/>
  <c r="AD55" i="106"/>
  <c r="I55" i="106" s="1"/>
  <c r="AD54" i="106"/>
  <c r="I54" i="106" s="1"/>
  <c r="AD53" i="106"/>
  <c r="I53" i="106" s="1"/>
  <c r="AD52" i="106"/>
  <c r="I52" i="106" s="1"/>
  <c r="AD51" i="106"/>
  <c r="I51" i="106" s="1"/>
  <c r="AD50" i="106"/>
  <c r="I50" i="106" s="1"/>
  <c r="AD49" i="106"/>
  <c r="I49" i="106" s="1"/>
  <c r="AD48" i="106"/>
  <c r="I48" i="106" s="1"/>
  <c r="AD47" i="106"/>
  <c r="I47" i="106" s="1"/>
  <c r="AD46" i="106"/>
  <c r="I46" i="106" s="1"/>
  <c r="AD45" i="106"/>
  <c r="I45" i="106" s="1"/>
  <c r="AD44" i="106"/>
  <c r="I44" i="106" s="1"/>
  <c r="AD43" i="106"/>
  <c r="I43" i="106" s="1"/>
  <c r="AD42" i="106"/>
  <c r="I42" i="106" s="1"/>
  <c r="AA41" i="106"/>
  <c r="AC41" i="106"/>
  <c r="AD41" i="106" s="1"/>
  <c r="J41" i="106"/>
  <c r="K41" i="106" s="1"/>
  <c r="L41" i="106" s="1"/>
  <c r="J40" i="106"/>
  <c r="K40" i="106" s="1"/>
  <c r="L40" i="106" s="1"/>
  <c r="J39" i="106"/>
  <c r="K39" i="106" s="1"/>
  <c r="L39" i="106" s="1"/>
  <c r="J38" i="106"/>
  <c r="K38" i="106" s="1"/>
  <c r="L38" i="106" s="1"/>
  <c r="AD37" i="106"/>
  <c r="I37" i="106" s="1"/>
  <c r="AD36" i="106"/>
  <c r="I36" i="106" s="1"/>
  <c r="AD35" i="106"/>
  <c r="I35" i="106" s="1"/>
  <c r="AD34" i="106"/>
  <c r="I34" i="106" s="1"/>
  <c r="AD33" i="106"/>
  <c r="I33" i="106" s="1"/>
  <c r="AD32" i="106"/>
  <c r="I32" i="106" s="1"/>
  <c r="AD31" i="106"/>
  <c r="I31" i="106" s="1"/>
  <c r="J31" i="106" s="1"/>
  <c r="AD30" i="106"/>
  <c r="I30" i="106" s="1"/>
  <c r="AD29" i="106"/>
  <c r="J29" i="106"/>
  <c r="K29" i="106" s="1"/>
  <c r="L29" i="106" s="1"/>
  <c r="J28" i="106"/>
  <c r="K28" i="106" s="1"/>
  <c r="L28" i="106" s="1"/>
  <c r="J27" i="106"/>
  <c r="K27" i="106" s="1"/>
  <c r="L27" i="106" s="1"/>
  <c r="D1" i="106"/>
  <c r="C1" i="106"/>
  <c r="I22" i="106"/>
  <c r="G1" i="106"/>
  <c r="B1" i="106"/>
  <c r="AA85" i="102"/>
  <c r="AA65" i="102"/>
  <c r="AA63" i="102"/>
  <c r="AA48" i="102"/>
  <c r="AA46" i="102"/>
  <c r="AA45" i="102"/>
  <c r="AA44" i="102"/>
  <c r="AA43" i="102"/>
  <c r="AD147" i="106" l="1"/>
  <c r="AD44" i="108"/>
  <c r="AD135" i="108"/>
  <c r="K39" i="108"/>
  <c r="L39" i="108" s="1"/>
  <c r="AD61" i="108"/>
  <c r="I61" i="108" s="1"/>
  <c r="AD149" i="108"/>
  <c r="AD61" i="107"/>
  <c r="J58" i="107"/>
  <c r="K58" i="107" s="1"/>
  <c r="L58" i="107" s="1"/>
  <c r="AD133" i="106"/>
  <c r="AD40" i="106"/>
  <c r="AD84" i="106"/>
  <c r="AD82" i="106" s="1"/>
  <c r="J81" i="107"/>
  <c r="K81" i="107" s="1"/>
  <c r="L81" i="107" s="1"/>
  <c r="J80" i="106"/>
  <c r="K80" i="106" s="1"/>
  <c r="L80" i="106" s="1"/>
  <c r="AD61" i="106"/>
  <c r="AD39" i="107"/>
  <c r="AD150" i="107"/>
  <c r="AD60" i="107"/>
  <c r="I60" i="107" s="1"/>
  <c r="AD62" i="107"/>
  <c r="J36" i="108"/>
  <c r="K36" i="108" s="1"/>
  <c r="L36" i="108" s="1"/>
  <c r="J82" i="108"/>
  <c r="K82" i="108" s="1"/>
  <c r="L82" i="108" s="1"/>
  <c r="J37" i="107"/>
  <c r="K37" i="107" s="1"/>
  <c r="L37" i="107" s="1"/>
  <c r="AD134" i="107"/>
  <c r="AD62" i="108"/>
  <c r="K36" i="107"/>
  <c r="L36" i="107" s="1"/>
  <c r="AD83" i="107"/>
  <c r="K35" i="108"/>
  <c r="L35" i="108" s="1"/>
  <c r="AD41" i="108"/>
  <c r="K150" i="108"/>
  <c r="L150" i="108" s="1"/>
  <c r="AD41" i="107"/>
  <c r="J38" i="108"/>
  <c r="K38" i="108" s="1"/>
  <c r="L38" i="108" s="1"/>
  <c r="J60" i="108"/>
  <c r="K60" i="108" s="1"/>
  <c r="L60" i="108" s="1"/>
  <c r="AD63" i="108"/>
  <c r="AD84" i="108"/>
  <c r="J30" i="106"/>
  <c r="K30" i="106" s="1"/>
  <c r="L30" i="106" s="1"/>
  <c r="AD38" i="106"/>
  <c r="K31" i="106"/>
  <c r="L31" i="106" s="1"/>
  <c r="J35" i="106"/>
  <c r="K35" i="106" s="1"/>
  <c r="L35" i="106" s="1"/>
  <c r="J63" i="106"/>
  <c r="K63" i="106" s="1"/>
  <c r="L63" i="106" s="1"/>
  <c r="K164" i="102"/>
  <c r="L164" i="102" s="1"/>
  <c r="H164" i="102"/>
  <c r="H163" i="102"/>
  <c r="J163" i="102" s="1"/>
  <c r="H162" i="102"/>
  <c r="J162" i="102" s="1"/>
  <c r="H161" i="102"/>
  <c r="J161" i="102" s="1"/>
  <c r="H160" i="102"/>
  <c r="J160" i="102" s="1"/>
  <c r="J159" i="102"/>
  <c r="K159" i="102" s="1"/>
  <c r="L159" i="102" s="1"/>
  <c r="K158" i="102"/>
  <c r="L158" i="102" s="1"/>
  <c r="AD157" i="102"/>
  <c r="I157" i="102" s="1"/>
  <c r="K157" i="102" s="1"/>
  <c r="L157" i="102" s="1"/>
  <c r="AD156" i="102"/>
  <c r="I156" i="102" s="1"/>
  <c r="K156" i="102" s="1"/>
  <c r="L156" i="102" s="1"/>
  <c r="AD155" i="102"/>
  <c r="I155" i="102" s="1"/>
  <c r="K155" i="102" s="1"/>
  <c r="L155" i="102" s="1"/>
  <c r="AD154" i="102"/>
  <c r="I154" i="102" s="1"/>
  <c r="K154" i="102" s="1"/>
  <c r="L154" i="102" s="1"/>
  <c r="AD153" i="102"/>
  <c r="I153" i="102" s="1"/>
  <c r="K153" i="102" s="1"/>
  <c r="L153" i="102" s="1"/>
  <c r="AD152" i="102"/>
  <c r="I152" i="102" s="1"/>
  <c r="K152" i="102" s="1"/>
  <c r="L152" i="102" s="1"/>
  <c r="AD151" i="102"/>
  <c r="I151" i="102" s="1"/>
  <c r="K151" i="102" s="1"/>
  <c r="L151" i="102" s="1"/>
  <c r="AD150" i="102"/>
  <c r="I150" i="102" s="1"/>
  <c r="K150" i="102" s="1"/>
  <c r="L150" i="102" s="1"/>
  <c r="AD149" i="102"/>
  <c r="I149" i="102" s="1"/>
  <c r="K149" i="102" s="1"/>
  <c r="L149" i="102" s="1"/>
  <c r="AD148" i="102"/>
  <c r="K147" i="102"/>
  <c r="L147" i="102" s="1"/>
  <c r="E147" i="102"/>
  <c r="D147" i="102"/>
  <c r="C147" i="102"/>
  <c r="B147" i="102"/>
  <c r="J146" i="102"/>
  <c r="K146" i="102" s="1"/>
  <c r="L146" i="102" s="1"/>
  <c r="J145" i="102"/>
  <c r="K145" i="102" s="1"/>
  <c r="L145" i="102" s="1"/>
  <c r="K144" i="102"/>
  <c r="L144" i="102" s="1"/>
  <c r="AD143" i="102"/>
  <c r="I143" i="102" s="1"/>
  <c r="K143" i="102" s="1"/>
  <c r="L143" i="102" s="1"/>
  <c r="AD142" i="102"/>
  <c r="A142" i="102" s="1"/>
  <c r="D142" i="102" s="1"/>
  <c r="AD141" i="102"/>
  <c r="AD140" i="102"/>
  <c r="I140" i="102" s="1"/>
  <c r="K140" i="102" s="1"/>
  <c r="L140" i="102" s="1"/>
  <c r="AD139" i="102"/>
  <c r="A139" i="102" s="1"/>
  <c r="AD138" i="102"/>
  <c r="A138" i="102" s="1"/>
  <c r="C138" i="102" s="1"/>
  <c r="AD137" i="102"/>
  <c r="AD136" i="102"/>
  <c r="I136" i="102" s="1"/>
  <c r="K136" i="102" s="1"/>
  <c r="L136" i="102" s="1"/>
  <c r="AD135" i="102"/>
  <c r="I135" i="102" s="1"/>
  <c r="K135" i="102" s="1"/>
  <c r="L135" i="102" s="1"/>
  <c r="AD134" i="102"/>
  <c r="A134" i="102" s="1"/>
  <c r="AD133" i="102"/>
  <c r="K133" i="102"/>
  <c r="L133" i="102" s="1"/>
  <c r="E133" i="102"/>
  <c r="D133" i="102"/>
  <c r="C133" i="102"/>
  <c r="B133" i="102"/>
  <c r="J132" i="102"/>
  <c r="K132" i="102" s="1"/>
  <c r="L132" i="102" s="1"/>
  <c r="K131" i="102"/>
  <c r="L131" i="102" s="1"/>
  <c r="AD130" i="102"/>
  <c r="A130" i="102" s="1"/>
  <c r="AD129" i="102"/>
  <c r="AD128" i="102"/>
  <c r="A128" i="102" s="1"/>
  <c r="AD127" i="102"/>
  <c r="AD126" i="102"/>
  <c r="A126" i="102" s="1"/>
  <c r="I125" i="102"/>
  <c r="E125" i="102"/>
  <c r="D125" i="102"/>
  <c r="C125" i="102"/>
  <c r="B125" i="102"/>
  <c r="J124" i="102"/>
  <c r="K124" i="102" s="1"/>
  <c r="L124" i="102" s="1"/>
  <c r="E124" i="102"/>
  <c r="D124" i="102"/>
  <c r="C124" i="102"/>
  <c r="B124" i="102"/>
  <c r="J123" i="102"/>
  <c r="K123" i="102" s="1"/>
  <c r="L123" i="102" s="1"/>
  <c r="K122" i="102"/>
  <c r="L122" i="102" s="1"/>
  <c r="K121" i="102"/>
  <c r="L121" i="102" s="1"/>
  <c r="K120" i="102"/>
  <c r="L120" i="102" s="1"/>
  <c r="K119" i="102"/>
  <c r="L119" i="102" s="1"/>
  <c r="D119" i="102"/>
  <c r="C119" i="102"/>
  <c r="B119" i="102"/>
  <c r="H118" i="102"/>
  <c r="H117" i="102"/>
  <c r="H116" i="102"/>
  <c r="H115" i="102"/>
  <c r="H114" i="102"/>
  <c r="H113" i="102"/>
  <c r="H112" i="102"/>
  <c r="H111" i="102"/>
  <c r="H110" i="102"/>
  <c r="J109" i="102"/>
  <c r="K109" i="102" s="1"/>
  <c r="L109" i="102" s="1"/>
  <c r="H109" i="102"/>
  <c r="J108" i="102"/>
  <c r="K108" i="102" s="1"/>
  <c r="L108" i="102" s="1"/>
  <c r="J107" i="102"/>
  <c r="K107" i="102" s="1"/>
  <c r="L107" i="102" s="1"/>
  <c r="H106" i="102"/>
  <c r="J106" i="102" s="1"/>
  <c r="K106" i="102" s="1"/>
  <c r="L106" i="102" s="1"/>
  <c r="D106" i="102"/>
  <c r="C106" i="102"/>
  <c r="B106" i="102"/>
  <c r="J105" i="102"/>
  <c r="K105" i="102" s="1"/>
  <c r="L105" i="102" s="1"/>
  <c r="AD104" i="102"/>
  <c r="AD103" i="102"/>
  <c r="I103" i="102" s="1"/>
  <c r="AD102" i="102"/>
  <c r="A102" i="102" s="1"/>
  <c r="AD101" i="102"/>
  <c r="A101" i="102" s="1"/>
  <c r="C101" i="102" s="1"/>
  <c r="AD100" i="102"/>
  <c r="A100" i="102" s="1"/>
  <c r="C100" i="102" s="1"/>
  <c r="AD99" i="102"/>
  <c r="I99" i="102" s="1"/>
  <c r="AD98" i="102"/>
  <c r="I98" i="102" s="1"/>
  <c r="AD97" i="102"/>
  <c r="A97" i="102" s="1"/>
  <c r="D97" i="102" s="1"/>
  <c r="AD96" i="102"/>
  <c r="AD95" i="102"/>
  <c r="I95" i="102" s="1"/>
  <c r="AD94" i="102"/>
  <c r="A94" i="102" s="1"/>
  <c r="AD93" i="102"/>
  <c r="A93" i="102" s="1"/>
  <c r="C93" i="102" s="1"/>
  <c r="AD92" i="102"/>
  <c r="A92" i="102" s="1"/>
  <c r="C92" i="102" s="1"/>
  <c r="AD91" i="102"/>
  <c r="I91" i="102" s="1"/>
  <c r="AD90" i="102"/>
  <c r="A90" i="102" s="1"/>
  <c r="AD89" i="102"/>
  <c r="A89" i="102" s="1"/>
  <c r="D89" i="102" s="1"/>
  <c r="AD88" i="102"/>
  <c r="AD87" i="102"/>
  <c r="I87" i="102" s="1"/>
  <c r="AC86" i="102"/>
  <c r="AD86" i="102" s="1"/>
  <c r="J86" i="102"/>
  <c r="K86" i="102" s="1"/>
  <c r="L86" i="102" s="1"/>
  <c r="F86" i="102"/>
  <c r="E86" i="102"/>
  <c r="D86" i="102"/>
  <c r="C86" i="102"/>
  <c r="B86" i="102"/>
  <c r="AC85" i="102"/>
  <c r="AD85" i="102" s="1"/>
  <c r="J85" i="102"/>
  <c r="K85" i="102" s="1"/>
  <c r="L85" i="102" s="1"/>
  <c r="F85" i="102"/>
  <c r="E85" i="102"/>
  <c r="D85" i="102"/>
  <c r="C85" i="102"/>
  <c r="B85" i="102"/>
  <c r="J84" i="102"/>
  <c r="K84" i="102" s="1"/>
  <c r="L84" i="102" s="1"/>
  <c r="AD83" i="102"/>
  <c r="A83" i="102" s="1"/>
  <c r="AD82" i="102"/>
  <c r="AD81" i="102"/>
  <c r="I81" i="102" s="1"/>
  <c r="AD80" i="102"/>
  <c r="AD79" i="102"/>
  <c r="AD78" i="102"/>
  <c r="I78" i="102" s="1"/>
  <c r="AD77" i="102"/>
  <c r="I77" i="102" s="1"/>
  <c r="AD76" i="102"/>
  <c r="I76" i="102" s="1"/>
  <c r="AD75" i="102"/>
  <c r="A75" i="102" s="1"/>
  <c r="E75" i="102" s="1"/>
  <c r="AD74" i="102"/>
  <c r="I74" i="102" s="1"/>
  <c r="AD73" i="102"/>
  <c r="I73" i="102" s="1"/>
  <c r="AD72" i="102"/>
  <c r="I72" i="102" s="1"/>
  <c r="AD71" i="102"/>
  <c r="A71" i="102" s="1"/>
  <c r="E71" i="102" s="1"/>
  <c r="AD70" i="102"/>
  <c r="I70" i="102" s="1"/>
  <c r="AD69" i="102"/>
  <c r="I69" i="102" s="1"/>
  <c r="AD68" i="102"/>
  <c r="I68" i="102" s="1"/>
  <c r="AD67" i="102"/>
  <c r="I67" i="102" s="1"/>
  <c r="AD66" i="102"/>
  <c r="A66" i="102" s="1"/>
  <c r="C66" i="102" s="1"/>
  <c r="AC65" i="102"/>
  <c r="AD65" i="102" s="1"/>
  <c r="J65" i="102"/>
  <c r="K65" i="102" s="1"/>
  <c r="L65" i="102" s="1"/>
  <c r="F65" i="102"/>
  <c r="E65" i="102"/>
  <c r="D65" i="102"/>
  <c r="C65" i="102"/>
  <c r="B65" i="102"/>
  <c r="J64" i="102"/>
  <c r="K64" i="102" s="1"/>
  <c r="L64" i="102" s="1"/>
  <c r="AC63" i="102"/>
  <c r="AD63" i="102" s="1"/>
  <c r="J63" i="102"/>
  <c r="K63" i="102" s="1"/>
  <c r="L63" i="102" s="1"/>
  <c r="F63" i="102"/>
  <c r="E63" i="102"/>
  <c r="D63" i="102"/>
  <c r="C63" i="102"/>
  <c r="B63" i="102"/>
  <c r="AD61" i="102"/>
  <c r="I61" i="102" s="1"/>
  <c r="AD60" i="102"/>
  <c r="I60" i="102" s="1"/>
  <c r="AD59" i="102"/>
  <c r="A59" i="102" s="1"/>
  <c r="C59" i="102" s="1"/>
  <c r="AD58" i="102"/>
  <c r="A58" i="102" s="1"/>
  <c r="B58" i="102" s="1"/>
  <c r="AD57" i="102"/>
  <c r="A57" i="102" s="1"/>
  <c r="AD56" i="102"/>
  <c r="I56" i="102" s="1"/>
  <c r="AD55" i="102"/>
  <c r="A55" i="102" s="1"/>
  <c r="AD54" i="102"/>
  <c r="A54" i="102" s="1"/>
  <c r="C54" i="102" s="1"/>
  <c r="AD53" i="102"/>
  <c r="I53" i="102" s="1"/>
  <c r="AD52" i="102"/>
  <c r="A52" i="102" s="1"/>
  <c r="E52" i="102" s="1"/>
  <c r="AD51" i="102"/>
  <c r="A51" i="102" s="1"/>
  <c r="C51" i="102" s="1"/>
  <c r="AD50" i="102"/>
  <c r="A50" i="102" s="1"/>
  <c r="B50" i="102" s="1"/>
  <c r="AC49" i="102"/>
  <c r="AD49" i="102" s="1"/>
  <c r="I49" i="102" s="1"/>
  <c r="F49" i="102"/>
  <c r="E49" i="102"/>
  <c r="D49" i="102"/>
  <c r="C49" i="102"/>
  <c r="B49" i="102"/>
  <c r="AC48" i="102"/>
  <c r="F48" i="102"/>
  <c r="E48" i="102"/>
  <c r="D48" i="102"/>
  <c r="C48" i="102"/>
  <c r="B48" i="102"/>
  <c r="AC47" i="102"/>
  <c r="AD47" i="102" s="1"/>
  <c r="I47" i="102" s="1"/>
  <c r="F47" i="102"/>
  <c r="E47" i="102"/>
  <c r="D47" i="102"/>
  <c r="C47" i="102"/>
  <c r="B47" i="102"/>
  <c r="AC46" i="102"/>
  <c r="AD46" i="102" s="1"/>
  <c r="I46" i="102" s="1"/>
  <c r="F46" i="102"/>
  <c r="E46" i="102"/>
  <c r="D46" i="102"/>
  <c r="C46" i="102"/>
  <c r="B46" i="102"/>
  <c r="AC45" i="102"/>
  <c r="AD45" i="102" s="1"/>
  <c r="I45" i="102" s="1"/>
  <c r="F45" i="102"/>
  <c r="E45" i="102"/>
  <c r="D45" i="102"/>
  <c r="C45" i="102"/>
  <c r="B45" i="102"/>
  <c r="AC44" i="102"/>
  <c r="F44" i="102"/>
  <c r="E44" i="102"/>
  <c r="D44" i="102"/>
  <c r="C44" i="102"/>
  <c r="B44" i="102"/>
  <c r="AC43" i="102"/>
  <c r="J43" i="102"/>
  <c r="K43" i="102" s="1"/>
  <c r="L43" i="102" s="1"/>
  <c r="F43" i="102"/>
  <c r="E43" i="102"/>
  <c r="D43" i="102"/>
  <c r="C43" i="102"/>
  <c r="B43" i="102"/>
  <c r="J42" i="102"/>
  <c r="K42" i="102" s="1"/>
  <c r="L42" i="102" s="1"/>
  <c r="J41" i="102"/>
  <c r="K41" i="102" s="1"/>
  <c r="L41" i="102" s="1"/>
  <c r="J40" i="102"/>
  <c r="K40" i="102" s="1"/>
  <c r="L40" i="102" s="1"/>
  <c r="AD39" i="102"/>
  <c r="A39" i="102" s="1"/>
  <c r="F39" i="102" s="1"/>
  <c r="AD38" i="102"/>
  <c r="I38" i="102" s="1"/>
  <c r="F38" i="102"/>
  <c r="E38" i="102"/>
  <c r="D38" i="102"/>
  <c r="C38" i="102"/>
  <c r="B38" i="102"/>
  <c r="AD37" i="102"/>
  <c r="I37" i="102" s="1"/>
  <c r="F37" i="102"/>
  <c r="E37" i="102"/>
  <c r="D37" i="102"/>
  <c r="C37" i="102"/>
  <c r="B37" i="102"/>
  <c r="AD36" i="102"/>
  <c r="I36" i="102" s="1"/>
  <c r="AD35" i="102"/>
  <c r="A35" i="102" s="1"/>
  <c r="AD34" i="102"/>
  <c r="A34" i="102" s="1"/>
  <c r="B34" i="102" s="1"/>
  <c r="AD33" i="102"/>
  <c r="I33" i="102" s="1"/>
  <c r="AD32" i="102"/>
  <c r="I32" i="102" s="1"/>
  <c r="AD31" i="102"/>
  <c r="A31" i="102" s="1"/>
  <c r="D31" i="102" s="1"/>
  <c r="AD30" i="102"/>
  <c r="A30" i="102" s="1"/>
  <c r="B30" i="102" s="1"/>
  <c r="AD29" i="102"/>
  <c r="J29" i="102"/>
  <c r="K29" i="102" s="1"/>
  <c r="L29" i="102" s="1"/>
  <c r="F29" i="102"/>
  <c r="E29" i="102"/>
  <c r="D29" i="102"/>
  <c r="C29" i="102"/>
  <c r="B29" i="102"/>
  <c r="J28" i="102"/>
  <c r="K28" i="102" s="1"/>
  <c r="L28" i="102" s="1"/>
  <c r="J27" i="102"/>
  <c r="K27" i="102" s="1"/>
  <c r="L27" i="102" s="1"/>
  <c r="D1" i="102"/>
  <c r="C1" i="102"/>
  <c r="I22" i="102"/>
  <c r="B1" i="102"/>
  <c r="H133" i="102"/>
  <c r="H136" i="102"/>
  <c r="H138" i="102"/>
  <c r="H140" i="102"/>
  <c r="H143" i="102"/>
  <c r="H142" i="102"/>
  <c r="H134" i="102"/>
  <c r="H135" i="102"/>
  <c r="H139" i="102"/>
  <c r="H137" i="102"/>
  <c r="H141" i="102"/>
  <c r="A72" i="102" l="1"/>
  <c r="E72" i="102" s="1"/>
  <c r="A32" i="102"/>
  <c r="F32" i="102" s="1"/>
  <c r="A99" i="102"/>
  <c r="F99" i="102" s="1"/>
  <c r="I31" i="102"/>
  <c r="I94" i="102"/>
  <c r="C72" i="102"/>
  <c r="AD43" i="108"/>
  <c r="AD105" i="108" s="1"/>
  <c r="AD103" i="106"/>
  <c r="AD104" i="106" s="1"/>
  <c r="AD105" i="106" s="1"/>
  <c r="AD109" i="106" s="1"/>
  <c r="I109" i="106" s="1"/>
  <c r="AD104" i="107"/>
  <c r="B92" i="102"/>
  <c r="A91" i="102"/>
  <c r="F91" i="102" s="1"/>
  <c r="F92" i="102"/>
  <c r="A149" i="102"/>
  <c r="D149" i="102" s="1"/>
  <c r="B71" i="102"/>
  <c r="A136" i="102"/>
  <c r="B136" i="102" s="1"/>
  <c r="B54" i="102"/>
  <c r="A69" i="102"/>
  <c r="C69" i="102" s="1"/>
  <c r="I71" i="102"/>
  <c r="D72" i="102"/>
  <c r="A74" i="102"/>
  <c r="D74" i="102" s="1"/>
  <c r="A81" i="102"/>
  <c r="C81" i="102" s="1"/>
  <c r="I134" i="102"/>
  <c r="K134" i="102" s="1"/>
  <c r="L134" i="102" s="1"/>
  <c r="A95" i="102"/>
  <c r="F95" i="102" s="1"/>
  <c r="A98" i="102"/>
  <c r="E98" i="102" s="1"/>
  <c r="B100" i="102"/>
  <c r="I102" i="102"/>
  <c r="A154" i="102"/>
  <c r="E154" i="102" s="1"/>
  <c r="A53" i="102"/>
  <c r="E53" i="102" s="1"/>
  <c r="I59" i="102"/>
  <c r="AD84" i="102"/>
  <c r="A87" i="102"/>
  <c r="F87" i="102" s="1"/>
  <c r="F100" i="102"/>
  <c r="I130" i="102"/>
  <c r="E90" i="102"/>
  <c r="D90" i="102"/>
  <c r="I52" i="102"/>
  <c r="F54" i="102"/>
  <c r="A56" i="102"/>
  <c r="B56" i="102" s="1"/>
  <c r="I57" i="102"/>
  <c r="A68" i="102"/>
  <c r="B68" i="102" s="1"/>
  <c r="C71" i="102"/>
  <c r="D75" i="102"/>
  <c r="A143" i="102"/>
  <c r="B143" i="102" s="1"/>
  <c r="A150" i="102"/>
  <c r="D150" i="102" s="1"/>
  <c r="A151" i="102"/>
  <c r="B151" i="102" s="1"/>
  <c r="I54" i="102"/>
  <c r="F71" i="102"/>
  <c r="I90" i="102"/>
  <c r="D93" i="102"/>
  <c r="D101" i="102"/>
  <c r="A103" i="102"/>
  <c r="D103" i="102" s="1"/>
  <c r="I128" i="102"/>
  <c r="A140" i="102"/>
  <c r="C140" i="102" s="1"/>
  <c r="C142" i="102"/>
  <c r="I126" i="102"/>
  <c r="D138" i="102"/>
  <c r="E87" i="102"/>
  <c r="AD64" i="102"/>
  <c r="D139" i="102"/>
  <c r="E139" i="102"/>
  <c r="B39" i="102"/>
  <c r="A73" i="102"/>
  <c r="F73" i="102" s="1"/>
  <c r="C39" i="102"/>
  <c r="A67" i="102"/>
  <c r="E67" i="102" s="1"/>
  <c r="I92" i="102"/>
  <c r="I93" i="102"/>
  <c r="I100" i="102"/>
  <c r="I101" i="102"/>
  <c r="I138" i="102"/>
  <c r="K138" i="102" s="1"/>
  <c r="L138" i="102" s="1"/>
  <c r="A153" i="102"/>
  <c r="D153" i="102" s="1"/>
  <c r="A156" i="102"/>
  <c r="C156" i="102" s="1"/>
  <c r="C31" i="102"/>
  <c r="F34" i="102"/>
  <c r="A36" i="102"/>
  <c r="C36" i="102" s="1"/>
  <c r="D52" i="102"/>
  <c r="I139" i="102"/>
  <c r="K139" i="102" s="1"/>
  <c r="L139" i="102" s="1"/>
  <c r="A135" i="102"/>
  <c r="C135" i="102" s="1"/>
  <c r="A155" i="102"/>
  <c r="D155" i="102" s="1"/>
  <c r="C34" i="102"/>
  <c r="AD40" i="102"/>
  <c r="A33" i="102"/>
  <c r="C33" i="102" s="1"/>
  <c r="I34" i="102"/>
  <c r="I39" i="102"/>
  <c r="I51" i="102"/>
  <c r="A60" i="102"/>
  <c r="D60" i="102" s="1"/>
  <c r="I66" i="102"/>
  <c r="A70" i="102"/>
  <c r="F70" i="102" s="1"/>
  <c r="D71" i="102"/>
  <c r="A77" i="102"/>
  <c r="B95" i="102"/>
  <c r="B103" i="102"/>
  <c r="A152" i="102"/>
  <c r="D152" i="102" s="1"/>
  <c r="A61" i="102"/>
  <c r="B61" i="102" s="1"/>
  <c r="AD48" i="102"/>
  <c r="I48" i="102" s="1"/>
  <c r="J48" i="102" s="1"/>
  <c r="K48" i="102" s="1"/>
  <c r="L48" i="102" s="1"/>
  <c r="G138" i="102"/>
  <c r="G141" i="102"/>
  <c r="G142" i="102"/>
  <c r="G134" i="102"/>
  <c r="G137" i="102"/>
  <c r="G133" i="102"/>
  <c r="G136" i="102"/>
  <c r="G140" i="102"/>
  <c r="G135" i="102"/>
  <c r="G139" i="102"/>
  <c r="G143" i="102"/>
  <c r="J38" i="102"/>
  <c r="K38" i="102" s="1"/>
  <c r="L38" i="102" s="1"/>
  <c r="J45" i="102"/>
  <c r="K45" i="102" s="1"/>
  <c r="L45" i="102" s="1"/>
  <c r="J46" i="102"/>
  <c r="K46" i="102" s="1"/>
  <c r="L46" i="102" s="1"/>
  <c r="F55" i="102"/>
  <c r="B55" i="102"/>
  <c r="E55" i="102"/>
  <c r="D57" i="102"/>
  <c r="C57" i="102"/>
  <c r="E69" i="102"/>
  <c r="E30" i="102"/>
  <c r="D30" i="102"/>
  <c r="AD44" i="102"/>
  <c r="I44" i="102" s="1"/>
  <c r="E50" i="102"/>
  <c r="D50" i="102"/>
  <c r="E58" i="102"/>
  <c r="D58" i="102"/>
  <c r="D68" i="102"/>
  <c r="F35" i="102"/>
  <c r="B35" i="102"/>
  <c r="E35" i="102"/>
  <c r="I148" i="102"/>
  <c r="K148" i="102" s="1"/>
  <c r="L148" i="102" s="1"/>
  <c r="A148" i="102"/>
  <c r="C30" i="102"/>
  <c r="J37" i="102"/>
  <c r="C50" i="102"/>
  <c r="D55" i="102"/>
  <c r="F56" i="102"/>
  <c r="B57" i="102"/>
  <c r="C58" i="102"/>
  <c r="F69" i="102"/>
  <c r="I80" i="102"/>
  <c r="A80" i="102"/>
  <c r="F30" i="102"/>
  <c r="F31" i="102"/>
  <c r="B31" i="102"/>
  <c r="E31" i="102"/>
  <c r="D33" i="102"/>
  <c r="I35" i="102"/>
  <c r="F50" i="102"/>
  <c r="F51" i="102"/>
  <c r="B51" i="102"/>
  <c r="E51" i="102"/>
  <c r="I55" i="102"/>
  <c r="E57" i="102"/>
  <c r="F58" i="102"/>
  <c r="F59" i="102"/>
  <c r="B59" i="102"/>
  <c r="E59" i="102"/>
  <c r="A88" i="102"/>
  <c r="I88" i="102"/>
  <c r="A96" i="102"/>
  <c r="I96" i="102"/>
  <c r="A104" i="102"/>
  <c r="I104" i="102"/>
  <c r="E153" i="102"/>
  <c r="C35" i="102"/>
  <c r="C55" i="102"/>
  <c r="A82" i="102"/>
  <c r="I82" i="102"/>
  <c r="D35" i="102"/>
  <c r="I30" i="102"/>
  <c r="E34" i="102"/>
  <c r="D34" i="102"/>
  <c r="E39" i="102"/>
  <c r="D39" i="102"/>
  <c r="AD43" i="102"/>
  <c r="I50" i="102"/>
  <c r="D51" i="102"/>
  <c r="C52" i="102"/>
  <c r="F52" i="102"/>
  <c r="B52" i="102"/>
  <c r="B53" i="102"/>
  <c r="E54" i="102"/>
  <c r="D54" i="102"/>
  <c r="F57" i="102"/>
  <c r="I58" i="102"/>
  <c r="D59" i="102"/>
  <c r="F60" i="102"/>
  <c r="F66" i="102"/>
  <c r="B66" i="102"/>
  <c r="E66" i="102"/>
  <c r="D66" i="102"/>
  <c r="A78" i="102"/>
  <c r="A79" i="102"/>
  <c r="I79" i="102"/>
  <c r="C94" i="102"/>
  <c r="F94" i="102"/>
  <c r="B94" i="102"/>
  <c r="E94" i="102"/>
  <c r="D94" i="102"/>
  <c r="C102" i="102"/>
  <c r="F102" i="102"/>
  <c r="B102" i="102"/>
  <c r="E102" i="102"/>
  <c r="D102" i="102"/>
  <c r="C128" i="102"/>
  <c r="B128" i="102"/>
  <c r="E128" i="102"/>
  <c r="D128" i="102"/>
  <c r="F83" i="102"/>
  <c r="B83" i="102"/>
  <c r="E83" i="102"/>
  <c r="C89" i="102"/>
  <c r="D91" i="102"/>
  <c r="C91" i="102"/>
  <c r="C97" i="102"/>
  <c r="D99" i="102"/>
  <c r="C99" i="102"/>
  <c r="C126" i="102"/>
  <c r="B126" i="102"/>
  <c r="E126" i="102"/>
  <c r="D126" i="102"/>
  <c r="B134" i="102"/>
  <c r="E134" i="102"/>
  <c r="D134" i="102"/>
  <c r="C143" i="102"/>
  <c r="E143" i="102"/>
  <c r="E73" i="102"/>
  <c r="B75" i="102"/>
  <c r="I75" i="102"/>
  <c r="A76" i="102"/>
  <c r="F77" i="102"/>
  <c r="D83" i="102"/>
  <c r="C90" i="102"/>
  <c r="F90" i="102"/>
  <c r="B90" i="102"/>
  <c r="B91" i="102"/>
  <c r="E92" i="102"/>
  <c r="D92" i="102"/>
  <c r="B98" i="102"/>
  <c r="B99" i="102"/>
  <c r="E100" i="102"/>
  <c r="D100" i="102"/>
  <c r="A129" i="102"/>
  <c r="I129" i="102"/>
  <c r="AD144" i="102"/>
  <c r="F75" i="102"/>
  <c r="C83" i="102"/>
  <c r="F89" i="102"/>
  <c r="B89" i="102"/>
  <c r="E89" i="102"/>
  <c r="F97" i="102"/>
  <c r="B97" i="102"/>
  <c r="E97" i="102"/>
  <c r="E149" i="102"/>
  <c r="F72" i="102"/>
  <c r="B72" i="102"/>
  <c r="C75" i="102"/>
  <c r="I83" i="102"/>
  <c r="I89" i="102"/>
  <c r="E91" i="102"/>
  <c r="F93" i="102"/>
  <c r="B93" i="102"/>
  <c r="E93" i="102"/>
  <c r="D95" i="102"/>
  <c r="I97" i="102"/>
  <c r="E99" i="102"/>
  <c r="F101" i="102"/>
  <c r="B101" i="102"/>
  <c r="E101" i="102"/>
  <c r="C103" i="102"/>
  <c r="AD131" i="102"/>
  <c r="A127" i="102"/>
  <c r="I127" i="102"/>
  <c r="C130" i="102"/>
  <c r="B130" i="102"/>
  <c r="E130" i="102"/>
  <c r="D130" i="102"/>
  <c r="C134" i="102"/>
  <c r="D136" i="102"/>
  <c r="C136" i="102"/>
  <c r="E136" i="102"/>
  <c r="A137" i="102"/>
  <c r="I137" i="102"/>
  <c r="K137" i="102" s="1"/>
  <c r="L137" i="102" s="1"/>
  <c r="D140" i="102"/>
  <c r="E140" i="102"/>
  <c r="A157" i="102"/>
  <c r="B135" i="102"/>
  <c r="B138" i="102"/>
  <c r="E138" i="102"/>
  <c r="A141" i="102"/>
  <c r="I141" i="102"/>
  <c r="K141" i="102" s="1"/>
  <c r="L141" i="102" s="1"/>
  <c r="I142" i="102"/>
  <c r="K142" i="102" s="1"/>
  <c r="L142" i="102" s="1"/>
  <c r="C139" i="102"/>
  <c r="B139" i="102"/>
  <c r="B142" i="102"/>
  <c r="E142" i="102"/>
  <c r="D151" i="102"/>
  <c r="K164" i="101"/>
  <c r="L164" i="101" s="1"/>
  <c r="J163" i="101"/>
  <c r="J162" i="101"/>
  <c r="J161" i="101"/>
  <c r="J160" i="101"/>
  <c r="J159" i="101"/>
  <c r="K159" i="101" s="1"/>
  <c r="L159" i="101" s="1"/>
  <c r="K158" i="101"/>
  <c r="L158" i="101" s="1"/>
  <c r="AD157" i="101"/>
  <c r="I157" i="101" s="1"/>
  <c r="K157" i="101" s="1"/>
  <c r="L157" i="101" s="1"/>
  <c r="AD156" i="101"/>
  <c r="I156" i="101" s="1"/>
  <c r="K156" i="101" s="1"/>
  <c r="L156" i="101" s="1"/>
  <c r="AD155" i="101"/>
  <c r="I155" i="101" s="1"/>
  <c r="K155" i="101" s="1"/>
  <c r="L155" i="101" s="1"/>
  <c r="AD154" i="101"/>
  <c r="I154" i="101" s="1"/>
  <c r="K154" i="101" s="1"/>
  <c r="L154" i="101" s="1"/>
  <c r="AD153" i="101"/>
  <c r="I153" i="101" s="1"/>
  <c r="K153" i="101" s="1"/>
  <c r="L153" i="101" s="1"/>
  <c r="AD152" i="101"/>
  <c r="I152" i="101" s="1"/>
  <c r="K152" i="101" s="1"/>
  <c r="L152" i="101" s="1"/>
  <c r="AD151" i="101"/>
  <c r="I151" i="101" s="1"/>
  <c r="K151" i="101" s="1"/>
  <c r="L151" i="101" s="1"/>
  <c r="AD150" i="101"/>
  <c r="I150" i="101" s="1"/>
  <c r="K150" i="101" s="1"/>
  <c r="L150" i="101" s="1"/>
  <c r="AD149" i="101"/>
  <c r="I149" i="101" s="1"/>
  <c r="K149" i="101" s="1"/>
  <c r="L149" i="101" s="1"/>
  <c r="AD148" i="101"/>
  <c r="I148" i="101" s="1"/>
  <c r="K148" i="101" s="1"/>
  <c r="L148" i="101" s="1"/>
  <c r="K147" i="101"/>
  <c r="L147" i="101" s="1"/>
  <c r="J146" i="101"/>
  <c r="K146" i="101" s="1"/>
  <c r="L146" i="101" s="1"/>
  <c r="J145" i="101"/>
  <c r="K144" i="101"/>
  <c r="L144" i="101" s="1"/>
  <c r="I143" i="101"/>
  <c r="K143" i="101" s="1"/>
  <c r="L143" i="101" s="1"/>
  <c r="I142" i="101"/>
  <c r="K142" i="101" s="1"/>
  <c r="L142" i="101" s="1"/>
  <c r="AD141" i="101"/>
  <c r="I141" i="101" s="1"/>
  <c r="K141" i="101" s="1"/>
  <c r="L141" i="101" s="1"/>
  <c r="AD140" i="101"/>
  <c r="I140" i="101" s="1"/>
  <c r="K140" i="101" s="1"/>
  <c r="L140" i="101" s="1"/>
  <c r="AD139" i="101"/>
  <c r="I139" i="101" s="1"/>
  <c r="K139" i="101" s="1"/>
  <c r="L139" i="101" s="1"/>
  <c r="AD138" i="101"/>
  <c r="I138" i="101" s="1"/>
  <c r="K138" i="101" s="1"/>
  <c r="L138" i="101" s="1"/>
  <c r="AD137" i="101"/>
  <c r="I137" i="101" s="1"/>
  <c r="K137" i="101" s="1"/>
  <c r="L137" i="101" s="1"/>
  <c r="AD136" i="101"/>
  <c r="I136" i="101" s="1"/>
  <c r="K136" i="101" s="1"/>
  <c r="L136" i="101" s="1"/>
  <c r="AD135" i="101"/>
  <c r="I135" i="101" s="1"/>
  <c r="K135" i="101" s="1"/>
  <c r="L135" i="101" s="1"/>
  <c r="AD134" i="101"/>
  <c r="I134" i="101" s="1"/>
  <c r="K134" i="101" s="1"/>
  <c r="L134" i="101" s="1"/>
  <c r="AD133" i="101"/>
  <c r="K133" i="101"/>
  <c r="L133" i="101" s="1"/>
  <c r="J132" i="101"/>
  <c r="K132" i="101" s="1"/>
  <c r="L132" i="101" s="1"/>
  <c r="K131" i="101"/>
  <c r="L131" i="101" s="1"/>
  <c r="AD130" i="101"/>
  <c r="I130" i="101" s="1"/>
  <c r="AD129" i="101"/>
  <c r="I129" i="101" s="1"/>
  <c r="AD128" i="101"/>
  <c r="I128" i="101" s="1"/>
  <c r="AD127" i="101"/>
  <c r="I127" i="101" s="1"/>
  <c r="AD126" i="101"/>
  <c r="I126" i="101" s="1"/>
  <c r="AD125" i="101"/>
  <c r="I125" i="101" s="1"/>
  <c r="AD124" i="101"/>
  <c r="I124" i="101" s="1"/>
  <c r="AD123" i="101"/>
  <c r="I123" i="101" s="1"/>
  <c r="AD122" i="101"/>
  <c r="I122" i="101" s="1"/>
  <c r="AD121" i="101"/>
  <c r="I121" i="101" s="1"/>
  <c r="AD120" i="101"/>
  <c r="J120" i="101"/>
  <c r="K120" i="101" s="1"/>
  <c r="L120" i="101" s="1"/>
  <c r="J119" i="101"/>
  <c r="K119" i="101" s="1"/>
  <c r="L119" i="101" s="1"/>
  <c r="K118" i="101"/>
  <c r="L118" i="101" s="1"/>
  <c r="K117" i="101"/>
  <c r="L117" i="101" s="1"/>
  <c r="K116" i="101"/>
  <c r="L116" i="101" s="1"/>
  <c r="K115" i="101"/>
  <c r="L115" i="101" s="1"/>
  <c r="J105" i="101"/>
  <c r="K105" i="101" s="1"/>
  <c r="L105" i="101" s="1"/>
  <c r="J104" i="101"/>
  <c r="K104" i="101" s="1"/>
  <c r="L104" i="101" s="1"/>
  <c r="J103" i="101"/>
  <c r="K103" i="101" s="1"/>
  <c r="L103" i="101" s="1"/>
  <c r="J102" i="101"/>
  <c r="K102" i="101" s="1"/>
  <c r="L102" i="101" s="1"/>
  <c r="J101" i="101"/>
  <c r="K101" i="101" s="1"/>
  <c r="L101" i="101" s="1"/>
  <c r="AD100" i="101"/>
  <c r="I100" i="101" s="1"/>
  <c r="AD99" i="101"/>
  <c r="I99" i="101" s="1"/>
  <c r="AD98" i="101"/>
  <c r="I98" i="101" s="1"/>
  <c r="AD97" i="101"/>
  <c r="I97" i="101" s="1"/>
  <c r="AD96" i="101"/>
  <c r="I96" i="101" s="1"/>
  <c r="AD95" i="101"/>
  <c r="I95" i="101" s="1"/>
  <c r="AD94" i="101"/>
  <c r="I94" i="101" s="1"/>
  <c r="AD93" i="101"/>
  <c r="I93" i="101" s="1"/>
  <c r="AD92" i="101"/>
  <c r="I92" i="101" s="1"/>
  <c r="AD91" i="101"/>
  <c r="I91" i="101" s="1"/>
  <c r="AD90" i="101"/>
  <c r="I90" i="101" s="1"/>
  <c r="AD89" i="101"/>
  <c r="I89" i="101" s="1"/>
  <c r="AD88" i="101"/>
  <c r="I88" i="101" s="1"/>
  <c r="AD87" i="101"/>
  <c r="I87" i="101" s="1"/>
  <c r="AD86" i="101"/>
  <c r="I86" i="101" s="1"/>
  <c r="AD85" i="101"/>
  <c r="I85" i="101" s="1"/>
  <c r="AD84" i="101"/>
  <c r="I84" i="101" s="1"/>
  <c r="AD83" i="101"/>
  <c r="I83" i="101" s="1"/>
  <c r="AD82" i="101"/>
  <c r="J82" i="101"/>
  <c r="K82" i="101" s="1"/>
  <c r="L82" i="101" s="1"/>
  <c r="J81" i="101"/>
  <c r="K81" i="101" s="1"/>
  <c r="L81" i="101" s="1"/>
  <c r="J80" i="101"/>
  <c r="K80" i="101" s="1"/>
  <c r="L80" i="101" s="1"/>
  <c r="J79" i="101"/>
  <c r="K79" i="101" s="1"/>
  <c r="L79" i="101" s="1"/>
  <c r="AD78" i="101"/>
  <c r="I78" i="101" s="1"/>
  <c r="AD77" i="101"/>
  <c r="I77" i="101" s="1"/>
  <c r="AD76" i="101"/>
  <c r="I76" i="101" s="1"/>
  <c r="AD75" i="101"/>
  <c r="I75" i="101" s="1"/>
  <c r="AD74" i="101"/>
  <c r="I74" i="101" s="1"/>
  <c r="AD73" i="101"/>
  <c r="I73" i="101" s="1"/>
  <c r="AD72" i="101"/>
  <c r="I72" i="101" s="1"/>
  <c r="AD71" i="101"/>
  <c r="I71" i="101" s="1"/>
  <c r="AD70" i="101"/>
  <c r="I70" i="101" s="1"/>
  <c r="AD69" i="101"/>
  <c r="I69" i="101" s="1"/>
  <c r="AD68" i="101"/>
  <c r="I68" i="101" s="1"/>
  <c r="AD67" i="101"/>
  <c r="I67" i="101" s="1"/>
  <c r="AD66" i="101"/>
  <c r="I66" i="101" s="1"/>
  <c r="AD65" i="101"/>
  <c r="I65" i="101" s="1"/>
  <c r="AD64" i="101"/>
  <c r="I64" i="101" s="1"/>
  <c r="AD63" i="101"/>
  <c r="I63" i="101" s="1"/>
  <c r="AD62" i="101"/>
  <c r="I62" i="101" s="1"/>
  <c r="AD61" i="101"/>
  <c r="I61" i="101" s="1"/>
  <c r="J59" i="101"/>
  <c r="K59" i="101" s="1"/>
  <c r="L59" i="101" s="1"/>
  <c r="AC58" i="101"/>
  <c r="AD58" i="101" s="1"/>
  <c r="AD57" i="101"/>
  <c r="I57" i="101" s="1"/>
  <c r="AD56" i="101"/>
  <c r="I56" i="101" s="1"/>
  <c r="AD55" i="101"/>
  <c r="I55" i="101" s="1"/>
  <c r="AD54" i="101"/>
  <c r="I54" i="101" s="1"/>
  <c r="AD53" i="101"/>
  <c r="I53" i="101" s="1"/>
  <c r="AD52" i="101"/>
  <c r="I52" i="101" s="1"/>
  <c r="AD51" i="101"/>
  <c r="I51" i="101" s="1"/>
  <c r="AD50" i="101"/>
  <c r="I50" i="101" s="1"/>
  <c r="AD49" i="101"/>
  <c r="I49" i="101" s="1"/>
  <c r="AD48" i="101"/>
  <c r="I48" i="101" s="1"/>
  <c r="AD47" i="101"/>
  <c r="I47" i="101" s="1"/>
  <c r="AD46" i="101"/>
  <c r="I46" i="101" s="1"/>
  <c r="AD45" i="101"/>
  <c r="I45" i="101" s="1"/>
  <c r="AD44" i="101"/>
  <c r="I44" i="101" s="1"/>
  <c r="AD43" i="101"/>
  <c r="I43" i="101" s="1"/>
  <c r="AC42" i="101"/>
  <c r="AD42" i="101" s="1"/>
  <c r="J42" i="101"/>
  <c r="K42" i="101" s="1"/>
  <c r="L42" i="101" s="1"/>
  <c r="J41" i="101"/>
  <c r="K41" i="101" s="1"/>
  <c r="L41" i="101" s="1"/>
  <c r="J40" i="101"/>
  <c r="K40" i="101" s="1"/>
  <c r="L40" i="101" s="1"/>
  <c r="J39" i="101"/>
  <c r="K39" i="101" s="1"/>
  <c r="L39" i="101" s="1"/>
  <c r="AD38" i="101"/>
  <c r="I38" i="101" s="1"/>
  <c r="AD37" i="101"/>
  <c r="I37" i="101" s="1"/>
  <c r="J37" i="101" s="1"/>
  <c r="K37" i="101" s="1"/>
  <c r="L37" i="101" s="1"/>
  <c r="AD36" i="101"/>
  <c r="I36" i="101" s="1"/>
  <c r="J36" i="101" s="1"/>
  <c r="AD35" i="101"/>
  <c r="I35" i="101" s="1"/>
  <c r="AD34" i="101"/>
  <c r="I34" i="101" s="1"/>
  <c r="AD33" i="101"/>
  <c r="I33" i="101" s="1"/>
  <c r="AD32" i="101"/>
  <c r="I32" i="101" s="1"/>
  <c r="AD31" i="101"/>
  <c r="I31" i="101" s="1"/>
  <c r="AD30" i="101"/>
  <c r="I30" i="101" s="1"/>
  <c r="AD29" i="101"/>
  <c r="J29" i="101"/>
  <c r="K29" i="101" s="1"/>
  <c r="L29" i="101" s="1"/>
  <c r="J28" i="101"/>
  <c r="K28" i="101" s="1"/>
  <c r="L28" i="101" s="1"/>
  <c r="J27" i="101"/>
  <c r="K27" i="101" s="1"/>
  <c r="L27" i="101" s="1"/>
  <c r="D1" i="101"/>
  <c r="C1" i="101"/>
  <c r="I22" i="101"/>
  <c r="G1" i="101"/>
  <c r="B1" i="101"/>
  <c r="B32" i="102" l="1"/>
  <c r="F74" i="102"/>
  <c r="C98" i="102"/>
  <c r="B74" i="102"/>
  <c r="E36" i="102"/>
  <c r="C32" i="102"/>
  <c r="B140" i="102"/>
  <c r="C74" i="102"/>
  <c r="D143" i="102"/>
  <c r="F98" i="102"/>
  <c r="C60" i="102"/>
  <c r="E56" i="102"/>
  <c r="D156" i="102"/>
  <c r="C53" i="102"/>
  <c r="F68" i="102"/>
  <c r="D98" i="102"/>
  <c r="D32" i="102"/>
  <c r="E32" i="102"/>
  <c r="AD41" i="101"/>
  <c r="AD113" i="106"/>
  <c r="I113" i="106" s="1"/>
  <c r="J113" i="106" s="1"/>
  <c r="K113" i="106" s="1"/>
  <c r="L113" i="106" s="1"/>
  <c r="AD80" i="101"/>
  <c r="AD131" i="101"/>
  <c r="AD114" i="106"/>
  <c r="I114" i="106" s="1"/>
  <c r="J114" i="106" s="1"/>
  <c r="K114" i="106" s="1"/>
  <c r="L114" i="106" s="1"/>
  <c r="AD111" i="106"/>
  <c r="I111" i="106" s="1"/>
  <c r="J111" i="106" s="1"/>
  <c r="K111" i="106" s="1"/>
  <c r="L111" i="106" s="1"/>
  <c r="AD115" i="106"/>
  <c r="I115" i="106" s="1"/>
  <c r="J115" i="106" s="1"/>
  <c r="K115" i="106" s="1"/>
  <c r="L115" i="106" s="1"/>
  <c r="AD108" i="106"/>
  <c r="I108" i="106" s="1"/>
  <c r="J108" i="106" s="1"/>
  <c r="AD110" i="106"/>
  <c r="I110" i="106" s="1"/>
  <c r="AD112" i="106"/>
  <c r="I112" i="106" s="1"/>
  <c r="J112" i="106" s="1"/>
  <c r="K112" i="106" s="1"/>
  <c r="L112" i="106" s="1"/>
  <c r="AD107" i="106"/>
  <c r="AD116" i="106"/>
  <c r="I116" i="106" s="1"/>
  <c r="J116" i="106" s="1"/>
  <c r="K116" i="106" s="1"/>
  <c r="L116" i="106" s="1"/>
  <c r="AD39" i="101"/>
  <c r="AD59" i="101"/>
  <c r="AD105" i="107"/>
  <c r="AD106" i="107" s="1"/>
  <c r="AD106" i="108"/>
  <c r="AD107" i="108" s="1"/>
  <c r="J109" i="106"/>
  <c r="K109" i="106" s="1"/>
  <c r="L109" i="106" s="1"/>
  <c r="D81" i="102"/>
  <c r="B149" i="102"/>
  <c r="C149" i="102"/>
  <c r="F81" i="102"/>
  <c r="B81" i="102"/>
  <c r="B156" i="102"/>
  <c r="D69" i="102"/>
  <c r="E156" i="102"/>
  <c r="B69" i="102"/>
  <c r="E81" i="102"/>
  <c r="B60" i="102"/>
  <c r="B153" i="102"/>
  <c r="C61" i="102"/>
  <c r="D53" i="102"/>
  <c r="E68" i="102"/>
  <c r="B150" i="102"/>
  <c r="B87" i="102"/>
  <c r="E74" i="102"/>
  <c r="F53" i="102"/>
  <c r="C87" i="102"/>
  <c r="F67" i="102"/>
  <c r="C153" i="102"/>
  <c r="C95" i="102"/>
  <c r="D87" i="102"/>
  <c r="B67" i="102"/>
  <c r="D154" i="102"/>
  <c r="C154" i="102"/>
  <c r="B154" i="102"/>
  <c r="E95" i="102"/>
  <c r="D61" i="102"/>
  <c r="C56" i="102"/>
  <c r="B36" i="102"/>
  <c r="C68" i="102"/>
  <c r="E150" i="102"/>
  <c r="C150" i="102"/>
  <c r="F103" i="102"/>
  <c r="E103" i="102"/>
  <c r="D56" i="102"/>
  <c r="E151" i="102"/>
  <c r="C151" i="102"/>
  <c r="B152" i="102"/>
  <c r="E152" i="102"/>
  <c r="D36" i="102"/>
  <c r="F36" i="102"/>
  <c r="D70" i="102"/>
  <c r="E70" i="102"/>
  <c r="C70" i="102"/>
  <c r="B70" i="102"/>
  <c r="C67" i="102"/>
  <c r="D67" i="102"/>
  <c r="C152" i="102"/>
  <c r="E60" i="102"/>
  <c r="E155" i="102"/>
  <c r="C155" i="102"/>
  <c r="B155" i="102"/>
  <c r="C77" i="102"/>
  <c r="B77" i="102"/>
  <c r="E77" i="102"/>
  <c r="D77" i="102"/>
  <c r="E33" i="102"/>
  <c r="F33" i="102"/>
  <c r="B33" i="102"/>
  <c r="E135" i="102"/>
  <c r="D135" i="102"/>
  <c r="C73" i="102"/>
  <c r="D73" i="102"/>
  <c r="B73" i="102"/>
  <c r="AD42" i="102"/>
  <c r="AD105" i="102" s="1"/>
  <c r="AD106" i="102" s="1"/>
  <c r="AD107" i="102" s="1"/>
  <c r="F61" i="102"/>
  <c r="E61" i="102"/>
  <c r="E137" i="102"/>
  <c r="D137" i="102"/>
  <c r="C137" i="102"/>
  <c r="B137" i="102"/>
  <c r="E129" i="102"/>
  <c r="D129" i="102"/>
  <c r="C129" i="102"/>
  <c r="B129" i="102"/>
  <c r="E79" i="102"/>
  <c r="D79" i="102"/>
  <c r="C79" i="102"/>
  <c r="B79" i="102"/>
  <c r="F79" i="102"/>
  <c r="J44" i="102"/>
  <c r="E141" i="102"/>
  <c r="D141" i="102"/>
  <c r="C141" i="102"/>
  <c r="B141" i="102"/>
  <c r="D78" i="102"/>
  <c r="E78" i="102"/>
  <c r="C78" i="102"/>
  <c r="B78" i="102"/>
  <c r="F78" i="102"/>
  <c r="E82" i="102"/>
  <c r="D82" i="102"/>
  <c r="B82" i="102"/>
  <c r="F82" i="102"/>
  <c r="C82" i="102"/>
  <c r="E104" i="102"/>
  <c r="D104" i="102"/>
  <c r="B104" i="102"/>
  <c r="F104" i="102"/>
  <c r="C104" i="102"/>
  <c r="E88" i="102"/>
  <c r="D88" i="102"/>
  <c r="B88" i="102"/>
  <c r="F88" i="102"/>
  <c r="C88" i="102"/>
  <c r="D148" i="102"/>
  <c r="C148" i="102"/>
  <c r="E148" i="102"/>
  <c r="B148" i="102"/>
  <c r="E96" i="102"/>
  <c r="D96" i="102"/>
  <c r="B96" i="102"/>
  <c r="F96" i="102"/>
  <c r="C96" i="102"/>
  <c r="C157" i="102"/>
  <c r="B157" i="102"/>
  <c r="E157" i="102"/>
  <c r="D157" i="102"/>
  <c r="E127" i="102"/>
  <c r="D127" i="102"/>
  <c r="C127" i="102"/>
  <c r="B127" i="102"/>
  <c r="F76" i="102"/>
  <c r="B76" i="102"/>
  <c r="C76" i="102"/>
  <c r="E76" i="102"/>
  <c r="D76" i="102"/>
  <c r="F80" i="102"/>
  <c r="B80" i="102"/>
  <c r="D80" i="102"/>
  <c r="C80" i="102"/>
  <c r="E80" i="102"/>
  <c r="K37" i="102"/>
  <c r="L37" i="102" s="1"/>
  <c r="J38" i="101"/>
  <c r="K38" i="101" s="1"/>
  <c r="L38" i="101" s="1"/>
  <c r="AD144" i="101"/>
  <c r="K36" i="101"/>
  <c r="L36" i="101" s="1"/>
  <c r="K145" i="101"/>
  <c r="L145" i="101" s="1"/>
  <c r="AD101" i="101" l="1"/>
  <c r="AD102" i="101" s="1"/>
  <c r="AD103" i="101" s="1"/>
  <c r="J132" i="106"/>
  <c r="J131" i="106" s="1"/>
  <c r="J110" i="106"/>
  <c r="K110" i="106" s="1"/>
  <c r="L110" i="106" s="1"/>
  <c r="AD117" i="106"/>
  <c r="AD118" i="106" s="1"/>
  <c r="AD119" i="106" s="1"/>
  <c r="AD120" i="106" s="1"/>
  <c r="AD162" i="106" s="1"/>
  <c r="AD115" i="108"/>
  <c r="I115" i="108" s="1"/>
  <c r="AD111" i="108"/>
  <c r="I111" i="108" s="1"/>
  <c r="AD114" i="108"/>
  <c r="I114" i="108" s="1"/>
  <c r="AD113" i="108"/>
  <c r="I113" i="108" s="1"/>
  <c r="AD112" i="108"/>
  <c r="I112" i="108" s="1"/>
  <c r="AD118" i="108"/>
  <c r="I118" i="108" s="1"/>
  <c r="AD117" i="108"/>
  <c r="I117" i="108" s="1"/>
  <c r="AD116" i="108"/>
  <c r="I116" i="108" s="1"/>
  <c r="AD109" i="108"/>
  <c r="AD110" i="108"/>
  <c r="I110" i="108" s="1"/>
  <c r="AD114" i="107"/>
  <c r="I114" i="107" s="1"/>
  <c r="AD110" i="107"/>
  <c r="I110" i="107" s="1"/>
  <c r="AD117" i="107"/>
  <c r="I117" i="107" s="1"/>
  <c r="AD113" i="107"/>
  <c r="I113" i="107" s="1"/>
  <c r="AD109" i="107"/>
  <c r="I109" i="107" s="1"/>
  <c r="AD116" i="107"/>
  <c r="I116" i="107" s="1"/>
  <c r="AD108" i="107"/>
  <c r="AD115" i="107"/>
  <c r="I115" i="107" s="1"/>
  <c r="AD111" i="107"/>
  <c r="I111" i="107" s="1"/>
  <c r="AD112" i="107"/>
  <c r="I112" i="107" s="1"/>
  <c r="K108" i="106"/>
  <c r="L108" i="106" s="1"/>
  <c r="B164" i="102"/>
  <c r="D164" i="102"/>
  <c r="C164" i="102"/>
  <c r="AD118" i="102"/>
  <c r="I118" i="102" s="1"/>
  <c r="AD116" i="102"/>
  <c r="I116" i="102" s="1"/>
  <c r="AD114" i="102"/>
  <c r="I114" i="102" s="1"/>
  <c r="AD112" i="102"/>
  <c r="I112" i="102" s="1"/>
  <c r="AD117" i="102"/>
  <c r="I117" i="102" s="1"/>
  <c r="AD110" i="102"/>
  <c r="I110" i="102" s="1"/>
  <c r="AD115" i="102"/>
  <c r="I115" i="102" s="1"/>
  <c r="AD109" i="102"/>
  <c r="AD113" i="102"/>
  <c r="I113" i="102" s="1"/>
  <c r="AD111" i="102"/>
  <c r="I111" i="102" s="1"/>
  <c r="K44" i="102"/>
  <c r="L44" i="102" s="1"/>
  <c r="K132" i="106" l="1"/>
  <c r="L132" i="106" s="1"/>
  <c r="E1" i="106"/>
  <c r="AD166" i="106"/>
  <c r="I166" i="106" s="1"/>
  <c r="K166" i="106" s="1"/>
  <c r="L166" i="106" s="1"/>
  <c r="AD163" i="106"/>
  <c r="AD165" i="106" s="1"/>
  <c r="I165" i="106" s="1"/>
  <c r="K165" i="106" s="1"/>
  <c r="L165" i="106" s="1"/>
  <c r="X120" i="106"/>
  <c r="J109" i="107"/>
  <c r="K109" i="107" s="1"/>
  <c r="L109" i="107" s="1"/>
  <c r="J133" i="107"/>
  <c r="J117" i="108"/>
  <c r="K117" i="108" s="1"/>
  <c r="L117" i="108" s="1"/>
  <c r="AD118" i="107"/>
  <c r="AD119" i="107" s="1"/>
  <c r="AD120" i="107" s="1"/>
  <c r="AD121" i="107" s="1"/>
  <c r="AD165" i="107" s="1"/>
  <c r="J110" i="108"/>
  <c r="K110" i="108" s="1"/>
  <c r="L110" i="108" s="1"/>
  <c r="J134" i="108"/>
  <c r="J112" i="107"/>
  <c r="K112" i="107" s="1"/>
  <c r="L112" i="107" s="1"/>
  <c r="J116" i="107"/>
  <c r="K116" i="107" s="1"/>
  <c r="L116" i="107" s="1"/>
  <c r="J117" i="107"/>
  <c r="K117" i="107" s="1"/>
  <c r="L117" i="107" s="1"/>
  <c r="AD119" i="108"/>
  <c r="AD120" i="108" s="1"/>
  <c r="AD121" i="108" s="1"/>
  <c r="AD122" i="108" s="1"/>
  <c r="AD164" i="108" s="1"/>
  <c r="J112" i="108"/>
  <c r="K112" i="108" s="1"/>
  <c r="L112" i="108" s="1"/>
  <c r="J111" i="108"/>
  <c r="K111" i="108" s="1"/>
  <c r="L111" i="108" s="1"/>
  <c r="J115" i="107"/>
  <c r="K115" i="107" s="1"/>
  <c r="L115" i="107" s="1"/>
  <c r="J114" i="107"/>
  <c r="K114" i="107" s="1"/>
  <c r="L114" i="107" s="1"/>
  <c r="J114" i="108"/>
  <c r="K114" i="108" s="1"/>
  <c r="L114" i="108" s="1"/>
  <c r="J113" i="107"/>
  <c r="K113" i="107" s="1"/>
  <c r="L113" i="107" s="1"/>
  <c r="J118" i="108"/>
  <c r="K118" i="108" s="1"/>
  <c r="L118" i="108" s="1"/>
  <c r="J111" i="107"/>
  <c r="K111" i="107" s="1"/>
  <c r="L111" i="107" s="1"/>
  <c r="J110" i="107"/>
  <c r="K110" i="107" s="1"/>
  <c r="L110" i="107" s="1"/>
  <c r="J116" i="108"/>
  <c r="K116" i="108" s="1"/>
  <c r="L116" i="108" s="1"/>
  <c r="J113" i="108"/>
  <c r="K113" i="108" s="1"/>
  <c r="L113" i="108" s="1"/>
  <c r="J115" i="108"/>
  <c r="K115" i="108" s="1"/>
  <c r="L115" i="108" s="1"/>
  <c r="J130" i="106"/>
  <c r="K131" i="106"/>
  <c r="L131" i="106" s="1"/>
  <c r="J115" i="102"/>
  <c r="K115" i="102" s="1"/>
  <c r="L115" i="102" s="1"/>
  <c r="J111" i="102"/>
  <c r="K111" i="102" s="1"/>
  <c r="L111" i="102" s="1"/>
  <c r="J110" i="102"/>
  <c r="J130" i="102"/>
  <c r="J114" i="102"/>
  <c r="K114" i="102" s="1"/>
  <c r="L114" i="102" s="1"/>
  <c r="J113" i="102"/>
  <c r="K113" i="102" s="1"/>
  <c r="L113" i="102" s="1"/>
  <c r="J117" i="102"/>
  <c r="K117" i="102" s="1"/>
  <c r="L117" i="102" s="1"/>
  <c r="J116" i="102"/>
  <c r="K116" i="102" s="1"/>
  <c r="L116" i="102" s="1"/>
  <c r="J112" i="102"/>
  <c r="K112" i="102" s="1"/>
  <c r="L112" i="102" s="1"/>
  <c r="AD119" i="102"/>
  <c r="AD120" i="102" s="1"/>
  <c r="J118" i="102"/>
  <c r="K118" i="102" s="1"/>
  <c r="L118" i="102" s="1"/>
  <c r="AD112" i="101"/>
  <c r="I112" i="101" s="1"/>
  <c r="AD108" i="101"/>
  <c r="I108" i="101" s="1"/>
  <c r="AD111" i="101"/>
  <c r="I111" i="101" s="1"/>
  <c r="AD107" i="101"/>
  <c r="I107" i="101" s="1"/>
  <c r="AD114" i="101"/>
  <c r="I114" i="101" s="1"/>
  <c r="AD106" i="101"/>
  <c r="I106" i="101" s="1"/>
  <c r="AD109" i="101"/>
  <c r="I109" i="101" s="1"/>
  <c r="AD110" i="101"/>
  <c r="I110" i="101" s="1"/>
  <c r="AD105" i="101"/>
  <c r="AD113" i="101"/>
  <c r="I113" i="101" s="1"/>
  <c r="I163" i="106" l="1"/>
  <c r="K163" i="106" s="1"/>
  <c r="L163" i="106" s="1"/>
  <c r="AD164" i="106"/>
  <c r="I164" i="106" s="1"/>
  <c r="K164" i="106" s="1"/>
  <c r="L164" i="106" s="1"/>
  <c r="AD168" i="108"/>
  <c r="I168" i="108" s="1"/>
  <c r="K168" i="108" s="1"/>
  <c r="L168" i="108" s="1"/>
  <c r="AD165" i="108"/>
  <c r="E1" i="108"/>
  <c r="J132" i="107"/>
  <c r="K133" i="107"/>
  <c r="L133" i="107" s="1"/>
  <c r="AD166" i="107"/>
  <c r="E1" i="107"/>
  <c r="AD169" i="107"/>
  <c r="I169" i="107" s="1"/>
  <c r="K169" i="107" s="1"/>
  <c r="L169" i="107" s="1"/>
  <c r="K134" i="108"/>
  <c r="L134" i="108" s="1"/>
  <c r="J133" i="108"/>
  <c r="K130" i="106"/>
  <c r="L130" i="106" s="1"/>
  <c r="J129" i="106"/>
  <c r="K130" i="102"/>
  <c r="L130" i="102" s="1"/>
  <c r="J129" i="102"/>
  <c r="X122" i="102"/>
  <c r="AD121" i="102"/>
  <c r="AD122" i="102" s="1"/>
  <c r="AD159" i="102" s="1"/>
  <c r="K110" i="102"/>
  <c r="L110" i="102" s="1"/>
  <c r="J109" i="101"/>
  <c r="K109" i="101" s="1"/>
  <c r="L109" i="101" s="1"/>
  <c r="J113" i="101"/>
  <c r="K113" i="101" s="1"/>
  <c r="L113" i="101" s="1"/>
  <c r="J106" i="101"/>
  <c r="K106" i="101" s="1"/>
  <c r="L106" i="101" s="1"/>
  <c r="J130" i="101"/>
  <c r="J108" i="101"/>
  <c r="K108" i="101" s="1"/>
  <c r="L108" i="101" s="1"/>
  <c r="J111" i="101"/>
  <c r="K111" i="101" s="1"/>
  <c r="L111" i="101" s="1"/>
  <c r="AD115" i="101"/>
  <c r="AD116" i="101" s="1"/>
  <c r="AD117" i="101" s="1"/>
  <c r="AD118" i="101" s="1"/>
  <c r="AD159" i="101" s="1"/>
  <c r="J114" i="101"/>
  <c r="K114" i="101" s="1"/>
  <c r="L114" i="101" s="1"/>
  <c r="J112" i="101"/>
  <c r="K112" i="101" s="1"/>
  <c r="L112" i="101" s="1"/>
  <c r="J110" i="101"/>
  <c r="K110" i="101" s="1"/>
  <c r="L110" i="101" s="1"/>
  <c r="J107" i="101"/>
  <c r="K107" i="101" s="1"/>
  <c r="L107" i="101" s="1"/>
  <c r="AD167" i="106" l="1"/>
  <c r="F1" i="106" s="1"/>
  <c r="AD167" i="108"/>
  <c r="I167" i="108" s="1"/>
  <c r="K167" i="108" s="1"/>
  <c r="L167" i="108" s="1"/>
  <c r="AD166" i="108"/>
  <c r="I166" i="108" s="1"/>
  <c r="K166" i="108" s="1"/>
  <c r="L166" i="108" s="1"/>
  <c r="I165" i="108"/>
  <c r="K165" i="108" s="1"/>
  <c r="L165" i="108" s="1"/>
  <c r="K132" i="107"/>
  <c r="L132" i="107" s="1"/>
  <c r="J131" i="107"/>
  <c r="AD167" i="107"/>
  <c r="I167" i="107" s="1"/>
  <c r="K167" i="107" s="1"/>
  <c r="L167" i="107" s="1"/>
  <c r="I166" i="107"/>
  <c r="K166" i="107" s="1"/>
  <c r="L166" i="107" s="1"/>
  <c r="AD168" i="107"/>
  <c r="I168" i="107" s="1"/>
  <c r="K168" i="107" s="1"/>
  <c r="L168" i="107" s="1"/>
  <c r="K133" i="108"/>
  <c r="L133" i="108" s="1"/>
  <c r="J132" i="108"/>
  <c r="K129" i="106"/>
  <c r="L129" i="106" s="1"/>
  <c r="J128" i="106"/>
  <c r="J128" i="102"/>
  <c r="K129" i="102"/>
  <c r="L129" i="102" s="1"/>
  <c r="AD160" i="102"/>
  <c r="AD163" i="102"/>
  <c r="I163" i="102" s="1"/>
  <c r="K163" i="102" s="1"/>
  <c r="L163" i="102" s="1"/>
  <c r="E1" i="102"/>
  <c r="K130" i="101"/>
  <c r="L130" i="101" s="1"/>
  <c r="J129" i="101"/>
  <c r="AD163" i="101"/>
  <c r="I163" i="101" s="1"/>
  <c r="K163" i="101" s="1"/>
  <c r="L163" i="101" s="1"/>
  <c r="AD160" i="101"/>
  <c r="E1" i="101"/>
  <c r="I54" i="47"/>
  <c r="J54" i="47" l="1"/>
  <c r="AD169" i="108"/>
  <c r="F1" i="108" s="1"/>
  <c r="J131" i="108"/>
  <c r="K132" i="108"/>
  <c r="L132" i="108" s="1"/>
  <c r="AD170" i="107"/>
  <c r="F1" i="107" s="1"/>
  <c r="J130" i="107"/>
  <c r="K131" i="107"/>
  <c r="L131" i="107" s="1"/>
  <c r="J127" i="106"/>
  <c r="K128" i="106"/>
  <c r="L128" i="106" s="1"/>
  <c r="AD162" i="102"/>
  <c r="I162" i="102" s="1"/>
  <c r="K162" i="102" s="1"/>
  <c r="L162" i="102" s="1"/>
  <c r="I160" i="102"/>
  <c r="K160" i="102" s="1"/>
  <c r="L160" i="102" s="1"/>
  <c r="AD161" i="102"/>
  <c r="I161" i="102" s="1"/>
  <c r="K161" i="102" s="1"/>
  <c r="L161" i="102" s="1"/>
  <c r="K128" i="102"/>
  <c r="L128" i="102" s="1"/>
  <c r="J127" i="102"/>
  <c r="J128" i="101"/>
  <c r="K129" i="101"/>
  <c r="L129" i="101" s="1"/>
  <c r="AD162" i="101"/>
  <c r="I162" i="101" s="1"/>
  <c r="K162" i="101" s="1"/>
  <c r="L162" i="101" s="1"/>
  <c r="AD161" i="101"/>
  <c r="I160" i="101"/>
  <c r="K160" i="101" s="1"/>
  <c r="L160" i="101" s="1"/>
  <c r="I56" i="47"/>
  <c r="I55" i="47"/>
  <c r="E55" i="50" l="1"/>
  <c r="P36" i="50"/>
  <c r="O36" i="50"/>
  <c r="N36" i="50"/>
  <c r="L36" i="50"/>
  <c r="K36" i="50"/>
  <c r="J36" i="50"/>
  <c r="E36" i="50"/>
  <c r="H36" i="50"/>
  <c r="G36" i="50"/>
  <c r="F36" i="50"/>
  <c r="I36" i="50"/>
  <c r="M36" i="50"/>
  <c r="F17" i="50"/>
  <c r="H17" i="50"/>
  <c r="M17" i="50"/>
  <c r="N17" i="50"/>
  <c r="O17" i="50"/>
  <c r="I17" i="50"/>
  <c r="G17" i="50"/>
  <c r="L17" i="50"/>
  <c r="J17" i="50"/>
  <c r="P17" i="50"/>
  <c r="K17" i="50"/>
  <c r="J56" i="47"/>
  <c r="J55" i="47"/>
  <c r="J129" i="107"/>
  <c r="K130" i="107"/>
  <c r="L130" i="107" s="1"/>
  <c r="J130" i="108"/>
  <c r="K131" i="108"/>
  <c r="L131" i="108" s="1"/>
  <c r="J126" i="106"/>
  <c r="K127" i="106"/>
  <c r="L127" i="106" s="1"/>
  <c r="AD164" i="102"/>
  <c r="F1" i="102" s="1"/>
  <c r="J126" i="102"/>
  <c r="J125" i="102" s="1"/>
  <c r="K127" i="102"/>
  <c r="L127" i="102" s="1"/>
  <c r="I161" i="101"/>
  <c r="K161" i="101" s="1"/>
  <c r="L161" i="101" s="1"/>
  <c r="AD164" i="101"/>
  <c r="F1" i="101" s="1"/>
  <c r="J127" i="101"/>
  <c r="K128" i="101"/>
  <c r="L128" i="101" s="1"/>
  <c r="I8" i="47"/>
  <c r="K53" i="47" l="1"/>
  <c r="K130" i="108"/>
  <c r="L130" i="108" s="1"/>
  <c r="J129" i="108"/>
  <c r="J128" i="107"/>
  <c r="K129" i="107"/>
  <c r="L129" i="107" s="1"/>
  <c r="K126" i="106"/>
  <c r="L126" i="106" s="1"/>
  <c r="J125" i="106"/>
  <c r="K125" i="102"/>
  <c r="L125" i="102" s="1"/>
  <c r="K126" i="102"/>
  <c r="L126" i="102" s="1"/>
  <c r="J126" i="101"/>
  <c r="K127" i="101"/>
  <c r="L127" i="101" s="1"/>
  <c r="F16" i="50" l="1"/>
  <c r="J16" i="50"/>
  <c r="H35" i="50"/>
  <c r="N35" i="50"/>
  <c r="E54" i="50"/>
  <c r="H16" i="50"/>
  <c r="L35" i="50"/>
  <c r="M35" i="50"/>
  <c r="G35" i="50"/>
  <c r="P16" i="50"/>
  <c r="O35" i="50"/>
  <c r="J35" i="50"/>
  <c r="F35" i="50"/>
  <c r="P35" i="50"/>
  <c r="K35" i="50"/>
  <c r="I35" i="50"/>
  <c r="I16" i="50"/>
  <c r="O16" i="50"/>
  <c r="E35" i="50"/>
  <c r="N16" i="50"/>
  <c r="L16" i="50"/>
  <c r="M16" i="50"/>
  <c r="G16" i="50"/>
  <c r="K16" i="50"/>
  <c r="K128" i="107"/>
  <c r="L128" i="107" s="1"/>
  <c r="J127" i="107"/>
  <c r="J128" i="108"/>
  <c r="K129" i="108"/>
  <c r="L129" i="108" s="1"/>
  <c r="K125" i="106"/>
  <c r="L125" i="106" s="1"/>
  <c r="J124" i="106"/>
  <c r="K126" i="101"/>
  <c r="L126" i="101" s="1"/>
  <c r="J125" i="101"/>
  <c r="K127" i="107" l="1"/>
  <c r="L127" i="107" s="1"/>
  <c r="J126" i="107"/>
  <c r="J127" i="108"/>
  <c r="K128" i="108"/>
  <c r="L128" i="108" s="1"/>
  <c r="J123" i="106"/>
  <c r="K124" i="106"/>
  <c r="L124" i="106" s="1"/>
  <c r="J124" i="101"/>
  <c r="K125" i="101"/>
  <c r="L125" i="101" s="1"/>
  <c r="K127" i="108" l="1"/>
  <c r="L127" i="108" s="1"/>
  <c r="J126" i="108"/>
  <c r="J125" i="107"/>
  <c r="K126" i="107"/>
  <c r="L126" i="107" s="1"/>
  <c r="K123" i="106"/>
  <c r="L123" i="106" s="1"/>
  <c r="J102" i="106"/>
  <c r="J123" i="101"/>
  <c r="K124" i="101"/>
  <c r="L124" i="101" s="1"/>
  <c r="K126" i="108" l="1"/>
  <c r="L126" i="108" s="1"/>
  <c r="J125" i="108"/>
  <c r="J124" i="107"/>
  <c r="K125" i="107"/>
  <c r="L125" i="107" s="1"/>
  <c r="K102" i="106"/>
  <c r="L102" i="106" s="1"/>
  <c r="J101" i="106"/>
  <c r="J104" i="102"/>
  <c r="J122" i="101"/>
  <c r="K123" i="101"/>
  <c r="L123" i="101" s="1"/>
  <c r="K125" i="108" l="1"/>
  <c r="L125" i="108" s="1"/>
  <c r="J104" i="108"/>
  <c r="K124" i="107"/>
  <c r="L124" i="107" s="1"/>
  <c r="J103" i="107"/>
  <c r="K101" i="106"/>
  <c r="L101" i="106" s="1"/>
  <c r="J100" i="106"/>
  <c r="K104" i="102"/>
  <c r="L104" i="102" s="1"/>
  <c r="J103" i="102"/>
  <c r="K122" i="101"/>
  <c r="L122" i="101" s="1"/>
  <c r="J121" i="101"/>
  <c r="J103" i="108" l="1"/>
  <c r="K104" i="108"/>
  <c r="L104" i="108" s="1"/>
  <c r="K103" i="107"/>
  <c r="L103" i="107" s="1"/>
  <c r="J102" i="107"/>
  <c r="J99" i="106"/>
  <c r="K100" i="106"/>
  <c r="L100" i="106" s="1"/>
  <c r="K103" i="102"/>
  <c r="L103" i="102" s="1"/>
  <c r="J102" i="102"/>
  <c r="K121" i="101"/>
  <c r="L121" i="101" s="1"/>
  <c r="J100" i="101"/>
  <c r="J101" i="107" l="1"/>
  <c r="K102" i="107"/>
  <c r="L102" i="107" s="1"/>
  <c r="J102" i="108"/>
  <c r="K103" i="108"/>
  <c r="L103" i="108" s="1"/>
  <c r="J98" i="106"/>
  <c r="K99" i="106"/>
  <c r="L99" i="106" s="1"/>
  <c r="J101" i="102"/>
  <c r="K102" i="102"/>
  <c r="L102" i="102" s="1"/>
  <c r="J99" i="101"/>
  <c r="K100" i="101"/>
  <c r="L100" i="101" s="1"/>
  <c r="J101" i="108" l="1"/>
  <c r="K102" i="108"/>
  <c r="L102" i="108" s="1"/>
  <c r="J100" i="107"/>
  <c r="K101" i="107"/>
  <c r="L101" i="107" s="1"/>
  <c r="K98" i="106"/>
  <c r="L98" i="106" s="1"/>
  <c r="J97" i="106"/>
  <c r="K101" i="102"/>
  <c r="L101" i="102" s="1"/>
  <c r="J100" i="102"/>
  <c r="J98" i="101"/>
  <c r="K99" i="101"/>
  <c r="L99" i="101" s="1"/>
  <c r="J99" i="107" l="1"/>
  <c r="K100" i="107"/>
  <c r="L100" i="107" s="1"/>
  <c r="K101" i="108"/>
  <c r="L101" i="108" s="1"/>
  <c r="J100" i="108"/>
  <c r="K97" i="106"/>
  <c r="L97" i="106" s="1"/>
  <c r="J96" i="106"/>
  <c r="J99" i="102"/>
  <c r="K100" i="102"/>
  <c r="L100" i="102" s="1"/>
  <c r="J97" i="101"/>
  <c r="K98" i="101"/>
  <c r="L98" i="101" s="1"/>
  <c r="J99" i="108" l="1"/>
  <c r="K100" i="108"/>
  <c r="L100" i="108" s="1"/>
  <c r="K99" i="107"/>
  <c r="L99" i="107" s="1"/>
  <c r="J98" i="107"/>
  <c r="J95" i="106"/>
  <c r="K96" i="106"/>
  <c r="L96" i="106" s="1"/>
  <c r="K99" i="102"/>
  <c r="L99" i="102" s="1"/>
  <c r="J98" i="102"/>
  <c r="K97" i="101"/>
  <c r="L97" i="101" s="1"/>
  <c r="J96" i="101"/>
  <c r="K98" i="107" l="1"/>
  <c r="L98" i="107" s="1"/>
  <c r="J97" i="107"/>
  <c r="K99" i="108"/>
  <c r="L99" i="108" s="1"/>
  <c r="J98" i="108"/>
  <c r="J94" i="106"/>
  <c r="K95" i="106"/>
  <c r="L95" i="106" s="1"/>
  <c r="J97" i="102"/>
  <c r="K98" i="102"/>
  <c r="L98" i="102" s="1"/>
  <c r="K96" i="101"/>
  <c r="L96" i="101" s="1"/>
  <c r="J95" i="101"/>
  <c r="J96" i="107" l="1"/>
  <c r="K97" i="107"/>
  <c r="L97" i="107" s="1"/>
  <c r="J97" i="108"/>
  <c r="K98" i="108"/>
  <c r="L98" i="108" s="1"/>
  <c r="K94" i="106"/>
  <c r="L94" i="106" s="1"/>
  <c r="J93" i="106"/>
  <c r="K97" i="102"/>
  <c r="L97" i="102" s="1"/>
  <c r="J96" i="102"/>
  <c r="J94" i="101"/>
  <c r="K95" i="101"/>
  <c r="L95" i="101" s="1"/>
  <c r="K97" i="108" l="1"/>
  <c r="L97" i="108" s="1"/>
  <c r="J96" i="108"/>
  <c r="J95" i="107"/>
  <c r="K96" i="107"/>
  <c r="L96" i="107" s="1"/>
  <c r="K93" i="106"/>
  <c r="L93" i="106" s="1"/>
  <c r="J92" i="106"/>
  <c r="J95" i="102"/>
  <c r="K96" i="102"/>
  <c r="L96" i="102" s="1"/>
  <c r="J93" i="101"/>
  <c r="K94" i="101"/>
  <c r="L94" i="101" s="1"/>
  <c r="K95" i="107" l="1"/>
  <c r="L95" i="107" s="1"/>
  <c r="J94" i="107"/>
  <c r="J95" i="108"/>
  <c r="K96" i="108"/>
  <c r="L96" i="108" s="1"/>
  <c r="J91" i="106"/>
  <c r="K92" i="106"/>
  <c r="L92" i="106" s="1"/>
  <c r="K95" i="102"/>
  <c r="L95" i="102" s="1"/>
  <c r="J94" i="102"/>
  <c r="K93" i="101"/>
  <c r="L93" i="101" s="1"/>
  <c r="J92" i="101"/>
  <c r="K95" i="108" l="1"/>
  <c r="L95" i="108" s="1"/>
  <c r="J94" i="108"/>
  <c r="J93" i="107"/>
  <c r="K94" i="107"/>
  <c r="L94" i="107" s="1"/>
  <c r="J90" i="106"/>
  <c r="K91" i="106"/>
  <c r="L91" i="106" s="1"/>
  <c r="K94" i="102"/>
  <c r="L94" i="102" s="1"/>
  <c r="J93" i="102"/>
  <c r="K92" i="101"/>
  <c r="L92" i="101" s="1"/>
  <c r="J91" i="101"/>
  <c r="J93" i="108" l="1"/>
  <c r="K94" i="108"/>
  <c r="L94" i="108" s="1"/>
  <c r="J92" i="107"/>
  <c r="K93" i="107"/>
  <c r="L93" i="107" s="1"/>
  <c r="K90" i="106"/>
  <c r="L90" i="106" s="1"/>
  <c r="J89" i="106"/>
  <c r="K93" i="102"/>
  <c r="L93" i="102" s="1"/>
  <c r="J92" i="102"/>
  <c r="J90" i="101"/>
  <c r="K91" i="101"/>
  <c r="L91" i="101" s="1"/>
  <c r="J91" i="107" l="1"/>
  <c r="K92" i="107"/>
  <c r="L92" i="107" s="1"/>
  <c r="K93" i="108"/>
  <c r="L93" i="108" s="1"/>
  <c r="J92" i="108"/>
  <c r="J88" i="106"/>
  <c r="K89" i="106"/>
  <c r="L89" i="106" s="1"/>
  <c r="J91" i="102"/>
  <c r="K92" i="102"/>
  <c r="L92" i="102" s="1"/>
  <c r="J89" i="101"/>
  <c r="K90" i="101"/>
  <c r="L90" i="101" s="1"/>
  <c r="K92" i="108" l="1"/>
  <c r="L92" i="108" s="1"/>
  <c r="J91" i="108"/>
  <c r="K91" i="107"/>
  <c r="L91" i="107" s="1"/>
  <c r="J90" i="107"/>
  <c r="J87" i="106"/>
  <c r="K88" i="106"/>
  <c r="L88" i="106" s="1"/>
  <c r="K91" i="102"/>
  <c r="L91" i="102" s="1"/>
  <c r="J90" i="102"/>
  <c r="K89" i="101"/>
  <c r="L89" i="101" s="1"/>
  <c r="J88" i="101"/>
  <c r="K90" i="107" l="1"/>
  <c r="L90" i="107" s="1"/>
  <c r="J89" i="107"/>
  <c r="K91" i="108"/>
  <c r="L91" i="108" s="1"/>
  <c r="J90" i="108"/>
  <c r="J86" i="106"/>
  <c r="K87" i="106"/>
  <c r="L87" i="106" s="1"/>
  <c r="J89" i="102"/>
  <c r="K90" i="102"/>
  <c r="L90" i="102" s="1"/>
  <c r="J87" i="101"/>
  <c r="K88" i="101"/>
  <c r="L88" i="101" s="1"/>
  <c r="J89" i="108" l="1"/>
  <c r="K90" i="108"/>
  <c r="L90" i="108" s="1"/>
  <c r="J88" i="107"/>
  <c r="K89" i="107"/>
  <c r="L89" i="107" s="1"/>
  <c r="K86" i="106"/>
  <c r="L86" i="106" s="1"/>
  <c r="J85" i="106"/>
  <c r="J88" i="102"/>
  <c r="K89" i="102"/>
  <c r="L89" i="102" s="1"/>
  <c r="K87" i="101"/>
  <c r="L87" i="101" s="1"/>
  <c r="J86" i="101"/>
  <c r="J87" i="107" l="1"/>
  <c r="K88" i="107"/>
  <c r="L88" i="107" s="1"/>
  <c r="K89" i="108"/>
  <c r="L89" i="108" s="1"/>
  <c r="J88" i="108"/>
  <c r="J79" i="106"/>
  <c r="K85" i="106"/>
  <c r="L85" i="106" s="1"/>
  <c r="J87" i="102"/>
  <c r="K88" i="102"/>
  <c r="L88" i="102" s="1"/>
  <c r="J85" i="101"/>
  <c r="K86" i="101"/>
  <c r="L86" i="101" s="1"/>
  <c r="J87" i="108" l="1"/>
  <c r="K88" i="108"/>
  <c r="L88" i="108" s="1"/>
  <c r="K87" i="107"/>
  <c r="L87" i="107" s="1"/>
  <c r="J86" i="107"/>
  <c r="J78" i="106"/>
  <c r="K79" i="106"/>
  <c r="L79" i="106" s="1"/>
  <c r="K87" i="102"/>
  <c r="L87" i="102" s="1"/>
  <c r="J83" i="102"/>
  <c r="K85" i="101"/>
  <c r="L85" i="101" s="1"/>
  <c r="J84" i="101"/>
  <c r="J80" i="107" l="1"/>
  <c r="K86" i="107"/>
  <c r="L86" i="107" s="1"/>
  <c r="K87" i="108"/>
  <c r="L87" i="108" s="1"/>
  <c r="J81" i="108"/>
  <c r="J77" i="106"/>
  <c r="K78" i="106"/>
  <c r="L78" i="106" s="1"/>
  <c r="J82" i="102"/>
  <c r="K83" i="102"/>
  <c r="L83" i="102" s="1"/>
  <c r="K84" i="101"/>
  <c r="L84" i="101" s="1"/>
  <c r="J83" i="101"/>
  <c r="K81" i="108" l="1"/>
  <c r="L81" i="108" s="1"/>
  <c r="J80" i="108"/>
  <c r="K80" i="107"/>
  <c r="L80" i="107" s="1"/>
  <c r="J79" i="107"/>
  <c r="K77" i="106"/>
  <c r="L77" i="106" s="1"/>
  <c r="J76" i="106"/>
  <c r="J81" i="102"/>
  <c r="K82" i="102"/>
  <c r="L82" i="102" s="1"/>
  <c r="K83" i="101"/>
  <c r="L83" i="101" s="1"/>
  <c r="J78" i="101"/>
  <c r="J78" i="107" l="1"/>
  <c r="K79" i="107"/>
  <c r="L79" i="107" s="1"/>
  <c r="J79" i="108"/>
  <c r="K80" i="108"/>
  <c r="L80" i="108" s="1"/>
  <c r="K76" i="106"/>
  <c r="L76" i="106" s="1"/>
  <c r="J75" i="106"/>
  <c r="K81" i="102"/>
  <c r="L81" i="102" s="1"/>
  <c r="J80" i="102"/>
  <c r="J77" i="101"/>
  <c r="K78" i="101"/>
  <c r="L78" i="101" s="1"/>
  <c r="K79" i="108" l="1"/>
  <c r="L79" i="108" s="1"/>
  <c r="J78" i="108"/>
  <c r="J77" i="107"/>
  <c r="K78" i="107"/>
  <c r="L78" i="107" s="1"/>
  <c r="J74" i="106"/>
  <c r="K75" i="106"/>
  <c r="L75" i="106" s="1"/>
  <c r="J79" i="102"/>
  <c r="K80" i="102"/>
  <c r="L80" i="102" s="1"/>
  <c r="K77" i="101"/>
  <c r="L77" i="101" s="1"/>
  <c r="J76" i="101"/>
  <c r="K77" i="107" l="1"/>
  <c r="L77" i="107" s="1"/>
  <c r="J76" i="107"/>
  <c r="J77" i="108"/>
  <c r="K78" i="108"/>
  <c r="L78" i="108" s="1"/>
  <c r="J73" i="106"/>
  <c r="K74" i="106"/>
  <c r="L74" i="106" s="1"/>
  <c r="J78" i="102"/>
  <c r="K79" i="102"/>
  <c r="L79" i="102" s="1"/>
  <c r="J75" i="101"/>
  <c r="K76" i="101"/>
  <c r="L76" i="101" s="1"/>
  <c r="J75" i="107" l="1"/>
  <c r="K76" i="107"/>
  <c r="L76" i="107" s="1"/>
  <c r="K77" i="108"/>
  <c r="L77" i="108" s="1"/>
  <c r="J76" i="108"/>
  <c r="K73" i="106"/>
  <c r="L73" i="106" s="1"/>
  <c r="J72" i="106"/>
  <c r="J77" i="102"/>
  <c r="K78" i="102"/>
  <c r="L78" i="102" s="1"/>
  <c r="J74" i="101"/>
  <c r="K75" i="101"/>
  <c r="L75" i="101" s="1"/>
  <c r="J75" i="108" l="1"/>
  <c r="K76" i="108"/>
  <c r="L76" i="108" s="1"/>
  <c r="J74" i="107"/>
  <c r="K75" i="107"/>
  <c r="L75" i="107" s="1"/>
  <c r="J71" i="106"/>
  <c r="K72" i="106"/>
  <c r="L72" i="106" s="1"/>
  <c r="K77" i="102"/>
  <c r="L77" i="102" s="1"/>
  <c r="J76" i="102"/>
  <c r="J73" i="101"/>
  <c r="K74" i="101"/>
  <c r="L74" i="101" s="1"/>
  <c r="J73" i="107" l="1"/>
  <c r="K74" i="107"/>
  <c r="L74" i="107" s="1"/>
  <c r="K75" i="108"/>
  <c r="L75" i="108" s="1"/>
  <c r="J74" i="108"/>
  <c r="K71" i="106"/>
  <c r="L71" i="106" s="1"/>
  <c r="J70" i="106"/>
  <c r="K76" i="102"/>
  <c r="L76" i="102" s="1"/>
  <c r="J75" i="102"/>
  <c r="K73" i="101"/>
  <c r="L73" i="101" s="1"/>
  <c r="J72" i="101"/>
  <c r="K74" i="108" l="1"/>
  <c r="L74" i="108" s="1"/>
  <c r="J73" i="108"/>
  <c r="K73" i="107"/>
  <c r="L73" i="107" s="1"/>
  <c r="J72" i="107"/>
  <c r="J69" i="106"/>
  <c r="K70" i="106"/>
  <c r="L70" i="106" s="1"/>
  <c r="J74" i="102"/>
  <c r="K75" i="102"/>
  <c r="L75" i="102" s="1"/>
  <c r="K72" i="101"/>
  <c r="L72" i="101" s="1"/>
  <c r="J71" i="101"/>
  <c r="J72" i="108" l="1"/>
  <c r="K73" i="108"/>
  <c r="L73" i="108" s="1"/>
  <c r="J71" i="107"/>
  <c r="K72" i="107"/>
  <c r="L72" i="107" s="1"/>
  <c r="K69" i="106"/>
  <c r="L69" i="106" s="1"/>
  <c r="J68" i="106"/>
  <c r="J73" i="102"/>
  <c r="K74" i="102"/>
  <c r="L74" i="102" s="1"/>
  <c r="J70" i="101"/>
  <c r="K71" i="101"/>
  <c r="L71" i="101" s="1"/>
  <c r="J70" i="107" l="1"/>
  <c r="K71" i="107"/>
  <c r="L71" i="107" s="1"/>
  <c r="J71" i="108"/>
  <c r="K72" i="108"/>
  <c r="L72" i="108" s="1"/>
  <c r="J67" i="106"/>
  <c r="K68" i="106"/>
  <c r="L68" i="106" s="1"/>
  <c r="K73" i="102"/>
  <c r="L73" i="102" s="1"/>
  <c r="J72" i="102"/>
  <c r="J69" i="101"/>
  <c r="K70" i="101"/>
  <c r="L70" i="101" s="1"/>
  <c r="K71" i="108" l="1"/>
  <c r="L71" i="108" s="1"/>
  <c r="J70" i="108"/>
  <c r="J69" i="107"/>
  <c r="K70" i="107"/>
  <c r="L70" i="107" s="1"/>
  <c r="J66" i="106"/>
  <c r="K67" i="106"/>
  <c r="L67" i="106" s="1"/>
  <c r="K72" i="102"/>
  <c r="L72" i="102" s="1"/>
  <c r="J71" i="102"/>
  <c r="K69" i="101"/>
  <c r="L69" i="101" s="1"/>
  <c r="J68" i="101"/>
  <c r="K70" i="108" l="1"/>
  <c r="L70" i="108" s="1"/>
  <c r="J69" i="108"/>
  <c r="K69" i="107"/>
  <c r="L69" i="107" s="1"/>
  <c r="J68" i="107"/>
  <c r="J65" i="106"/>
  <c r="K66" i="106"/>
  <c r="L66" i="106" s="1"/>
  <c r="K71" i="102"/>
  <c r="L71" i="102" s="1"/>
  <c r="J70" i="102"/>
  <c r="J67" i="101"/>
  <c r="K68" i="101"/>
  <c r="L68" i="101" s="1"/>
  <c r="K69" i="108" l="1"/>
  <c r="L69" i="108" s="1"/>
  <c r="J68" i="108"/>
  <c r="J67" i="107"/>
  <c r="K68" i="107"/>
  <c r="L68" i="107" s="1"/>
  <c r="J64" i="106"/>
  <c r="K65" i="106"/>
  <c r="L65" i="106" s="1"/>
  <c r="J69" i="102"/>
  <c r="K70" i="102"/>
  <c r="L70" i="102" s="1"/>
  <c r="J66" i="101"/>
  <c r="K67" i="101"/>
  <c r="L67" i="101" s="1"/>
  <c r="J66" i="107" l="1"/>
  <c r="K67" i="107"/>
  <c r="L67" i="107" s="1"/>
  <c r="J67" i="108"/>
  <c r="K68" i="108"/>
  <c r="L68" i="108" s="1"/>
  <c r="K64" i="106"/>
  <c r="L64" i="106" s="1"/>
  <c r="J59" i="106"/>
  <c r="K69" i="102"/>
  <c r="L69" i="102" s="1"/>
  <c r="J68" i="102"/>
  <c r="J65" i="101"/>
  <c r="K66" i="101"/>
  <c r="L66" i="101" s="1"/>
  <c r="K67" i="108" l="1"/>
  <c r="L67" i="108" s="1"/>
  <c r="J66" i="108"/>
  <c r="J65" i="107"/>
  <c r="K66" i="107"/>
  <c r="L66" i="107" s="1"/>
  <c r="J58" i="106"/>
  <c r="K59" i="106"/>
  <c r="L59" i="106" s="1"/>
  <c r="J67" i="102"/>
  <c r="K68" i="102"/>
  <c r="L68" i="102" s="1"/>
  <c r="K65" i="101"/>
  <c r="L65" i="101" s="1"/>
  <c r="J64" i="101"/>
  <c r="K65" i="107" l="1"/>
  <c r="L65" i="107" s="1"/>
  <c r="J64" i="107"/>
  <c r="J65" i="108"/>
  <c r="K66" i="108"/>
  <c r="L66" i="108" s="1"/>
  <c r="J57" i="106"/>
  <c r="K58" i="106"/>
  <c r="L58" i="106" s="1"/>
  <c r="K67" i="102"/>
  <c r="L67" i="102" s="1"/>
  <c r="J66" i="102"/>
  <c r="J63" i="101"/>
  <c r="K64" i="101"/>
  <c r="L64" i="101" s="1"/>
  <c r="J61" i="108" l="1"/>
  <c r="K65" i="108"/>
  <c r="L65" i="108" s="1"/>
  <c r="J60" i="107"/>
  <c r="J59" i="107" s="1"/>
  <c r="K59" i="107" s="1"/>
  <c r="L59" i="107" s="1"/>
  <c r="K64" i="107"/>
  <c r="L64" i="107" s="1"/>
  <c r="J56" i="106"/>
  <c r="K57" i="106"/>
  <c r="L57" i="106" s="1"/>
  <c r="J61" i="102"/>
  <c r="K66" i="102"/>
  <c r="L66" i="102" s="1"/>
  <c r="J62" i="101"/>
  <c r="K63" i="101"/>
  <c r="L63" i="101" s="1"/>
  <c r="K60" i="107" l="1"/>
  <c r="L60" i="107" s="1"/>
  <c r="J57" i="107"/>
  <c r="K61" i="108"/>
  <c r="L61" i="108" s="1"/>
  <c r="J59" i="108"/>
  <c r="K56" i="106"/>
  <c r="L56" i="106" s="1"/>
  <c r="J55" i="106"/>
  <c r="K61" i="102"/>
  <c r="L61" i="102" s="1"/>
  <c r="J60" i="102"/>
  <c r="J61" i="101"/>
  <c r="K62" i="101"/>
  <c r="L62" i="101" s="1"/>
  <c r="K57" i="107" l="1"/>
  <c r="L57" i="107" s="1"/>
  <c r="J56" i="107"/>
  <c r="J58" i="108"/>
  <c r="K59" i="108"/>
  <c r="L59" i="108" s="1"/>
  <c r="K55" i="106"/>
  <c r="L55" i="106" s="1"/>
  <c r="J54" i="106"/>
  <c r="K60" i="102"/>
  <c r="L60" i="102" s="1"/>
  <c r="J59" i="102"/>
  <c r="K61" i="101"/>
  <c r="L61" i="101" s="1"/>
  <c r="J57" i="101"/>
  <c r="K58" i="108" l="1"/>
  <c r="L58" i="108" s="1"/>
  <c r="J57" i="108"/>
  <c r="J55" i="107"/>
  <c r="K56" i="107"/>
  <c r="L56" i="107" s="1"/>
  <c r="J53" i="106"/>
  <c r="K54" i="106"/>
  <c r="L54" i="106" s="1"/>
  <c r="K59" i="102"/>
  <c r="L59" i="102" s="1"/>
  <c r="J58" i="102"/>
  <c r="K57" i="101"/>
  <c r="L57" i="101" s="1"/>
  <c r="J56" i="101"/>
  <c r="K57" i="108" l="1"/>
  <c r="L57" i="108" s="1"/>
  <c r="J56" i="108"/>
  <c r="J54" i="107"/>
  <c r="K55" i="107"/>
  <c r="L55" i="107" s="1"/>
  <c r="J52" i="106"/>
  <c r="K53" i="106"/>
  <c r="L53" i="106" s="1"/>
  <c r="J57" i="102"/>
  <c r="K58" i="102"/>
  <c r="L58" i="102" s="1"/>
  <c r="K56" i="101"/>
  <c r="L56" i="101" s="1"/>
  <c r="J55" i="101"/>
  <c r="J55" i="108" l="1"/>
  <c r="K56" i="108"/>
  <c r="L56" i="108" s="1"/>
  <c r="J53" i="107"/>
  <c r="K54" i="107"/>
  <c r="L54" i="107" s="1"/>
  <c r="K52" i="106"/>
  <c r="L52" i="106" s="1"/>
  <c r="J51" i="106"/>
  <c r="K57" i="102"/>
  <c r="L57" i="102" s="1"/>
  <c r="J56" i="102"/>
  <c r="J54" i="101"/>
  <c r="K55" i="101"/>
  <c r="L55" i="101" s="1"/>
  <c r="K53" i="107" l="1"/>
  <c r="L53" i="107" s="1"/>
  <c r="J52" i="107"/>
  <c r="J54" i="108"/>
  <c r="K55" i="108"/>
  <c r="L55" i="108" s="1"/>
  <c r="K51" i="106"/>
  <c r="L51" i="106" s="1"/>
  <c r="J50" i="106"/>
  <c r="K56" i="102"/>
  <c r="L56" i="102" s="1"/>
  <c r="J55" i="102"/>
  <c r="J53" i="101"/>
  <c r="K54" i="101"/>
  <c r="L54" i="101" s="1"/>
  <c r="J51" i="107" l="1"/>
  <c r="K52" i="107"/>
  <c r="L52" i="107" s="1"/>
  <c r="K54" i="108"/>
  <c r="L54" i="108" s="1"/>
  <c r="J53" i="108"/>
  <c r="K50" i="106"/>
  <c r="L50" i="106" s="1"/>
  <c r="J49" i="106"/>
  <c r="J54" i="102"/>
  <c r="K55" i="102"/>
  <c r="L55" i="102" s="1"/>
  <c r="K53" i="101"/>
  <c r="L53" i="101" s="1"/>
  <c r="J52" i="101"/>
  <c r="K53" i="108" l="1"/>
  <c r="L53" i="108" s="1"/>
  <c r="J52" i="108"/>
  <c r="J50" i="107"/>
  <c r="K51" i="107"/>
  <c r="L51" i="107" s="1"/>
  <c r="J48" i="106"/>
  <c r="K49" i="106"/>
  <c r="L49" i="106" s="1"/>
  <c r="J53" i="102"/>
  <c r="K54" i="102"/>
  <c r="L54" i="102" s="1"/>
  <c r="K52" i="101"/>
  <c r="L52" i="101" s="1"/>
  <c r="J51" i="101"/>
  <c r="J49" i="107" l="1"/>
  <c r="K50" i="107"/>
  <c r="L50" i="107" s="1"/>
  <c r="J51" i="108"/>
  <c r="K52" i="108"/>
  <c r="L52" i="108" s="1"/>
  <c r="K48" i="106"/>
  <c r="L48" i="106" s="1"/>
  <c r="J47" i="106"/>
  <c r="K53" i="102"/>
  <c r="L53" i="102" s="1"/>
  <c r="J52" i="102"/>
  <c r="K51" i="101"/>
  <c r="L51" i="101" s="1"/>
  <c r="J50" i="101"/>
  <c r="J50" i="108" l="1"/>
  <c r="K51" i="108"/>
  <c r="L51" i="108" s="1"/>
  <c r="K49" i="107"/>
  <c r="L49" i="107" s="1"/>
  <c r="J48" i="107"/>
  <c r="K47" i="106"/>
  <c r="L47" i="106" s="1"/>
  <c r="J46" i="106"/>
  <c r="K52" i="102"/>
  <c r="L52" i="102" s="1"/>
  <c r="J51" i="102"/>
  <c r="J49" i="101"/>
  <c r="K50" i="101"/>
  <c r="L50" i="101" s="1"/>
  <c r="K48" i="107" l="1"/>
  <c r="L48" i="107" s="1"/>
  <c r="J47" i="107"/>
  <c r="K50" i="108"/>
  <c r="L50" i="108" s="1"/>
  <c r="J49" i="108"/>
  <c r="K46" i="106"/>
  <c r="L46" i="106" s="1"/>
  <c r="J45" i="106"/>
  <c r="K51" i="102"/>
  <c r="L51" i="102" s="1"/>
  <c r="J50" i="102"/>
  <c r="K49" i="101"/>
  <c r="L49" i="101" s="1"/>
  <c r="J48" i="101"/>
  <c r="K49" i="108" l="1"/>
  <c r="L49" i="108" s="1"/>
  <c r="J48" i="108"/>
  <c r="J46" i="107"/>
  <c r="K47" i="107"/>
  <c r="L47" i="107" s="1"/>
  <c r="J44" i="106"/>
  <c r="K45" i="106"/>
  <c r="L45" i="106" s="1"/>
  <c r="J49" i="102"/>
  <c r="K50" i="102"/>
  <c r="L50" i="102" s="1"/>
  <c r="J47" i="101"/>
  <c r="K48" i="101"/>
  <c r="L48" i="101" s="1"/>
  <c r="J45" i="107" l="1"/>
  <c r="K46" i="107"/>
  <c r="L46" i="107" s="1"/>
  <c r="J47" i="108"/>
  <c r="K48" i="108"/>
  <c r="L48" i="108" s="1"/>
  <c r="K44" i="106"/>
  <c r="L44" i="106" s="1"/>
  <c r="J43" i="106"/>
  <c r="K49" i="102"/>
  <c r="L49" i="102" s="1"/>
  <c r="J47" i="102"/>
  <c r="J46" i="101"/>
  <c r="K47" i="101"/>
  <c r="L47" i="101" s="1"/>
  <c r="J46" i="108" l="1"/>
  <c r="K47" i="108"/>
  <c r="L47" i="108" s="1"/>
  <c r="K45" i="107"/>
  <c r="L45" i="107" s="1"/>
  <c r="J44" i="107"/>
  <c r="K43" i="106"/>
  <c r="L43" i="106" s="1"/>
  <c r="J42" i="106"/>
  <c r="K47" i="102"/>
  <c r="L47" i="102" s="1"/>
  <c r="J39" i="102"/>
  <c r="J45" i="101"/>
  <c r="K46" i="101"/>
  <c r="L46" i="101" s="1"/>
  <c r="J43" i="107" l="1"/>
  <c r="K44" i="107"/>
  <c r="L44" i="107" s="1"/>
  <c r="K46" i="108"/>
  <c r="L46" i="108" s="1"/>
  <c r="J45" i="108"/>
  <c r="J37" i="106"/>
  <c r="K42" i="106"/>
  <c r="L42" i="106" s="1"/>
  <c r="K39" i="102"/>
  <c r="L39" i="102" s="1"/>
  <c r="J36" i="102"/>
  <c r="K45" i="101"/>
  <c r="L45" i="101" s="1"/>
  <c r="J44" i="101"/>
  <c r="K45" i="108" l="1"/>
  <c r="L45" i="108" s="1"/>
  <c r="J40" i="108"/>
  <c r="J38" i="107"/>
  <c r="K43" i="107"/>
  <c r="L43" i="107" s="1"/>
  <c r="K37" i="106"/>
  <c r="L37" i="106" s="1"/>
  <c r="J36" i="106"/>
  <c r="K36" i="102"/>
  <c r="L36" i="102" s="1"/>
  <c r="J35" i="102"/>
  <c r="J43" i="101"/>
  <c r="K44" i="101"/>
  <c r="L44" i="101" s="1"/>
  <c r="K38" i="107" l="1"/>
  <c r="L38" i="107" s="1"/>
  <c r="J35" i="107"/>
  <c r="K40" i="108"/>
  <c r="L40" i="108" s="1"/>
  <c r="J34" i="108"/>
  <c r="K36" i="106"/>
  <c r="L36" i="106" s="1"/>
  <c r="J34" i="106"/>
  <c r="J34" i="102"/>
  <c r="K35" i="102"/>
  <c r="L35" i="102" s="1"/>
  <c r="K43" i="101"/>
  <c r="L43" i="101" s="1"/>
  <c r="J35" i="101"/>
  <c r="J33" i="108" l="1"/>
  <c r="K34" i="108"/>
  <c r="L34" i="108" s="1"/>
  <c r="J34" i="107"/>
  <c r="K35" i="107"/>
  <c r="L35" i="107" s="1"/>
  <c r="K34" i="106"/>
  <c r="L34" i="106" s="1"/>
  <c r="J33" i="106"/>
  <c r="J33" i="102"/>
  <c r="K34" i="102"/>
  <c r="L34" i="102" s="1"/>
  <c r="K35" i="101"/>
  <c r="L35" i="101" s="1"/>
  <c r="J34" i="101"/>
  <c r="J33" i="107" l="1"/>
  <c r="K34" i="107"/>
  <c r="L34" i="107" s="1"/>
  <c r="J32" i="108"/>
  <c r="K33" i="108"/>
  <c r="L33" i="108" s="1"/>
  <c r="K33" i="106"/>
  <c r="L33" i="106" s="1"/>
  <c r="J32" i="106"/>
  <c r="K32" i="106" s="1"/>
  <c r="L32" i="106" s="1"/>
  <c r="K33" i="102"/>
  <c r="L33" i="102" s="1"/>
  <c r="J32" i="102"/>
  <c r="K34" i="101"/>
  <c r="L34" i="101" s="1"/>
  <c r="J33" i="101"/>
  <c r="J31" i="108" l="1"/>
  <c r="K32" i="108"/>
  <c r="L32" i="108" s="1"/>
  <c r="K33" i="107"/>
  <c r="L33" i="107" s="1"/>
  <c r="J32" i="107"/>
  <c r="K32" i="102"/>
  <c r="L32" i="102" s="1"/>
  <c r="J31" i="102"/>
  <c r="J32" i="101"/>
  <c r="K33" i="101"/>
  <c r="L33" i="101" s="1"/>
  <c r="J31" i="107" l="1"/>
  <c r="K32" i="107"/>
  <c r="L32" i="107" s="1"/>
  <c r="K31" i="108"/>
  <c r="L31" i="108" s="1"/>
  <c r="J30" i="108"/>
  <c r="K30" i="108" s="1"/>
  <c r="L30" i="108" s="1"/>
  <c r="K31" i="102"/>
  <c r="L31" i="102" s="1"/>
  <c r="J30" i="102"/>
  <c r="K30" i="102" s="1"/>
  <c r="L30" i="102" s="1"/>
  <c r="J31" i="101"/>
  <c r="K32" i="101"/>
  <c r="L32" i="101" s="1"/>
  <c r="J30" i="107" l="1"/>
  <c r="K30" i="107" s="1"/>
  <c r="L30" i="107" s="1"/>
  <c r="K31" i="107"/>
  <c r="L31" i="107" s="1"/>
  <c r="K31" i="101"/>
  <c r="L31" i="101" s="1"/>
  <c r="J30" i="101"/>
  <c r="K30" i="101" s="1"/>
  <c r="L30" i="101" s="1"/>
  <c r="AA63" i="97" l="1"/>
  <c r="AA61" i="97"/>
  <c r="AA44" i="97"/>
  <c r="AA43" i="97"/>
  <c r="AA42" i="97"/>
  <c r="AA63" i="35"/>
  <c r="AA61" i="35"/>
  <c r="AA44" i="35"/>
  <c r="AA43" i="35"/>
  <c r="AA42" i="35"/>
  <c r="AA64" i="96"/>
  <c r="AA63" i="96"/>
  <c r="AA61" i="96"/>
  <c r="AA42" i="96"/>
  <c r="AA64" i="34"/>
  <c r="AA63" i="34"/>
  <c r="AA61" i="34"/>
  <c r="AA42" i="34"/>
  <c r="AA64" i="95"/>
  <c r="AA63" i="95"/>
  <c r="AA61" i="95"/>
  <c r="AA42" i="95"/>
  <c r="AA64" i="33"/>
  <c r="AA63" i="33"/>
  <c r="AA61" i="33"/>
  <c r="AA42" i="33"/>
  <c r="AA64" i="94"/>
  <c r="AA61" i="94"/>
  <c r="AA43" i="94"/>
  <c r="AA42" i="94"/>
  <c r="AA63" i="93"/>
  <c r="AA61" i="93"/>
  <c r="AA43" i="93"/>
  <c r="AA42" i="93"/>
  <c r="AA62" i="27"/>
  <c r="AA60" i="27"/>
  <c r="AA42" i="27"/>
  <c r="AA41" i="27"/>
  <c r="AA65" i="24"/>
  <c r="AA64" i="24"/>
  <c r="AA44" i="24"/>
  <c r="AA43" i="24"/>
  <c r="AA65" i="23"/>
  <c r="AA64" i="23"/>
  <c r="AA44" i="23"/>
  <c r="AA43" i="23"/>
  <c r="AA65" i="22"/>
  <c r="AA64" i="22"/>
  <c r="AA44" i="22"/>
  <c r="AA43" i="22"/>
  <c r="AA65" i="21"/>
  <c r="AA64" i="21"/>
  <c r="AA44" i="21"/>
  <c r="AA43" i="21"/>
  <c r="AA64" i="18"/>
  <c r="AA62" i="18"/>
  <c r="AA44" i="18"/>
  <c r="AA43" i="18"/>
  <c r="AA39" i="53"/>
  <c r="AA60" i="53"/>
  <c r="AA59" i="53"/>
  <c r="AA40" i="53"/>
  <c r="AA84" i="52"/>
  <c r="AA64" i="52"/>
  <c r="AA63" i="52"/>
  <c r="AA44" i="52"/>
  <c r="AA43" i="52"/>
  <c r="AA67" i="17"/>
  <c r="AA66" i="17"/>
  <c r="AA65" i="17"/>
  <c r="AA64" i="17"/>
  <c r="AA62" i="17"/>
  <c r="AA43" i="17"/>
  <c r="AA65" i="15"/>
  <c r="AA64" i="15"/>
  <c r="AA62" i="15"/>
  <c r="AA44" i="15"/>
  <c r="AA43" i="15"/>
  <c r="AA65" i="14"/>
  <c r="AA64" i="14"/>
  <c r="AA62" i="14"/>
  <c r="AA43" i="14"/>
  <c r="AA60" i="9"/>
  <c r="AA41" i="9"/>
  <c r="AA64" i="8"/>
  <c r="AA62" i="8"/>
  <c r="AA46" i="8"/>
  <c r="AA45" i="8"/>
  <c r="AA44" i="8"/>
  <c r="AA43" i="8"/>
  <c r="AA64" i="4"/>
  <c r="AA62" i="4"/>
  <c r="AA43" i="4"/>
  <c r="AA84" i="99"/>
  <c r="AA63" i="99"/>
  <c r="AA61" i="99"/>
  <c r="AA42" i="99"/>
  <c r="AA63" i="3"/>
  <c r="AA61" i="3"/>
  <c r="AA42" i="3"/>
  <c r="AA63" i="30"/>
  <c r="AA61" i="30"/>
  <c r="AA43" i="30"/>
  <c r="AA42" i="30"/>
  <c r="AA63" i="92"/>
  <c r="AA61" i="92"/>
  <c r="AA43" i="92"/>
  <c r="AA42" i="92"/>
  <c r="AA63" i="29"/>
  <c r="AA61" i="29"/>
  <c r="AA43" i="29"/>
  <c r="AA42" i="29"/>
  <c r="AA62" i="91"/>
  <c r="AA60" i="91"/>
  <c r="AA42" i="91"/>
  <c r="AA41" i="91"/>
  <c r="AA62" i="28"/>
  <c r="AA60" i="28"/>
  <c r="AA42" i="28"/>
  <c r="AA41" i="28"/>
  <c r="AA62" i="90"/>
  <c r="AA60" i="90"/>
  <c r="AA42" i="90"/>
  <c r="AA41" i="90"/>
  <c r="AC25" i="52" l="1"/>
  <c r="W25" i="52"/>
  <c r="AC25" i="15" l="1"/>
  <c r="W25" i="15"/>
  <c r="AC25" i="14"/>
  <c r="W25" i="14"/>
  <c r="AC25" i="10"/>
  <c r="W25" i="10"/>
  <c r="AC25" i="9"/>
  <c r="W25" i="9"/>
  <c r="K169" i="99"/>
  <c r="L169" i="99" s="1"/>
  <c r="J168" i="99"/>
  <c r="J167" i="99"/>
  <c r="J166" i="99"/>
  <c r="J165" i="99"/>
  <c r="J164" i="99"/>
  <c r="K164" i="99" s="1"/>
  <c r="L164" i="99" s="1"/>
  <c r="K163" i="99"/>
  <c r="L163" i="99" s="1"/>
  <c r="AD162" i="99"/>
  <c r="I162" i="99" s="1"/>
  <c r="K162" i="99" s="1"/>
  <c r="L162" i="99" s="1"/>
  <c r="AD161" i="99"/>
  <c r="I161" i="99"/>
  <c r="K161" i="99" s="1"/>
  <c r="L161" i="99" s="1"/>
  <c r="AD160" i="99"/>
  <c r="I160" i="99" s="1"/>
  <c r="K160" i="99" s="1"/>
  <c r="L160" i="99" s="1"/>
  <c r="AD159" i="99"/>
  <c r="I159" i="99" s="1"/>
  <c r="K159" i="99" s="1"/>
  <c r="L159" i="99" s="1"/>
  <c r="AD158" i="99"/>
  <c r="I158" i="99"/>
  <c r="K158" i="99" s="1"/>
  <c r="L158" i="99" s="1"/>
  <c r="AD157" i="99"/>
  <c r="I157" i="99" s="1"/>
  <c r="K157" i="99" s="1"/>
  <c r="L157" i="99" s="1"/>
  <c r="AD156" i="99"/>
  <c r="I156" i="99" s="1"/>
  <c r="K156" i="99" s="1"/>
  <c r="L156" i="99" s="1"/>
  <c r="AD155" i="99"/>
  <c r="I155" i="99"/>
  <c r="K155" i="99" s="1"/>
  <c r="L155" i="99" s="1"/>
  <c r="AD154" i="99"/>
  <c r="I154" i="99" s="1"/>
  <c r="K154" i="99" s="1"/>
  <c r="L154" i="99" s="1"/>
  <c r="AD153" i="99"/>
  <c r="I153" i="99" s="1"/>
  <c r="K153" i="99" s="1"/>
  <c r="L153" i="99" s="1"/>
  <c r="K152" i="99"/>
  <c r="L152" i="99" s="1"/>
  <c r="J151" i="99"/>
  <c r="K151" i="99" s="1"/>
  <c r="L151" i="99" s="1"/>
  <c r="J150" i="99"/>
  <c r="K150" i="99" s="1"/>
  <c r="L150" i="99" s="1"/>
  <c r="K149" i="99"/>
  <c r="L149" i="99" s="1"/>
  <c r="AD148" i="99"/>
  <c r="I148" i="99" s="1"/>
  <c r="K148" i="99" s="1"/>
  <c r="L148" i="99" s="1"/>
  <c r="AD147" i="99"/>
  <c r="I147" i="99" s="1"/>
  <c r="K147" i="99" s="1"/>
  <c r="L147" i="99" s="1"/>
  <c r="AD146" i="99"/>
  <c r="I146" i="99" s="1"/>
  <c r="K146" i="99" s="1"/>
  <c r="L146" i="99" s="1"/>
  <c r="AD145" i="99"/>
  <c r="I145" i="99" s="1"/>
  <c r="K145" i="99" s="1"/>
  <c r="L145" i="99" s="1"/>
  <c r="AD144" i="99"/>
  <c r="I144" i="99" s="1"/>
  <c r="K144" i="99" s="1"/>
  <c r="L144" i="99" s="1"/>
  <c r="AD143" i="99"/>
  <c r="I143" i="99" s="1"/>
  <c r="K143" i="99" s="1"/>
  <c r="L143" i="99" s="1"/>
  <c r="AD142" i="99"/>
  <c r="I142" i="99" s="1"/>
  <c r="K142" i="99" s="1"/>
  <c r="L142" i="99" s="1"/>
  <c r="AD141" i="99"/>
  <c r="I141" i="99" s="1"/>
  <c r="K141" i="99" s="1"/>
  <c r="L141" i="99" s="1"/>
  <c r="AD140" i="99"/>
  <c r="I140" i="99" s="1"/>
  <c r="K140" i="99" s="1"/>
  <c r="L140" i="99" s="1"/>
  <c r="I139" i="99"/>
  <c r="K139" i="99" s="1"/>
  <c r="L139" i="99" s="1"/>
  <c r="K138" i="99"/>
  <c r="L138" i="99" s="1"/>
  <c r="J135" i="99"/>
  <c r="K135" i="99" s="1"/>
  <c r="L135" i="99" s="1"/>
  <c r="K134" i="99"/>
  <c r="L134" i="99" s="1"/>
  <c r="AD133" i="99"/>
  <c r="I133" i="99" s="1"/>
  <c r="AD132" i="99"/>
  <c r="I132" i="99" s="1"/>
  <c r="AD131" i="99"/>
  <c r="I131" i="99" s="1"/>
  <c r="AD130" i="99"/>
  <c r="I130" i="99" s="1"/>
  <c r="AD129" i="99"/>
  <c r="I129" i="99" s="1"/>
  <c r="AD128" i="99"/>
  <c r="I128" i="99" s="1"/>
  <c r="AD127" i="99"/>
  <c r="I127" i="99" s="1"/>
  <c r="AD126" i="99"/>
  <c r="I126" i="99" s="1"/>
  <c r="AD125" i="99"/>
  <c r="I125" i="99" s="1"/>
  <c r="AD124" i="99"/>
  <c r="I124" i="99" s="1"/>
  <c r="AD123" i="99"/>
  <c r="J123" i="99"/>
  <c r="K123" i="99" s="1"/>
  <c r="L123" i="99" s="1"/>
  <c r="J122" i="99"/>
  <c r="K122" i="99" s="1"/>
  <c r="L122" i="99" s="1"/>
  <c r="K121" i="99"/>
  <c r="L121" i="99" s="1"/>
  <c r="K120" i="99"/>
  <c r="L120" i="99" s="1"/>
  <c r="K119" i="99"/>
  <c r="L119" i="99" s="1"/>
  <c r="K118" i="99"/>
  <c r="L118" i="99" s="1"/>
  <c r="J108" i="99"/>
  <c r="K108" i="99" s="1"/>
  <c r="L108" i="99" s="1"/>
  <c r="J107" i="99"/>
  <c r="K107" i="99" s="1"/>
  <c r="L107" i="99" s="1"/>
  <c r="J106" i="99"/>
  <c r="K106" i="99" s="1"/>
  <c r="L106" i="99" s="1"/>
  <c r="K105" i="99"/>
  <c r="L105" i="99" s="1"/>
  <c r="J105" i="99"/>
  <c r="J104" i="99"/>
  <c r="K104" i="99" s="1"/>
  <c r="L104" i="99" s="1"/>
  <c r="AD103" i="99"/>
  <c r="I103" i="99" s="1"/>
  <c r="AD102" i="99"/>
  <c r="I102" i="99" s="1"/>
  <c r="AD101" i="99"/>
  <c r="I101" i="99" s="1"/>
  <c r="AD100" i="99"/>
  <c r="I100" i="99" s="1"/>
  <c r="AD99" i="99"/>
  <c r="I99" i="99" s="1"/>
  <c r="AD98" i="99"/>
  <c r="I98" i="99" s="1"/>
  <c r="AD97" i="99"/>
  <c r="I97" i="99" s="1"/>
  <c r="AD96" i="99"/>
  <c r="I96" i="99" s="1"/>
  <c r="AD95" i="99"/>
  <c r="I95" i="99" s="1"/>
  <c r="AD94" i="99"/>
  <c r="I94" i="99" s="1"/>
  <c r="AD93" i="99"/>
  <c r="I93" i="99" s="1"/>
  <c r="AD92" i="99"/>
  <c r="I92" i="99" s="1"/>
  <c r="AD91" i="99"/>
  <c r="I91" i="99" s="1"/>
  <c r="AD90" i="99"/>
  <c r="I90" i="99" s="1"/>
  <c r="AD89" i="99"/>
  <c r="I89" i="99" s="1"/>
  <c r="AD88" i="99"/>
  <c r="I88" i="99" s="1"/>
  <c r="AD87" i="99"/>
  <c r="I87" i="99" s="1"/>
  <c r="AD86" i="99"/>
  <c r="I86" i="99" s="1"/>
  <c r="AD85" i="99"/>
  <c r="J85" i="99"/>
  <c r="K85" i="99" s="1"/>
  <c r="L85" i="99" s="1"/>
  <c r="J84" i="99"/>
  <c r="K84" i="99" s="1"/>
  <c r="L84" i="99" s="1"/>
  <c r="J83" i="99"/>
  <c r="K83" i="99" s="1"/>
  <c r="L83" i="99" s="1"/>
  <c r="AD82" i="99"/>
  <c r="J82" i="99"/>
  <c r="K82" i="99" s="1"/>
  <c r="L82" i="99" s="1"/>
  <c r="AD81" i="99"/>
  <c r="I81" i="99" s="1"/>
  <c r="AD80" i="99"/>
  <c r="I80" i="99" s="1"/>
  <c r="AD79" i="99"/>
  <c r="I79" i="99" s="1"/>
  <c r="AD78" i="99"/>
  <c r="I78" i="99" s="1"/>
  <c r="AD77" i="99"/>
  <c r="I77" i="99" s="1"/>
  <c r="AD76" i="99"/>
  <c r="I76" i="99" s="1"/>
  <c r="AD75" i="99"/>
  <c r="I75" i="99" s="1"/>
  <c r="AD74" i="99"/>
  <c r="I74" i="99" s="1"/>
  <c r="AD73" i="99"/>
  <c r="I73" i="99" s="1"/>
  <c r="AD72" i="99"/>
  <c r="I72" i="99" s="1"/>
  <c r="AD71" i="99"/>
  <c r="I71" i="99" s="1"/>
  <c r="AD70" i="99"/>
  <c r="I70" i="99" s="1"/>
  <c r="AD69" i="99"/>
  <c r="I69" i="99" s="1"/>
  <c r="AD68" i="99"/>
  <c r="I68" i="99" s="1"/>
  <c r="AD67" i="99"/>
  <c r="I67" i="99" s="1"/>
  <c r="AD66" i="99"/>
  <c r="I66" i="99" s="1"/>
  <c r="AD65" i="99"/>
  <c r="I65" i="99" s="1"/>
  <c r="AD64" i="99"/>
  <c r="I64" i="99" s="1"/>
  <c r="J63" i="99"/>
  <c r="K63" i="99" s="1"/>
  <c r="L63" i="99" s="1"/>
  <c r="J62" i="99"/>
  <c r="K62" i="99" s="1"/>
  <c r="L62" i="99" s="1"/>
  <c r="J61" i="99"/>
  <c r="K61" i="99" s="1"/>
  <c r="L61" i="99" s="1"/>
  <c r="AD60" i="99"/>
  <c r="I60" i="99" s="1"/>
  <c r="AD59" i="99"/>
  <c r="I59" i="99" s="1"/>
  <c r="AD58" i="99"/>
  <c r="I58" i="99" s="1"/>
  <c r="AD57" i="99"/>
  <c r="I57" i="99" s="1"/>
  <c r="AD56" i="99"/>
  <c r="I56" i="99" s="1"/>
  <c r="AD55" i="99"/>
  <c r="I55" i="99" s="1"/>
  <c r="AD54" i="99"/>
  <c r="I54" i="99" s="1"/>
  <c r="AD53" i="99"/>
  <c r="I53" i="99" s="1"/>
  <c r="AD52" i="99"/>
  <c r="I52" i="99" s="1"/>
  <c r="AD51" i="99"/>
  <c r="I51" i="99" s="1"/>
  <c r="AD50" i="99"/>
  <c r="I50" i="99" s="1"/>
  <c r="AD49" i="99"/>
  <c r="I49" i="99" s="1"/>
  <c r="AD48" i="99"/>
  <c r="I48" i="99" s="1"/>
  <c r="AD47" i="99"/>
  <c r="I47" i="99" s="1"/>
  <c r="AD46" i="99"/>
  <c r="I46" i="99" s="1"/>
  <c r="AD45" i="99"/>
  <c r="I45" i="99" s="1"/>
  <c r="AD44" i="99"/>
  <c r="I44" i="99" s="1"/>
  <c r="AD43" i="99"/>
  <c r="I43" i="99" s="1"/>
  <c r="J42" i="99"/>
  <c r="K42" i="99" s="1"/>
  <c r="L42" i="99" s="1"/>
  <c r="J41" i="99"/>
  <c r="K41" i="99" s="1"/>
  <c r="L41" i="99" s="1"/>
  <c r="J40" i="99"/>
  <c r="K40" i="99" s="1"/>
  <c r="L40" i="99" s="1"/>
  <c r="J39" i="99"/>
  <c r="K39" i="99" s="1"/>
  <c r="L39" i="99" s="1"/>
  <c r="AD38" i="99"/>
  <c r="I38" i="99" s="1"/>
  <c r="AD35" i="99"/>
  <c r="I35" i="99" s="1"/>
  <c r="AD34" i="99"/>
  <c r="I34" i="99" s="1"/>
  <c r="AD33" i="99"/>
  <c r="I33" i="99" s="1"/>
  <c r="AD32" i="99"/>
  <c r="I32" i="99" s="1"/>
  <c r="AD31" i="99"/>
  <c r="I31" i="99" s="1"/>
  <c r="AD30" i="99"/>
  <c r="I30" i="99" s="1"/>
  <c r="J29" i="99"/>
  <c r="K29" i="99" s="1"/>
  <c r="L29" i="99" s="1"/>
  <c r="J28" i="99"/>
  <c r="K28" i="99" s="1"/>
  <c r="L28" i="99" s="1"/>
  <c r="J27" i="99"/>
  <c r="K27" i="99" s="1"/>
  <c r="L27" i="99" s="1"/>
  <c r="AC25" i="99"/>
  <c r="D1" i="99" s="1"/>
  <c r="W25" i="99"/>
  <c r="C1" i="99" s="1"/>
  <c r="I22" i="99"/>
  <c r="G1" i="99"/>
  <c r="B1" i="99"/>
  <c r="K11" i="47"/>
  <c r="AC25" i="3"/>
  <c r="W25" i="3"/>
  <c r="K171" i="98"/>
  <c r="L171" i="98" s="1"/>
  <c r="H171" i="98"/>
  <c r="H170" i="98"/>
  <c r="J170" i="98" s="1"/>
  <c r="H169" i="98"/>
  <c r="J169" i="98" s="1"/>
  <c r="H168" i="98"/>
  <c r="J168" i="98" s="1"/>
  <c r="H167" i="98"/>
  <c r="J167" i="98" s="1"/>
  <c r="J166" i="98"/>
  <c r="K166" i="98" s="1"/>
  <c r="L166" i="98" s="1"/>
  <c r="K165" i="98"/>
  <c r="L165" i="98" s="1"/>
  <c r="AD164" i="98"/>
  <c r="I164" i="98" s="1"/>
  <c r="K164" i="98" s="1"/>
  <c r="L164" i="98" s="1"/>
  <c r="AD163" i="98"/>
  <c r="I163" i="98" s="1"/>
  <c r="K163" i="98" s="1"/>
  <c r="L163" i="98" s="1"/>
  <c r="AD162" i="98"/>
  <c r="I162" i="98" s="1"/>
  <c r="K162" i="98" s="1"/>
  <c r="L162" i="98" s="1"/>
  <c r="AD161" i="98"/>
  <c r="I161" i="98" s="1"/>
  <c r="K161" i="98" s="1"/>
  <c r="L161" i="98" s="1"/>
  <c r="AD160" i="98"/>
  <c r="I160" i="98" s="1"/>
  <c r="K160" i="98" s="1"/>
  <c r="L160" i="98" s="1"/>
  <c r="AD159" i="98"/>
  <c r="I159" i="98" s="1"/>
  <c r="K159" i="98" s="1"/>
  <c r="L159" i="98" s="1"/>
  <c r="AD158" i="98"/>
  <c r="AD157" i="98"/>
  <c r="I157" i="98" s="1"/>
  <c r="K157" i="98" s="1"/>
  <c r="L157" i="98" s="1"/>
  <c r="AD156" i="98"/>
  <c r="I156" i="98" s="1"/>
  <c r="K156" i="98" s="1"/>
  <c r="L156" i="98" s="1"/>
  <c r="AD155" i="98"/>
  <c r="I155" i="98" s="1"/>
  <c r="K155" i="98" s="1"/>
  <c r="L155" i="98" s="1"/>
  <c r="A155" i="98"/>
  <c r="D155" i="98" s="1"/>
  <c r="K154" i="98"/>
  <c r="L154" i="98" s="1"/>
  <c r="E154" i="98"/>
  <c r="D154" i="98"/>
  <c r="C154" i="98"/>
  <c r="B154" i="98"/>
  <c r="J153" i="98"/>
  <c r="K153" i="98" s="1"/>
  <c r="L153" i="98" s="1"/>
  <c r="J152" i="98"/>
  <c r="K151" i="98"/>
  <c r="L151" i="98" s="1"/>
  <c r="AD150" i="98"/>
  <c r="AD149" i="98"/>
  <c r="AD148" i="98"/>
  <c r="I148" i="98" s="1"/>
  <c r="K148" i="98" s="1"/>
  <c r="L148" i="98" s="1"/>
  <c r="AD147" i="98"/>
  <c r="I147" i="98" s="1"/>
  <c r="K147" i="98" s="1"/>
  <c r="L147" i="98" s="1"/>
  <c r="AD146" i="98"/>
  <c r="AD145" i="98"/>
  <c r="AD144" i="98"/>
  <c r="I144" i="98" s="1"/>
  <c r="K144" i="98" s="1"/>
  <c r="L144" i="98" s="1"/>
  <c r="A144" i="98"/>
  <c r="AD143" i="98"/>
  <c r="I143" i="98" s="1"/>
  <c r="K143" i="98" s="1"/>
  <c r="L143" i="98" s="1"/>
  <c r="A143" i="98"/>
  <c r="E143" i="98" s="1"/>
  <c r="AD142" i="98"/>
  <c r="AD141" i="98"/>
  <c r="AD140" i="98"/>
  <c r="K140" i="98"/>
  <c r="L140" i="98" s="1"/>
  <c r="E140" i="98"/>
  <c r="D140" i="98"/>
  <c r="C140" i="98"/>
  <c r="B140" i="98"/>
  <c r="J137" i="98"/>
  <c r="K137" i="98" s="1"/>
  <c r="L137" i="98" s="1"/>
  <c r="K136" i="98"/>
  <c r="L136" i="98" s="1"/>
  <c r="AD135" i="98"/>
  <c r="I135" i="98" s="1"/>
  <c r="E135" i="98"/>
  <c r="D135" i="98"/>
  <c r="C135" i="98"/>
  <c r="B135" i="98"/>
  <c r="AD134" i="98"/>
  <c r="I134" i="98" s="1"/>
  <c r="E134" i="98"/>
  <c r="D134" i="98"/>
  <c r="C134" i="98"/>
  <c r="B134" i="98"/>
  <c r="AD133" i="98"/>
  <c r="I133" i="98" s="1"/>
  <c r="E133" i="98"/>
  <c r="D133" i="98"/>
  <c r="C133" i="98"/>
  <c r="B133" i="98"/>
  <c r="AD132" i="98"/>
  <c r="I132" i="98" s="1"/>
  <c r="E132" i="98"/>
  <c r="D132" i="98"/>
  <c r="C132" i="98"/>
  <c r="B132" i="98"/>
  <c r="AD131" i="98"/>
  <c r="AD130" i="98"/>
  <c r="I130" i="98" s="1"/>
  <c r="AD129" i="98"/>
  <c r="AD128" i="98"/>
  <c r="AD127" i="98"/>
  <c r="I127" i="98" s="1"/>
  <c r="AD126" i="98"/>
  <c r="AD125" i="98"/>
  <c r="J125" i="98"/>
  <c r="K125" i="98" s="1"/>
  <c r="L125" i="98" s="1"/>
  <c r="E125" i="98"/>
  <c r="D125" i="98"/>
  <c r="C125" i="98"/>
  <c r="B125" i="98"/>
  <c r="J124" i="98"/>
  <c r="K124" i="98" s="1"/>
  <c r="L124" i="98" s="1"/>
  <c r="K123" i="98"/>
  <c r="L123" i="98" s="1"/>
  <c r="K122" i="98"/>
  <c r="L122" i="98" s="1"/>
  <c r="K121" i="98"/>
  <c r="L121" i="98" s="1"/>
  <c r="K120" i="98"/>
  <c r="L120" i="98" s="1"/>
  <c r="D120" i="98"/>
  <c r="C120" i="98"/>
  <c r="B120" i="98"/>
  <c r="H119" i="98"/>
  <c r="H118" i="98"/>
  <c r="H117" i="98"/>
  <c r="H116" i="98"/>
  <c r="H115" i="98"/>
  <c r="H114" i="98"/>
  <c r="H113" i="98"/>
  <c r="H112" i="98"/>
  <c r="H111" i="98"/>
  <c r="J110" i="98"/>
  <c r="K110" i="98" s="1"/>
  <c r="L110" i="98" s="1"/>
  <c r="H110" i="98"/>
  <c r="J109" i="98"/>
  <c r="K109" i="98" s="1"/>
  <c r="L109" i="98" s="1"/>
  <c r="J108" i="98"/>
  <c r="K108" i="98" s="1"/>
  <c r="L108" i="98" s="1"/>
  <c r="H107" i="98"/>
  <c r="J107" i="98" s="1"/>
  <c r="K107" i="98" s="1"/>
  <c r="L107" i="98" s="1"/>
  <c r="D107" i="98"/>
  <c r="C107" i="98"/>
  <c r="B107" i="98"/>
  <c r="J106" i="98"/>
  <c r="K106" i="98" s="1"/>
  <c r="L106" i="98" s="1"/>
  <c r="AD105" i="98"/>
  <c r="I105" i="98" s="1"/>
  <c r="A105" i="98"/>
  <c r="C105" i="98" s="1"/>
  <c r="AD104" i="98"/>
  <c r="I104" i="98" s="1"/>
  <c r="AD103" i="98"/>
  <c r="A103" i="98" s="1"/>
  <c r="AD102" i="98"/>
  <c r="I102" i="98" s="1"/>
  <c r="AD101" i="98"/>
  <c r="I101" i="98" s="1"/>
  <c r="AD100" i="98"/>
  <c r="I100" i="98" s="1"/>
  <c r="AD99" i="98"/>
  <c r="A99" i="98" s="1"/>
  <c r="E99" i="98" s="1"/>
  <c r="AD98" i="98"/>
  <c r="I98" i="98" s="1"/>
  <c r="AD97" i="98"/>
  <c r="A97" i="98" s="1"/>
  <c r="F97" i="98" s="1"/>
  <c r="AD96" i="98"/>
  <c r="A96" i="98" s="1"/>
  <c r="AD95" i="98"/>
  <c r="A95" i="98" s="1"/>
  <c r="F95" i="98" s="1"/>
  <c r="AD94" i="98"/>
  <c r="AD93" i="98"/>
  <c r="A93" i="98" s="1"/>
  <c r="C93" i="98" s="1"/>
  <c r="AD92" i="98"/>
  <c r="AD91" i="98"/>
  <c r="AD90" i="98"/>
  <c r="I90" i="98" s="1"/>
  <c r="AD89" i="98"/>
  <c r="I89" i="98" s="1"/>
  <c r="AD88" i="98"/>
  <c r="I88" i="98" s="1"/>
  <c r="AD87" i="98"/>
  <c r="J87" i="98"/>
  <c r="K87" i="98" s="1"/>
  <c r="L87" i="98" s="1"/>
  <c r="F87" i="98"/>
  <c r="E87" i="98"/>
  <c r="D87" i="98"/>
  <c r="C87" i="98"/>
  <c r="B87" i="98"/>
  <c r="AD86" i="98"/>
  <c r="J86" i="98"/>
  <c r="K86" i="98" s="1"/>
  <c r="L86" i="98" s="1"/>
  <c r="F86" i="98"/>
  <c r="E86" i="98"/>
  <c r="D86" i="98"/>
  <c r="C86" i="98"/>
  <c r="B86" i="98"/>
  <c r="J85" i="98"/>
  <c r="K85" i="98" s="1"/>
  <c r="L85" i="98" s="1"/>
  <c r="J84" i="98"/>
  <c r="K84" i="98" s="1"/>
  <c r="L84" i="98" s="1"/>
  <c r="F84" i="98"/>
  <c r="E84" i="98"/>
  <c r="D84" i="98"/>
  <c r="C84" i="98"/>
  <c r="B84" i="98"/>
  <c r="AD83" i="98"/>
  <c r="AD82" i="98"/>
  <c r="I82" i="98" s="1"/>
  <c r="AD81" i="98"/>
  <c r="I81" i="98" s="1"/>
  <c r="AD80" i="98"/>
  <c r="A80" i="98" s="1"/>
  <c r="E80" i="98" s="1"/>
  <c r="AD79" i="98"/>
  <c r="I79" i="98" s="1"/>
  <c r="AD78" i="98"/>
  <c r="I78" i="98" s="1"/>
  <c r="AD77" i="98"/>
  <c r="A77" i="98" s="1"/>
  <c r="C77" i="98" s="1"/>
  <c r="AD76" i="98"/>
  <c r="A76" i="98" s="1"/>
  <c r="B76" i="98" s="1"/>
  <c r="AD75" i="98"/>
  <c r="I75" i="98" s="1"/>
  <c r="AD74" i="98"/>
  <c r="I74" i="98" s="1"/>
  <c r="AD73" i="98"/>
  <c r="AD72" i="98"/>
  <c r="A72" i="98" s="1"/>
  <c r="F72" i="98" s="1"/>
  <c r="AD71" i="98"/>
  <c r="I71" i="98" s="1"/>
  <c r="AD70" i="98"/>
  <c r="I70" i="98" s="1"/>
  <c r="AD69" i="98"/>
  <c r="A69" i="98" s="1"/>
  <c r="C69" i="98" s="1"/>
  <c r="AD68" i="98"/>
  <c r="A68" i="98" s="1"/>
  <c r="AD67" i="98"/>
  <c r="A67" i="98" s="1"/>
  <c r="F67" i="98" s="1"/>
  <c r="AD66" i="98"/>
  <c r="A66" i="98" s="1"/>
  <c r="E66" i="98" s="1"/>
  <c r="J65" i="98"/>
  <c r="K65" i="98" s="1"/>
  <c r="L65" i="98" s="1"/>
  <c r="F65" i="98"/>
  <c r="E65" i="98"/>
  <c r="D65" i="98"/>
  <c r="C65" i="98"/>
  <c r="B65" i="98"/>
  <c r="J64" i="98"/>
  <c r="K64" i="98" s="1"/>
  <c r="L64" i="98" s="1"/>
  <c r="J61" i="98"/>
  <c r="K61" i="98" s="1"/>
  <c r="L61" i="98" s="1"/>
  <c r="F61" i="98"/>
  <c r="E61" i="98"/>
  <c r="D61" i="98"/>
  <c r="C61" i="98"/>
  <c r="B61" i="98"/>
  <c r="AD60" i="98"/>
  <c r="I60" i="98" s="1"/>
  <c r="AD59" i="98"/>
  <c r="I59" i="98" s="1"/>
  <c r="AD58" i="98"/>
  <c r="A58" i="98" s="1"/>
  <c r="AD57" i="98"/>
  <c r="A57" i="98" s="1"/>
  <c r="F57" i="98" s="1"/>
  <c r="AD56" i="98"/>
  <c r="A56" i="98" s="1"/>
  <c r="D56" i="98" s="1"/>
  <c r="AD55" i="98"/>
  <c r="A55" i="98" s="1"/>
  <c r="AD54" i="98"/>
  <c r="I54" i="98" s="1"/>
  <c r="AD53" i="98"/>
  <c r="A53" i="98" s="1"/>
  <c r="E53" i="98" s="1"/>
  <c r="AD52" i="98"/>
  <c r="I52" i="98" s="1"/>
  <c r="AD51" i="98"/>
  <c r="I51" i="98" s="1"/>
  <c r="AD50" i="98"/>
  <c r="I50" i="98" s="1"/>
  <c r="AD49" i="98"/>
  <c r="A49" i="98" s="1"/>
  <c r="AD48" i="98"/>
  <c r="I48" i="98" s="1"/>
  <c r="AD47" i="98"/>
  <c r="A47" i="98" s="1"/>
  <c r="D47" i="98" s="1"/>
  <c r="AD46" i="98"/>
  <c r="A46" i="98" s="1"/>
  <c r="AD45" i="98"/>
  <c r="A45" i="98" s="1"/>
  <c r="AD44" i="98"/>
  <c r="A44" i="98" s="1"/>
  <c r="F43" i="98"/>
  <c r="E43" i="98"/>
  <c r="D43" i="98"/>
  <c r="C43" i="98"/>
  <c r="B43" i="98"/>
  <c r="J42" i="98"/>
  <c r="K42" i="98" s="1"/>
  <c r="L42" i="98" s="1"/>
  <c r="F42" i="98"/>
  <c r="E42" i="98"/>
  <c r="D42" i="98"/>
  <c r="C42" i="98"/>
  <c r="B42" i="98"/>
  <c r="J41" i="98"/>
  <c r="K41" i="98" s="1"/>
  <c r="L41" i="98" s="1"/>
  <c r="J40" i="98"/>
  <c r="K40" i="98" s="1"/>
  <c r="L40" i="98" s="1"/>
  <c r="J39" i="98"/>
  <c r="K39" i="98" s="1"/>
  <c r="L39" i="98" s="1"/>
  <c r="AD38" i="98"/>
  <c r="A38" i="98" s="1"/>
  <c r="F37" i="98"/>
  <c r="E37" i="98"/>
  <c r="D37" i="98"/>
  <c r="C37" i="98"/>
  <c r="B37" i="98"/>
  <c r="F36" i="98"/>
  <c r="E36" i="98"/>
  <c r="D36" i="98"/>
  <c r="C36" i="98"/>
  <c r="B36" i="98"/>
  <c r="AD35" i="98"/>
  <c r="A35" i="98" s="1"/>
  <c r="AD34" i="98"/>
  <c r="I34" i="98" s="1"/>
  <c r="AD33" i="98"/>
  <c r="I33" i="98" s="1"/>
  <c r="AD32" i="98"/>
  <c r="A32" i="98" s="1"/>
  <c r="AD31" i="98"/>
  <c r="A31" i="98" s="1"/>
  <c r="AD30" i="98"/>
  <c r="I30" i="98" s="1"/>
  <c r="AD29" i="98"/>
  <c r="J29" i="98"/>
  <c r="K29" i="98" s="1"/>
  <c r="L29" i="98" s="1"/>
  <c r="F29" i="98"/>
  <c r="E29" i="98"/>
  <c r="D29" i="98"/>
  <c r="C29" i="98"/>
  <c r="B29" i="98"/>
  <c r="J28" i="98"/>
  <c r="K28" i="98" s="1"/>
  <c r="L28" i="98" s="1"/>
  <c r="J27" i="98"/>
  <c r="K27" i="98" s="1"/>
  <c r="L27" i="98" s="1"/>
  <c r="AC25" i="98"/>
  <c r="D1" i="98" s="1"/>
  <c r="W25" i="98"/>
  <c r="C1" i="98" s="1"/>
  <c r="I22" i="98"/>
  <c r="G1" i="98"/>
  <c r="B1" i="98"/>
  <c r="AC25" i="37"/>
  <c r="W25" i="37"/>
  <c r="H140" i="98"/>
  <c r="H142" i="98"/>
  <c r="H144" i="98"/>
  <c r="H143" i="98"/>
  <c r="H145" i="98"/>
  <c r="H148" i="98"/>
  <c r="H146" i="98"/>
  <c r="H147" i="98"/>
  <c r="H141" i="98"/>
  <c r="H150" i="98"/>
  <c r="H149" i="98"/>
  <c r="A48" i="98" l="1"/>
  <c r="A70" i="98"/>
  <c r="C70" i="98" s="1"/>
  <c r="A71" i="98"/>
  <c r="E71" i="98" s="1"/>
  <c r="B72" i="98"/>
  <c r="I66" i="98"/>
  <c r="B67" i="98"/>
  <c r="D99" i="98"/>
  <c r="AD151" i="98"/>
  <c r="A157" i="98"/>
  <c r="A164" i="98"/>
  <c r="B164" i="98" s="1"/>
  <c r="E44" i="98"/>
  <c r="B44" i="98"/>
  <c r="I44" i="98"/>
  <c r="A52" i="98"/>
  <c r="D52" i="98" s="1"/>
  <c r="I55" i="98"/>
  <c r="I72" i="98"/>
  <c r="A75" i="98"/>
  <c r="E75" i="98" s="1"/>
  <c r="A78" i="98"/>
  <c r="C78" i="98" s="1"/>
  <c r="D80" i="98"/>
  <c r="A90" i="98"/>
  <c r="F90" i="98" s="1"/>
  <c r="I96" i="98"/>
  <c r="A98" i="98"/>
  <c r="E98" i="98" s="1"/>
  <c r="F99" i="98"/>
  <c r="E105" i="98"/>
  <c r="A161" i="98"/>
  <c r="A51" i="98"/>
  <c r="B51" i="98" s="1"/>
  <c r="E155" i="98"/>
  <c r="A160" i="98"/>
  <c r="C160" i="98" s="1"/>
  <c r="A60" i="98"/>
  <c r="E60" i="98" s="1"/>
  <c r="A79" i="98"/>
  <c r="C79" i="98" s="1"/>
  <c r="B95" i="98"/>
  <c r="I97" i="98"/>
  <c r="C99" i="98"/>
  <c r="A30" i="98"/>
  <c r="E30" i="98" s="1"/>
  <c r="A34" i="98"/>
  <c r="E34" i="98" s="1"/>
  <c r="F30" i="98"/>
  <c r="I32" i="98"/>
  <c r="A50" i="98"/>
  <c r="F50" i="98" s="1"/>
  <c r="B66" i="98"/>
  <c r="I67" i="98"/>
  <c r="I69" i="98"/>
  <c r="F80" i="98"/>
  <c r="A127" i="98"/>
  <c r="D143" i="98"/>
  <c r="A147" i="98"/>
  <c r="A148" i="98"/>
  <c r="C148" i="98" s="1"/>
  <c r="E93" i="98"/>
  <c r="A82" i="98"/>
  <c r="C82" i="98" s="1"/>
  <c r="F44" i="98"/>
  <c r="I46" i="98"/>
  <c r="I58" i="98"/>
  <c r="C72" i="98"/>
  <c r="I76" i="98"/>
  <c r="C80" i="98"/>
  <c r="I93" i="98"/>
  <c r="A156" i="98"/>
  <c r="C156" i="98" s="1"/>
  <c r="C55" i="98"/>
  <c r="D55" i="98"/>
  <c r="E55" i="98"/>
  <c r="E157" i="98"/>
  <c r="D157" i="98"/>
  <c r="C157" i="98"/>
  <c r="B157" i="98"/>
  <c r="A33" i="98"/>
  <c r="D33" i="98" s="1"/>
  <c r="B34" i="98"/>
  <c r="I47" i="98"/>
  <c r="B56" i="98"/>
  <c r="I57" i="98"/>
  <c r="A59" i="98"/>
  <c r="C59" i="98" s="1"/>
  <c r="F71" i="98"/>
  <c r="A74" i="98"/>
  <c r="D98" i="98"/>
  <c r="A129" i="98"/>
  <c r="I129" i="98"/>
  <c r="A150" i="98"/>
  <c r="B150" i="98" s="1"/>
  <c r="I150" i="98"/>
  <c r="K150" i="98" s="1"/>
  <c r="L150" i="98" s="1"/>
  <c r="E161" i="98"/>
  <c r="D161" i="98"/>
  <c r="C161" i="98"/>
  <c r="B161" i="98"/>
  <c r="E48" i="98"/>
  <c r="B48" i="98"/>
  <c r="D60" i="98"/>
  <c r="C60" i="98"/>
  <c r="E95" i="98"/>
  <c r="D95" i="98"/>
  <c r="A126" i="98"/>
  <c r="E126" i="98" s="1"/>
  <c r="I126" i="98"/>
  <c r="A142" i="98"/>
  <c r="B142" i="98" s="1"/>
  <c r="I142" i="98"/>
  <c r="K142" i="98" s="1"/>
  <c r="L142" i="98" s="1"/>
  <c r="F48" i="98"/>
  <c r="B60" i="98"/>
  <c r="A73" i="98"/>
  <c r="C73" i="98" s="1"/>
  <c r="I73" i="98"/>
  <c r="I83" i="98"/>
  <c r="A83" i="98"/>
  <c r="F83" i="98" s="1"/>
  <c r="A89" i="98"/>
  <c r="F89" i="98" s="1"/>
  <c r="C95" i="98"/>
  <c r="E103" i="98"/>
  <c r="F103" i="98"/>
  <c r="D103" i="98"/>
  <c r="I128" i="98"/>
  <c r="A128" i="98"/>
  <c r="E128" i="98" s="1"/>
  <c r="I131" i="98"/>
  <c r="A131" i="98"/>
  <c r="A146" i="98"/>
  <c r="E146" i="98" s="1"/>
  <c r="I146" i="98"/>
  <c r="K146" i="98" s="1"/>
  <c r="L146" i="98" s="1"/>
  <c r="F34" i="98"/>
  <c r="I56" i="98"/>
  <c r="E57" i="98"/>
  <c r="B57" i="98"/>
  <c r="D82" i="98"/>
  <c r="I94" i="98"/>
  <c r="A94" i="98"/>
  <c r="F94" i="98" s="1"/>
  <c r="I95" i="98"/>
  <c r="A158" i="98"/>
  <c r="B158" i="98" s="1"/>
  <c r="I158" i="98"/>
  <c r="K158" i="98" s="1"/>
  <c r="L158" i="98" s="1"/>
  <c r="A101" i="98"/>
  <c r="A130" i="98"/>
  <c r="A102" i="98"/>
  <c r="B102" i="98" s="1"/>
  <c r="D105" i="98"/>
  <c r="D127" i="98"/>
  <c r="AD134" i="99"/>
  <c r="G146" i="98"/>
  <c r="G142" i="98"/>
  <c r="G150" i="98"/>
  <c r="G141" i="98"/>
  <c r="G145" i="98"/>
  <c r="G149" i="98"/>
  <c r="G144" i="98"/>
  <c r="G148" i="98"/>
  <c r="G140" i="98"/>
  <c r="G143" i="98"/>
  <c r="G147" i="98"/>
  <c r="F31" i="98"/>
  <c r="B31" i="98"/>
  <c r="E31" i="98"/>
  <c r="C31" i="98"/>
  <c r="D31" i="98"/>
  <c r="F49" i="98"/>
  <c r="B49" i="98"/>
  <c r="E49" i="98"/>
  <c r="D49" i="98"/>
  <c r="C49" i="98"/>
  <c r="F45" i="98"/>
  <c r="B45" i="98"/>
  <c r="E45" i="98"/>
  <c r="C45" i="98"/>
  <c r="D45" i="98"/>
  <c r="F35" i="98"/>
  <c r="B35" i="98"/>
  <c r="E35" i="98"/>
  <c r="C35" i="98"/>
  <c r="D35" i="98"/>
  <c r="F38" i="98"/>
  <c r="B38" i="98"/>
  <c r="E38" i="98"/>
  <c r="D38" i="98"/>
  <c r="C38" i="98"/>
  <c r="C46" i="98"/>
  <c r="F46" i="98"/>
  <c r="B46" i="98"/>
  <c r="E46" i="98"/>
  <c r="D46" i="98"/>
  <c r="C32" i="98"/>
  <c r="F32" i="98"/>
  <c r="B32" i="98"/>
  <c r="E32" i="98"/>
  <c r="D32" i="98"/>
  <c r="I38" i="98"/>
  <c r="I49" i="98"/>
  <c r="F58" i="98"/>
  <c r="B58" i="98"/>
  <c r="F59" i="98"/>
  <c r="E68" i="98"/>
  <c r="D68" i="98"/>
  <c r="E76" i="98"/>
  <c r="D76" i="98"/>
  <c r="C76" i="98"/>
  <c r="C34" i="98"/>
  <c r="C44" i="98"/>
  <c r="B47" i="98"/>
  <c r="F47" i="98"/>
  <c r="C48" i="98"/>
  <c r="B53" i="98"/>
  <c r="I53" i="98"/>
  <c r="A54" i="98"/>
  <c r="F55" i="98"/>
  <c r="C56" i="98"/>
  <c r="C57" i="98"/>
  <c r="C58" i="98"/>
  <c r="B59" i="98"/>
  <c r="D66" i="98"/>
  <c r="E67" i="98"/>
  <c r="F68" i="98"/>
  <c r="F69" i="98"/>
  <c r="B69" i="98"/>
  <c r="E69" i="98"/>
  <c r="D71" i="98"/>
  <c r="C71" i="98"/>
  <c r="F76" i="98"/>
  <c r="F79" i="98"/>
  <c r="I92" i="98"/>
  <c r="A92" i="98"/>
  <c r="I31" i="98"/>
  <c r="I35" i="98"/>
  <c r="I45" i="98"/>
  <c r="E47" i="98"/>
  <c r="F52" i="98"/>
  <c r="F53" i="98"/>
  <c r="C68" i="98"/>
  <c r="D34" i="98"/>
  <c r="D44" i="98"/>
  <c r="C47" i="98"/>
  <c r="D48" i="98"/>
  <c r="C53" i="98"/>
  <c r="B55" i="98"/>
  <c r="E56" i="98"/>
  <c r="D57" i="98"/>
  <c r="D58" i="98"/>
  <c r="D59" i="98"/>
  <c r="F60" i="98"/>
  <c r="I68" i="98"/>
  <c r="D69" i="98"/>
  <c r="F70" i="98"/>
  <c r="B71" i="98"/>
  <c r="E72" i="98"/>
  <c r="D72" i="98"/>
  <c r="I77" i="98"/>
  <c r="E79" i="98"/>
  <c r="C97" i="98"/>
  <c r="E97" i="98"/>
  <c r="D97" i="98"/>
  <c r="B97" i="98"/>
  <c r="D53" i="98"/>
  <c r="F56" i="98"/>
  <c r="E58" i="98"/>
  <c r="E59" i="98"/>
  <c r="C66" i="98"/>
  <c r="F66" i="98"/>
  <c r="D67" i="98"/>
  <c r="C67" i="98"/>
  <c r="B68" i="98"/>
  <c r="D75" i="98"/>
  <c r="C75" i="98"/>
  <c r="F75" i="98"/>
  <c r="B75" i="98"/>
  <c r="F77" i="98"/>
  <c r="B77" i="98"/>
  <c r="E77" i="98"/>
  <c r="D77" i="98"/>
  <c r="E90" i="98"/>
  <c r="A91" i="98"/>
  <c r="I91" i="98"/>
  <c r="F96" i="98"/>
  <c r="B96" i="98"/>
  <c r="E96" i="98"/>
  <c r="D96" i="98"/>
  <c r="C96" i="98"/>
  <c r="D144" i="98"/>
  <c r="C144" i="98"/>
  <c r="E144" i="98"/>
  <c r="B144" i="98"/>
  <c r="K152" i="98"/>
  <c r="L152" i="98" s="1"/>
  <c r="AD85" i="98"/>
  <c r="F93" i="98"/>
  <c r="F102" i="98"/>
  <c r="D130" i="98"/>
  <c r="C130" i="98"/>
  <c r="A88" i="98"/>
  <c r="B93" i="98"/>
  <c r="B103" i="98"/>
  <c r="I103" i="98"/>
  <c r="A104" i="98"/>
  <c r="F105" i="98"/>
  <c r="AD136" i="98"/>
  <c r="B130" i="98"/>
  <c r="A141" i="98"/>
  <c r="I141" i="98"/>
  <c r="K141" i="98" s="1"/>
  <c r="L141" i="98" s="1"/>
  <c r="E142" i="98"/>
  <c r="A145" i="98"/>
  <c r="I145" i="98"/>
  <c r="K145" i="98" s="1"/>
  <c r="L145" i="98" s="1"/>
  <c r="B146" i="98"/>
  <c r="D146" i="98"/>
  <c r="A149" i="98"/>
  <c r="I149" i="98"/>
  <c r="K149" i="98" s="1"/>
  <c r="L149" i="98" s="1"/>
  <c r="E150" i="98"/>
  <c r="B80" i="98"/>
  <c r="I80" i="98"/>
  <c r="A81" i="98"/>
  <c r="B89" i="98"/>
  <c r="D93" i="98"/>
  <c r="B98" i="98"/>
  <c r="B99" i="98"/>
  <c r="I99" i="98"/>
  <c r="A100" i="98"/>
  <c r="F101" i="98"/>
  <c r="C103" i="98"/>
  <c r="B105" i="98"/>
  <c r="E130" i="98"/>
  <c r="C146" i="98"/>
  <c r="A159" i="98"/>
  <c r="A162" i="98"/>
  <c r="A163" i="98"/>
  <c r="C143" i="98"/>
  <c r="B143" i="98"/>
  <c r="C147" i="98"/>
  <c r="B147" i="98"/>
  <c r="C155" i="98"/>
  <c r="B155" i="98"/>
  <c r="E160" i="98"/>
  <c r="E156" i="98" l="1"/>
  <c r="C150" i="98"/>
  <c r="F82" i="98"/>
  <c r="D150" i="98"/>
  <c r="F98" i="98"/>
  <c r="F78" i="98"/>
  <c r="B90" i="98"/>
  <c r="B70" i="98"/>
  <c r="F51" i="98"/>
  <c r="D148" i="98"/>
  <c r="D79" i="98"/>
  <c r="B52" i="98"/>
  <c r="D78" i="98"/>
  <c r="E51" i="98"/>
  <c r="C98" i="98"/>
  <c r="B156" i="98"/>
  <c r="E70" i="98"/>
  <c r="D70" i="98"/>
  <c r="E164" i="98"/>
  <c r="C142" i="98"/>
  <c r="C102" i="98"/>
  <c r="D142" i="98"/>
  <c r="D126" i="98"/>
  <c r="B78" i="98"/>
  <c r="E78" i="98"/>
  <c r="C90" i="98"/>
  <c r="D90" i="98"/>
  <c r="E52" i="98"/>
  <c r="C52" i="98"/>
  <c r="D30" i="98"/>
  <c r="B148" i="98"/>
  <c r="B79" i="98"/>
  <c r="E50" i="98"/>
  <c r="C30" i="98"/>
  <c r="D164" i="98"/>
  <c r="D51" i="98"/>
  <c r="C51" i="98"/>
  <c r="C164" i="98"/>
  <c r="D73" i="98"/>
  <c r="B160" i="98"/>
  <c r="D160" i="98"/>
  <c r="D156" i="98"/>
  <c r="B30" i="98"/>
  <c r="B127" i="98"/>
  <c r="C127" i="98"/>
  <c r="B126" i="98"/>
  <c r="C83" i="98"/>
  <c r="C128" i="98"/>
  <c r="B50" i="98"/>
  <c r="E148" i="98"/>
  <c r="B73" i="98"/>
  <c r="C50" i="98"/>
  <c r="E82" i="98"/>
  <c r="B82" i="98"/>
  <c r="E147" i="98"/>
  <c r="D147" i="98"/>
  <c r="E73" i="98"/>
  <c r="E127" i="98"/>
  <c r="C126" i="98"/>
  <c r="B83" i="98"/>
  <c r="C33" i="98"/>
  <c r="E33" i="98"/>
  <c r="F73" i="98"/>
  <c r="F33" i="98"/>
  <c r="D50" i="98"/>
  <c r="D129" i="98"/>
  <c r="C129" i="98"/>
  <c r="C74" i="98"/>
  <c r="D74" i="98"/>
  <c r="D128" i="98"/>
  <c r="F74" i="98"/>
  <c r="E158" i="98"/>
  <c r="B33" i="98"/>
  <c r="D102" i="98"/>
  <c r="E102" i="98"/>
  <c r="B129" i="98"/>
  <c r="B128" i="98"/>
  <c r="B74" i="98"/>
  <c r="E74" i="98"/>
  <c r="C158" i="98"/>
  <c r="C101" i="98"/>
  <c r="D101" i="98"/>
  <c r="B101" i="98"/>
  <c r="E101" i="98"/>
  <c r="D94" i="98"/>
  <c r="C94" i="98"/>
  <c r="B94" i="98"/>
  <c r="E94" i="98"/>
  <c r="E131" i="98"/>
  <c r="D131" i="98"/>
  <c r="C131" i="98"/>
  <c r="B131" i="98"/>
  <c r="C89" i="98"/>
  <c r="E89" i="98"/>
  <c r="D89" i="98"/>
  <c r="E129" i="98"/>
  <c r="D158" i="98"/>
  <c r="D83" i="98"/>
  <c r="E83" i="98"/>
  <c r="C163" i="98"/>
  <c r="B163" i="98"/>
  <c r="E163" i="98"/>
  <c r="D163" i="98"/>
  <c r="D162" i="98"/>
  <c r="C162" i="98"/>
  <c r="E162" i="98"/>
  <c r="B162" i="98"/>
  <c r="E141" i="98"/>
  <c r="D141" i="98"/>
  <c r="C141" i="98"/>
  <c r="B141" i="98"/>
  <c r="E91" i="98"/>
  <c r="D91" i="98"/>
  <c r="C91" i="98"/>
  <c r="B91" i="98"/>
  <c r="F91" i="98"/>
  <c r="F81" i="98"/>
  <c r="B81" i="98"/>
  <c r="E81" i="98"/>
  <c r="D81" i="98"/>
  <c r="C81" i="98"/>
  <c r="C159" i="98"/>
  <c r="B159" i="98"/>
  <c r="D159" i="98"/>
  <c r="E159" i="98"/>
  <c r="F54" i="98"/>
  <c r="B54" i="98"/>
  <c r="D54" i="98"/>
  <c r="C54" i="98"/>
  <c r="E54" i="98"/>
  <c r="E145" i="98"/>
  <c r="D145" i="98"/>
  <c r="C145" i="98"/>
  <c r="B145" i="98"/>
  <c r="F104" i="98"/>
  <c r="B104" i="98"/>
  <c r="C104" i="98"/>
  <c r="E104" i="98"/>
  <c r="D104" i="98"/>
  <c r="F100" i="98"/>
  <c r="B100" i="98"/>
  <c r="E100" i="98"/>
  <c r="D100" i="98"/>
  <c r="C100" i="98"/>
  <c r="E149" i="98"/>
  <c r="D149" i="98"/>
  <c r="C149" i="98"/>
  <c r="B149" i="98"/>
  <c r="F88" i="98"/>
  <c r="B88" i="98"/>
  <c r="C88" i="98"/>
  <c r="E88" i="98"/>
  <c r="D88" i="98"/>
  <c r="F92" i="98"/>
  <c r="B92" i="98"/>
  <c r="D92" i="98"/>
  <c r="C92" i="98"/>
  <c r="E92" i="98"/>
  <c r="B171" i="98" l="1"/>
  <c r="C171" i="98"/>
  <c r="D171" i="98"/>
  <c r="K168" i="97"/>
  <c r="L168" i="97" s="1"/>
  <c r="H168" i="97"/>
  <c r="H167" i="97"/>
  <c r="J167" i="97" s="1"/>
  <c r="H166" i="97"/>
  <c r="J166" i="97" s="1"/>
  <c r="H165" i="97"/>
  <c r="J165" i="97" s="1"/>
  <c r="H164" i="97"/>
  <c r="J164" i="97" s="1"/>
  <c r="J163" i="97"/>
  <c r="K163" i="97" s="1"/>
  <c r="L163" i="97" s="1"/>
  <c r="K162" i="97"/>
  <c r="L162" i="97" s="1"/>
  <c r="AD161" i="97"/>
  <c r="AD160" i="97"/>
  <c r="AD159" i="97"/>
  <c r="A159" i="97" s="1"/>
  <c r="AD158" i="97"/>
  <c r="I158" i="97" s="1"/>
  <c r="K158" i="97" s="1"/>
  <c r="L158" i="97" s="1"/>
  <c r="AD157" i="97"/>
  <c r="A157" i="97" s="1"/>
  <c r="AD156" i="97"/>
  <c r="AD155" i="97"/>
  <c r="I155" i="97" s="1"/>
  <c r="K155" i="97" s="1"/>
  <c r="L155" i="97" s="1"/>
  <c r="AD154" i="97"/>
  <c r="I154" i="97" s="1"/>
  <c r="K154" i="97" s="1"/>
  <c r="L154" i="97" s="1"/>
  <c r="A154" i="97"/>
  <c r="E154" i="97" s="1"/>
  <c r="AD153" i="97"/>
  <c r="AD152" i="97"/>
  <c r="K151" i="97"/>
  <c r="L151" i="97" s="1"/>
  <c r="E151" i="97"/>
  <c r="D151" i="97"/>
  <c r="C151" i="97"/>
  <c r="B151" i="97"/>
  <c r="J150" i="97"/>
  <c r="K150" i="97" s="1"/>
  <c r="L150" i="97" s="1"/>
  <c r="J149" i="97"/>
  <c r="K149" i="97" s="1"/>
  <c r="L149" i="97" s="1"/>
  <c r="K148" i="97"/>
  <c r="L148" i="97" s="1"/>
  <c r="AD147" i="97"/>
  <c r="A147" i="97" s="1"/>
  <c r="D147" i="97" s="1"/>
  <c r="AD146" i="97"/>
  <c r="AD145" i="97"/>
  <c r="I145" i="97" s="1"/>
  <c r="K145" i="97" s="1"/>
  <c r="L145" i="97" s="1"/>
  <c r="AD144" i="97"/>
  <c r="I144" i="97" s="1"/>
  <c r="K144" i="97" s="1"/>
  <c r="L144" i="97" s="1"/>
  <c r="AD143" i="97"/>
  <c r="A143" i="97" s="1"/>
  <c r="AD142" i="97"/>
  <c r="AD141" i="97"/>
  <c r="A141" i="97" s="1"/>
  <c r="AD140" i="97"/>
  <c r="I140" i="97" s="1"/>
  <c r="K140" i="97" s="1"/>
  <c r="L140" i="97" s="1"/>
  <c r="AD139" i="97"/>
  <c r="AD138" i="97"/>
  <c r="AD137" i="97"/>
  <c r="K137" i="97"/>
  <c r="L137" i="97" s="1"/>
  <c r="E137" i="97"/>
  <c r="D137" i="97"/>
  <c r="C137" i="97"/>
  <c r="B137" i="97"/>
  <c r="J135" i="97"/>
  <c r="K135" i="97" s="1"/>
  <c r="L135" i="97" s="1"/>
  <c r="K134" i="97"/>
  <c r="L134" i="97" s="1"/>
  <c r="AD133" i="97"/>
  <c r="I133" i="97" s="1"/>
  <c r="E133" i="97"/>
  <c r="D133" i="97"/>
  <c r="C133" i="97"/>
  <c r="B133" i="97"/>
  <c r="AD132" i="97"/>
  <c r="I132" i="97" s="1"/>
  <c r="E132" i="97"/>
  <c r="D132" i="97"/>
  <c r="C132" i="97"/>
  <c r="B132" i="97"/>
  <c r="AD131" i="97"/>
  <c r="I131" i="97" s="1"/>
  <c r="E131" i="97"/>
  <c r="D131" i="97"/>
  <c r="C131" i="97"/>
  <c r="B131" i="97"/>
  <c r="AD130" i="97"/>
  <c r="I130" i="97" s="1"/>
  <c r="AD129" i="97"/>
  <c r="I129" i="97" s="1"/>
  <c r="AD128" i="97"/>
  <c r="I128" i="97" s="1"/>
  <c r="AD127" i="97"/>
  <c r="I127" i="97" s="1"/>
  <c r="AD126" i="97"/>
  <c r="I126" i="97" s="1"/>
  <c r="AD125" i="97"/>
  <c r="I125" i="97" s="1"/>
  <c r="AD124" i="97"/>
  <c r="AD123" i="97"/>
  <c r="J123" i="97"/>
  <c r="K123" i="97" s="1"/>
  <c r="L123" i="97" s="1"/>
  <c r="E123" i="97"/>
  <c r="D123" i="97"/>
  <c r="C123" i="97"/>
  <c r="B123" i="97"/>
  <c r="J122" i="97"/>
  <c r="K122" i="97" s="1"/>
  <c r="L122" i="97" s="1"/>
  <c r="K121" i="97"/>
  <c r="L121" i="97" s="1"/>
  <c r="K120" i="97"/>
  <c r="L120" i="97" s="1"/>
  <c r="K119" i="97"/>
  <c r="L119" i="97" s="1"/>
  <c r="K118" i="97"/>
  <c r="L118" i="97" s="1"/>
  <c r="D118" i="97"/>
  <c r="C118" i="97"/>
  <c r="B118" i="97"/>
  <c r="H117" i="97"/>
  <c r="H116" i="97"/>
  <c r="H115" i="97"/>
  <c r="H114" i="97"/>
  <c r="H113" i="97"/>
  <c r="H112" i="97"/>
  <c r="H111" i="97"/>
  <c r="H110" i="97"/>
  <c r="H109" i="97"/>
  <c r="J108" i="97"/>
  <c r="K108" i="97" s="1"/>
  <c r="L108" i="97" s="1"/>
  <c r="H108" i="97"/>
  <c r="J107" i="97"/>
  <c r="K107" i="97" s="1"/>
  <c r="L107" i="97" s="1"/>
  <c r="J106" i="97"/>
  <c r="K106" i="97" s="1"/>
  <c r="L106" i="97" s="1"/>
  <c r="H105" i="97"/>
  <c r="J105" i="97" s="1"/>
  <c r="K105" i="97" s="1"/>
  <c r="L105" i="97" s="1"/>
  <c r="D105" i="97"/>
  <c r="C105" i="97"/>
  <c r="B105" i="97"/>
  <c r="J104" i="97"/>
  <c r="K104" i="97" s="1"/>
  <c r="L104" i="97" s="1"/>
  <c r="AD103" i="97"/>
  <c r="I103" i="97" s="1"/>
  <c r="AD102" i="97"/>
  <c r="AD101" i="97"/>
  <c r="I101" i="97" s="1"/>
  <c r="AD100" i="97"/>
  <c r="A100" i="97" s="1"/>
  <c r="B100" i="97" s="1"/>
  <c r="AD99" i="97"/>
  <c r="AD98" i="97"/>
  <c r="AD97" i="97"/>
  <c r="I97" i="97" s="1"/>
  <c r="AD96" i="97"/>
  <c r="A96" i="97" s="1"/>
  <c r="AD95" i="97"/>
  <c r="I95" i="97" s="1"/>
  <c r="AD94" i="97"/>
  <c r="A94" i="97" s="1"/>
  <c r="E94" i="97" s="1"/>
  <c r="AD93" i="97"/>
  <c r="I93" i="97" s="1"/>
  <c r="AD92" i="97"/>
  <c r="I92" i="97" s="1"/>
  <c r="AD91" i="97"/>
  <c r="I91" i="97" s="1"/>
  <c r="AD90" i="97"/>
  <c r="A90" i="97" s="1"/>
  <c r="AD89" i="97"/>
  <c r="I89" i="97" s="1"/>
  <c r="AD88" i="97"/>
  <c r="I88" i="97" s="1"/>
  <c r="A88" i="97"/>
  <c r="F88" i="97" s="1"/>
  <c r="AD87" i="97"/>
  <c r="I87" i="97"/>
  <c r="A87" i="97"/>
  <c r="E87" i="97" s="1"/>
  <c r="AD86" i="97"/>
  <c r="AD85" i="97"/>
  <c r="J85" i="97"/>
  <c r="K85" i="97" s="1"/>
  <c r="L85" i="97" s="1"/>
  <c r="F85" i="97"/>
  <c r="E85" i="97"/>
  <c r="D85" i="97"/>
  <c r="C85" i="97"/>
  <c r="B85" i="97"/>
  <c r="AD84" i="97"/>
  <c r="J84" i="97"/>
  <c r="K84" i="97" s="1"/>
  <c r="L84" i="97" s="1"/>
  <c r="F84" i="97"/>
  <c r="E84" i="97"/>
  <c r="D84" i="97"/>
  <c r="C84" i="97"/>
  <c r="B84" i="97"/>
  <c r="J83" i="97"/>
  <c r="K83" i="97" s="1"/>
  <c r="L83" i="97" s="1"/>
  <c r="AD82" i="97"/>
  <c r="J82" i="97"/>
  <c r="K82" i="97" s="1"/>
  <c r="L82" i="97" s="1"/>
  <c r="F82" i="97"/>
  <c r="E82" i="97"/>
  <c r="D82" i="97"/>
  <c r="C82" i="97"/>
  <c r="B82" i="97"/>
  <c r="AD81" i="97"/>
  <c r="I81" i="97" s="1"/>
  <c r="AD80" i="97"/>
  <c r="I80" i="97" s="1"/>
  <c r="AD79" i="97"/>
  <c r="A79" i="97" s="1"/>
  <c r="E79" i="97" s="1"/>
  <c r="I79" i="97"/>
  <c r="AD78" i="97"/>
  <c r="AD77" i="97"/>
  <c r="I77" i="97" s="1"/>
  <c r="AD76" i="97"/>
  <c r="I76" i="97" s="1"/>
  <c r="AD75" i="97"/>
  <c r="A75" i="97" s="1"/>
  <c r="E75" i="97" s="1"/>
  <c r="AD74" i="97"/>
  <c r="I74" i="97" s="1"/>
  <c r="AD73" i="97"/>
  <c r="AD72" i="97"/>
  <c r="AD71" i="97"/>
  <c r="AD70" i="97"/>
  <c r="AD69" i="97"/>
  <c r="I69" i="97" s="1"/>
  <c r="AD68" i="97"/>
  <c r="A68" i="97" s="1"/>
  <c r="D68" i="97" s="1"/>
  <c r="AD67" i="97"/>
  <c r="A67" i="97" s="1"/>
  <c r="C67" i="97" s="1"/>
  <c r="AD66" i="97"/>
  <c r="I66" i="97" s="1"/>
  <c r="AD65" i="97"/>
  <c r="AD64" i="97"/>
  <c r="A64" i="97" s="1"/>
  <c r="D64" i="97" s="1"/>
  <c r="J63" i="97"/>
  <c r="K63" i="97" s="1"/>
  <c r="L63" i="97" s="1"/>
  <c r="F63" i="97"/>
  <c r="E63" i="97"/>
  <c r="D63" i="97"/>
  <c r="C63" i="97"/>
  <c r="B63" i="97"/>
  <c r="J62" i="97"/>
  <c r="K62" i="97" s="1"/>
  <c r="L62" i="97" s="1"/>
  <c r="J61" i="97"/>
  <c r="K61" i="97" s="1"/>
  <c r="L61" i="97" s="1"/>
  <c r="F61" i="97"/>
  <c r="E61" i="97"/>
  <c r="D61" i="97"/>
  <c r="C61" i="97"/>
  <c r="B61" i="97"/>
  <c r="AD60" i="97"/>
  <c r="AD59" i="97"/>
  <c r="A59" i="97" s="1"/>
  <c r="C59" i="97" s="1"/>
  <c r="AD58" i="97"/>
  <c r="A58" i="97" s="1"/>
  <c r="F58" i="97" s="1"/>
  <c r="AD57" i="97"/>
  <c r="AD56" i="97"/>
  <c r="AD55" i="97"/>
  <c r="A55" i="97" s="1"/>
  <c r="C55" i="97" s="1"/>
  <c r="AD54" i="97"/>
  <c r="A54" i="97" s="1"/>
  <c r="AD53" i="97"/>
  <c r="I53" i="97" s="1"/>
  <c r="AD52" i="97"/>
  <c r="AD51" i="97"/>
  <c r="A51" i="97" s="1"/>
  <c r="E51" i="97" s="1"/>
  <c r="AD50" i="97"/>
  <c r="I50" i="97" s="1"/>
  <c r="AD49" i="97"/>
  <c r="I49" i="97" s="1"/>
  <c r="AD48" i="97"/>
  <c r="AD47" i="97"/>
  <c r="A47" i="97" s="1"/>
  <c r="E47" i="97" s="1"/>
  <c r="AD46" i="97"/>
  <c r="A46" i="97" s="1"/>
  <c r="I46" i="97"/>
  <c r="AD45" i="97"/>
  <c r="I45" i="97"/>
  <c r="A45" i="97"/>
  <c r="C45" i="97" s="1"/>
  <c r="Y44" i="97"/>
  <c r="AC44" i="97" s="1"/>
  <c r="AD44" i="97" s="1"/>
  <c r="I44" i="97" s="1"/>
  <c r="F44" i="97"/>
  <c r="E44" i="97"/>
  <c r="D44" i="97"/>
  <c r="C44" i="97"/>
  <c r="B44" i="97"/>
  <c r="F43" i="97"/>
  <c r="E43" i="97"/>
  <c r="D43" i="97"/>
  <c r="C43" i="97"/>
  <c r="B43" i="97"/>
  <c r="J42" i="97"/>
  <c r="K42" i="97" s="1"/>
  <c r="L42" i="97" s="1"/>
  <c r="F42" i="97"/>
  <c r="E42" i="97"/>
  <c r="D42" i="97"/>
  <c r="C42" i="97"/>
  <c r="B42" i="97"/>
  <c r="J41" i="97"/>
  <c r="K41" i="97" s="1"/>
  <c r="L41" i="97" s="1"/>
  <c r="J40" i="97"/>
  <c r="K40" i="97" s="1"/>
  <c r="L40" i="97" s="1"/>
  <c r="J39" i="97"/>
  <c r="K39" i="97" s="1"/>
  <c r="L39" i="97" s="1"/>
  <c r="AD38" i="97"/>
  <c r="A38" i="97" s="1"/>
  <c r="F37" i="97"/>
  <c r="E37" i="97"/>
  <c r="D37" i="97"/>
  <c r="C37" i="97"/>
  <c r="B37" i="97"/>
  <c r="F36" i="97"/>
  <c r="E36" i="97"/>
  <c r="D36" i="97"/>
  <c r="C36" i="97"/>
  <c r="B36" i="97"/>
  <c r="AD35" i="97"/>
  <c r="I35" i="97" s="1"/>
  <c r="AD34" i="97"/>
  <c r="AD33" i="97"/>
  <c r="I33" i="97"/>
  <c r="A33" i="97"/>
  <c r="C33" i="97" s="1"/>
  <c r="AD32" i="97"/>
  <c r="A32" i="97" s="1"/>
  <c r="E32" i="97" s="1"/>
  <c r="AD31" i="97"/>
  <c r="I31" i="97" s="1"/>
  <c r="AD30" i="97"/>
  <c r="I30" i="97" s="1"/>
  <c r="AD29" i="97"/>
  <c r="J29" i="97"/>
  <c r="K29" i="97" s="1"/>
  <c r="L29" i="97" s="1"/>
  <c r="F29" i="97"/>
  <c r="E29" i="97"/>
  <c r="D29" i="97"/>
  <c r="C29" i="97"/>
  <c r="B29" i="97"/>
  <c r="J28" i="97"/>
  <c r="K28" i="97" s="1"/>
  <c r="L28" i="97" s="1"/>
  <c r="J27" i="97"/>
  <c r="K27" i="97" s="1"/>
  <c r="L27" i="97" s="1"/>
  <c r="AC25" i="97"/>
  <c r="D1" i="97" s="1"/>
  <c r="W25" i="97"/>
  <c r="C1" i="97" s="1"/>
  <c r="I22" i="97"/>
  <c r="G1" i="97"/>
  <c r="B1" i="97"/>
  <c r="AC25" i="35"/>
  <c r="W25" i="35"/>
  <c r="K47" i="47"/>
  <c r="K168" i="96"/>
  <c r="L168" i="96" s="1"/>
  <c r="H168" i="96"/>
  <c r="H167" i="96"/>
  <c r="J167" i="96" s="1"/>
  <c r="H166" i="96"/>
  <c r="J166" i="96" s="1"/>
  <c r="H165" i="96"/>
  <c r="J165" i="96" s="1"/>
  <c r="H164" i="96"/>
  <c r="J164" i="96" s="1"/>
  <c r="J163" i="96"/>
  <c r="K163" i="96" s="1"/>
  <c r="L163" i="96" s="1"/>
  <c r="K162" i="96"/>
  <c r="L162" i="96" s="1"/>
  <c r="AD161" i="96"/>
  <c r="AD160" i="96"/>
  <c r="AD159" i="96"/>
  <c r="I159" i="96" s="1"/>
  <c r="K159" i="96" s="1"/>
  <c r="L159" i="96" s="1"/>
  <c r="AD158" i="96"/>
  <c r="A158" i="96" s="1"/>
  <c r="E158" i="96" s="1"/>
  <c r="I158" i="96"/>
  <c r="K158" i="96" s="1"/>
  <c r="L158" i="96" s="1"/>
  <c r="AD157" i="96"/>
  <c r="AD156" i="96"/>
  <c r="AD155" i="96"/>
  <c r="AD154" i="96"/>
  <c r="I154" i="96" s="1"/>
  <c r="K154" i="96" s="1"/>
  <c r="L154" i="96" s="1"/>
  <c r="AD153" i="96"/>
  <c r="AD152" i="96"/>
  <c r="K151" i="96"/>
  <c r="L151" i="96" s="1"/>
  <c r="E151" i="96"/>
  <c r="D151" i="96"/>
  <c r="C151" i="96"/>
  <c r="B151" i="96"/>
  <c r="J150" i="96"/>
  <c r="K150" i="96" s="1"/>
  <c r="L150" i="96" s="1"/>
  <c r="J149" i="96"/>
  <c r="K149" i="96" s="1"/>
  <c r="L149" i="96" s="1"/>
  <c r="K148" i="96"/>
  <c r="L148" i="96" s="1"/>
  <c r="AD147" i="96"/>
  <c r="A147" i="96" s="1"/>
  <c r="C147" i="96" s="1"/>
  <c r="AD146" i="96"/>
  <c r="AD145" i="96"/>
  <c r="I145" i="96" s="1"/>
  <c r="K145" i="96" s="1"/>
  <c r="L145" i="96" s="1"/>
  <c r="AD144" i="96"/>
  <c r="A144" i="96" s="1"/>
  <c r="AD143" i="96"/>
  <c r="AD142" i="96"/>
  <c r="AD141" i="96"/>
  <c r="I141" i="96" s="1"/>
  <c r="K141" i="96" s="1"/>
  <c r="L141" i="96" s="1"/>
  <c r="AD140" i="96"/>
  <c r="A140" i="96" s="1"/>
  <c r="AD139" i="96"/>
  <c r="AD138" i="96"/>
  <c r="AD137" i="96"/>
  <c r="K137" i="96"/>
  <c r="L137" i="96" s="1"/>
  <c r="E137" i="96"/>
  <c r="D137" i="96"/>
  <c r="C137" i="96"/>
  <c r="B137" i="96"/>
  <c r="J135" i="96"/>
  <c r="K135" i="96" s="1"/>
  <c r="L135" i="96" s="1"/>
  <c r="K134" i="96"/>
  <c r="L134" i="96" s="1"/>
  <c r="AD133" i="96"/>
  <c r="I133" i="96" s="1"/>
  <c r="E133" i="96"/>
  <c r="D133" i="96"/>
  <c r="C133" i="96"/>
  <c r="B133" i="96"/>
  <c r="AD132" i="96"/>
  <c r="I132" i="96" s="1"/>
  <c r="E132" i="96"/>
  <c r="D132" i="96"/>
  <c r="C132" i="96"/>
  <c r="B132" i="96"/>
  <c r="AD131" i="96"/>
  <c r="I131" i="96" s="1"/>
  <c r="E131" i="96"/>
  <c r="D131" i="96"/>
  <c r="C131" i="96"/>
  <c r="B131" i="96"/>
  <c r="AD130" i="96"/>
  <c r="I130" i="96" s="1"/>
  <c r="E130" i="96"/>
  <c r="D130" i="96"/>
  <c r="C130" i="96"/>
  <c r="B130" i="96"/>
  <c r="AD129" i="96"/>
  <c r="I129" i="96" s="1"/>
  <c r="AD128" i="96"/>
  <c r="A128" i="96" s="1"/>
  <c r="AD127" i="96"/>
  <c r="AD126" i="96"/>
  <c r="A126" i="96" s="1"/>
  <c r="B126" i="96" s="1"/>
  <c r="AD125" i="96"/>
  <c r="AD124" i="96"/>
  <c r="A124" i="96" s="1"/>
  <c r="B124" i="96" s="1"/>
  <c r="AD123" i="96"/>
  <c r="J123" i="96"/>
  <c r="K123" i="96" s="1"/>
  <c r="L123" i="96" s="1"/>
  <c r="E123" i="96"/>
  <c r="D123" i="96"/>
  <c r="C123" i="96"/>
  <c r="B123" i="96"/>
  <c r="J122" i="96"/>
  <c r="K122" i="96" s="1"/>
  <c r="L122" i="96" s="1"/>
  <c r="K121" i="96"/>
  <c r="L121" i="96" s="1"/>
  <c r="K120" i="96"/>
  <c r="L120" i="96" s="1"/>
  <c r="K119" i="96"/>
  <c r="L119" i="96" s="1"/>
  <c r="K118" i="96"/>
  <c r="L118" i="96" s="1"/>
  <c r="D118" i="96"/>
  <c r="C118" i="96"/>
  <c r="B118" i="96"/>
  <c r="H117" i="96"/>
  <c r="H116" i="96"/>
  <c r="H115" i="96"/>
  <c r="H114" i="96"/>
  <c r="H113" i="96"/>
  <c r="H112" i="96"/>
  <c r="H111" i="96"/>
  <c r="H110" i="96"/>
  <c r="H109" i="96"/>
  <c r="J108" i="96"/>
  <c r="K108" i="96" s="1"/>
  <c r="L108" i="96" s="1"/>
  <c r="H108" i="96"/>
  <c r="J107" i="96"/>
  <c r="K107" i="96" s="1"/>
  <c r="L107" i="96" s="1"/>
  <c r="J106" i="96"/>
  <c r="K106" i="96" s="1"/>
  <c r="L106" i="96" s="1"/>
  <c r="H105" i="96"/>
  <c r="J105" i="96" s="1"/>
  <c r="K105" i="96" s="1"/>
  <c r="L105" i="96" s="1"/>
  <c r="D105" i="96"/>
  <c r="C105" i="96"/>
  <c r="B105" i="96"/>
  <c r="J104" i="96"/>
  <c r="K104" i="96" s="1"/>
  <c r="L104" i="96" s="1"/>
  <c r="AD103" i="96"/>
  <c r="AD102" i="96"/>
  <c r="I102" i="96" s="1"/>
  <c r="AD101" i="96"/>
  <c r="AD100" i="96"/>
  <c r="AD99" i="96"/>
  <c r="AD98" i="96"/>
  <c r="A98" i="96" s="1"/>
  <c r="C98" i="96" s="1"/>
  <c r="AD97" i="96"/>
  <c r="AD96" i="96"/>
  <c r="AD95" i="96"/>
  <c r="I95" i="96"/>
  <c r="A95" i="96"/>
  <c r="AD94" i="96"/>
  <c r="AD93" i="96"/>
  <c r="AD92" i="96"/>
  <c r="AD91" i="96"/>
  <c r="AD90" i="96"/>
  <c r="A90" i="96" s="1"/>
  <c r="C90" i="96" s="1"/>
  <c r="AD89" i="96"/>
  <c r="AD88" i="96"/>
  <c r="A88" i="96" s="1"/>
  <c r="AD87" i="96"/>
  <c r="A87" i="96" s="1"/>
  <c r="AD86" i="96"/>
  <c r="AD85" i="96"/>
  <c r="J85" i="96"/>
  <c r="K85" i="96" s="1"/>
  <c r="L85" i="96" s="1"/>
  <c r="F85" i="96"/>
  <c r="E85" i="96"/>
  <c r="D85" i="96"/>
  <c r="C85" i="96"/>
  <c r="B85" i="96"/>
  <c r="AD84" i="96"/>
  <c r="J84" i="96"/>
  <c r="K84" i="96" s="1"/>
  <c r="L84" i="96" s="1"/>
  <c r="F84" i="96"/>
  <c r="E84" i="96"/>
  <c r="D84" i="96"/>
  <c r="C84" i="96"/>
  <c r="B84" i="96"/>
  <c r="J83" i="96"/>
  <c r="K83" i="96" s="1"/>
  <c r="L83" i="96" s="1"/>
  <c r="AD82" i="96"/>
  <c r="J82" i="96"/>
  <c r="F82" i="96"/>
  <c r="E82" i="96"/>
  <c r="D82" i="96"/>
  <c r="C82" i="96"/>
  <c r="B82" i="96"/>
  <c r="AD81" i="96"/>
  <c r="AD80" i="96"/>
  <c r="AD79" i="96"/>
  <c r="A79" i="96" s="1"/>
  <c r="C79" i="96" s="1"/>
  <c r="AD78" i="96"/>
  <c r="AD77" i="96"/>
  <c r="I77" i="96" s="1"/>
  <c r="AD76" i="96"/>
  <c r="A76" i="96" s="1"/>
  <c r="AD75" i="96"/>
  <c r="AD74" i="96"/>
  <c r="AD73" i="96"/>
  <c r="AD72" i="96"/>
  <c r="AD71" i="96"/>
  <c r="A71" i="96" s="1"/>
  <c r="C71" i="96" s="1"/>
  <c r="AD70" i="96"/>
  <c r="I70" i="96" s="1"/>
  <c r="AD69" i="96"/>
  <c r="AD68" i="96"/>
  <c r="A68" i="96" s="1"/>
  <c r="C68" i="96" s="1"/>
  <c r="AD67" i="96"/>
  <c r="A67" i="96" s="1"/>
  <c r="B67" i="96" s="1"/>
  <c r="AD66" i="96"/>
  <c r="I66" i="96" s="1"/>
  <c r="AD65" i="96"/>
  <c r="A65" i="96" s="1"/>
  <c r="F64" i="96"/>
  <c r="E64" i="96"/>
  <c r="D64" i="96"/>
  <c r="C64" i="96"/>
  <c r="B64" i="96"/>
  <c r="J63" i="96"/>
  <c r="K63" i="96" s="1"/>
  <c r="L63" i="96" s="1"/>
  <c r="F63" i="96"/>
  <c r="E63" i="96"/>
  <c r="D63" i="96"/>
  <c r="C63" i="96"/>
  <c r="B63" i="96"/>
  <c r="J62" i="96"/>
  <c r="K62" i="96" s="1"/>
  <c r="L62" i="96" s="1"/>
  <c r="J61" i="96"/>
  <c r="K61" i="96" s="1"/>
  <c r="L61" i="96" s="1"/>
  <c r="F61" i="96"/>
  <c r="E61" i="96"/>
  <c r="D61" i="96"/>
  <c r="C61" i="96"/>
  <c r="B61" i="96"/>
  <c r="AD60" i="96"/>
  <c r="A60" i="96" s="1"/>
  <c r="E60" i="96" s="1"/>
  <c r="AD59" i="96"/>
  <c r="A59" i="96" s="1"/>
  <c r="AD58" i="96"/>
  <c r="A58" i="96" s="1"/>
  <c r="C58" i="96" s="1"/>
  <c r="AD57" i="96"/>
  <c r="A57" i="96" s="1"/>
  <c r="B57" i="96" s="1"/>
  <c r="AD56" i="96"/>
  <c r="A56" i="96" s="1"/>
  <c r="E56" i="96" s="1"/>
  <c r="AD55" i="96"/>
  <c r="A55" i="96" s="1"/>
  <c r="C55" i="96" s="1"/>
  <c r="AD54" i="96"/>
  <c r="A54" i="96" s="1"/>
  <c r="C54" i="96" s="1"/>
  <c r="AD53" i="96"/>
  <c r="A53" i="96" s="1"/>
  <c r="F53" i="96" s="1"/>
  <c r="AD52" i="96"/>
  <c r="A52" i="96" s="1"/>
  <c r="E52" i="96" s="1"/>
  <c r="AD51" i="96"/>
  <c r="AD50" i="96"/>
  <c r="A50" i="96" s="1"/>
  <c r="C50" i="96" s="1"/>
  <c r="AD49" i="96"/>
  <c r="A49" i="96" s="1"/>
  <c r="F49" i="96" s="1"/>
  <c r="AD48" i="96"/>
  <c r="AD47" i="96"/>
  <c r="AD46" i="96"/>
  <c r="AD45" i="96"/>
  <c r="A45" i="96" s="1"/>
  <c r="B45" i="96" s="1"/>
  <c r="AD44" i="96"/>
  <c r="A44" i="96" s="1"/>
  <c r="E44" i="96" s="1"/>
  <c r="AD43" i="96"/>
  <c r="A43" i="96" s="1"/>
  <c r="D43" i="96" s="1"/>
  <c r="J42" i="96"/>
  <c r="K42" i="96" s="1"/>
  <c r="L42" i="96" s="1"/>
  <c r="F42" i="96"/>
  <c r="E42" i="96"/>
  <c r="D42" i="96"/>
  <c r="C42" i="96"/>
  <c r="B42" i="96"/>
  <c r="J41" i="96"/>
  <c r="K41" i="96" s="1"/>
  <c r="L41" i="96" s="1"/>
  <c r="J40" i="96"/>
  <c r="K40" i="96" s="1"/>
  <c r="L40" i="96" s="1"/>
  <c r="J39" i="96"/>
  <c r="K39" i="96" s="1"/>
  <c r="L39" i="96" s="1"/>
  <c r="AD38" i="96"/>
  <c r="A38" i="96" s="1"/>
  <c r="I38" i="96"/>
  <c r="F37" i="96"/>
  <c r="E37" i="96"/>
  <c r="D37" i="96"/>
  <c r="C37" i="96"/>
  <c r="B37" i="96"/>
  <c r="F36" i="96"/>
  <c r="E36" i="96"/>
  <c r="D36" i="96"/>
  <c r="C36" i="96"/>
  <c r="B36" i="96"/>
  <c r="AD35" i="96"/>
  <c r="I35" i="96" s="1"/>
  <c r="AD34" i="96"/>
  <c r="A34" i="96" s="1"/>
  <c r="D34" i="96" s="1"/>
  <c r="AD33" i="96"/>
  <c r="A33" i="96" s="1"/>
  <c r="AD32" i="96"/>
  <c r="A32" i="96" s="1"/>
  <c r="B32" i="96" s="1"/>
  <c r="AD31" i="96"/>
  <c r="I31" i="96" s="1"/>
  <c r="AD30" i="96"/>
  <c r="AD29" i="96"/>
  <c r="J29" i="96"/>
  <c r="K29" i="96" s="1"/>
  <c r="L29" i="96" s="1"/>
  <c r="F29" i="96"/>
  <c r="E29" i="96"/>
  <c r="D29" i="96"/>
  <c r="C29" i="96"/>
  <c r="B29" i="96"/>
  <c r="J28" i="96"/>
  <c r="K28" i="96" s="1"/>
  <c r="L28" i="96" s="1"/>
  <c r="J27" i="96"/>
  <c r="K27" i="96" s="1"/>
  <c r="L27" i="96" s="1"/>
  <c r="AC25" i="96"/>
  <c r="D1" i="96" s="1"/>
  <c r="W25" i="96"/>
  <c r="C1" i="96" s="1"/>
  <c r="I22" i="96"/>
  <c r="G1" i="96"/>
  <c r="B1" i="96"/>
  <c r="AC25" i="34"/>
  <c r="W25" i="34"/>
  <c r="K45" i="47"/>
  <c r="K168" i="95"/>
  <c r="L168" i="95" s="1"/>
  <c r="H168" i="95"/>
  <c r="H167" i="95"/>
  <c r="J167" i="95" s="1"/>
  <c r="H166" i="95"/>
  <c r="J166" i="95" s="1"/>
  <c r="H165" i="95"/>
  <c r="J165" i="95" s="1"/>
  <c r="H164" i="95"/>
  <c r="J164" i="95" s="1"/>
  <c r="J163" i="95"/>
  <c r="K163" i="95" s="1"/>
  <c r="L163" i="95" s="1"/>
  <c r="K162" i="95"/>
  <c r="L162" i="95" s="1"/>
  <c r="AD161" i="95"/>
  <c r="AD160" i="95"/>
  <c r="AD159" i="95"/>
  <c r="A159" i="95" s="1"/>
  <c r="E159" i="95" s="1"/>
  <c r="AD158" i="95"/>
  <c r="A158" i="95" s="1"/>
  <c r="I158" i="95"/>
  <c r="K158" i="95" s="1"/>
  <c r="L158" i="95" s="1"/>
  <c r="AD157" i="95"/>
  <c r="AD156" i="95"/>
  <c r="AD155" i="95"/>
  <c r="A155" i="95" s="1"/>
  <c r="E155" i="95" s="1"/>
  <c r="AD154" i="95"/>
  <c r="AD153" i="95"/>
  <c r="I153" i="95" s="1"/>
  <c r="K153" i="95" s="1"/>
  <c r="L153" i="95"/>
  <c r="AD152" i="95"/>
  <c r="K151" i="95"/>
  <c r="L151" i="95" s="1"/>
  <c r="E151" i="95"/>
  <c r="D151" i="95"/>
  <c r="C151" i="95"/>
  <c r="B151" i="95"/>
  <c r="J150" i="95"/>
  <c r="K150" i="95" s="1"/>
  <c r="L150" i="95" s="1"/>
  <c r="J149" i="95"/>
  <c r="K149" i="95" s="1"/>
  <c r="L149" i="95" s="1"/>
  <c r="K148" i="95"/>
  <c r="L148" i="95" s="1"/>
  <c r="AD147" i="95"/>
  <c r="AD146" i="95"/>
  <c r="AD145" i="95"/>
  <c r="I145" i="95" s="1"/>
  <c r="K145" i="95" s="1"/>
  <c r="L145" i="95" s="1"/>
  <c r="AD144" i="95"/>
  <c r="AD143" i="95"/>
  <c r="A143" i="95" s="1"/>
  <c r="D143" i="95" s="1"/>
  <c r="AD142" i="95"/>
  <c r="AD141" i="95"/>
  <c r="I141" i="95" s="1"/>
  <c r="K141" i="95" s="1"/>
  <c r="L141" i="95" s="1"/>
  <c r="AD140" i="95"/>
  <c r="I140" i="95" s="1"/>
  <c r="K140" i="95" s="1"/>
  <c r="L140" i="95" s="1"/>
  <c r="A140" i="95"/>
  <c r="E140" i="95" s="1"/>
  <c r="AD139" i="95"/>
  <c r="A139" i="95" s="1"/>
  <c r="D139" i="95" s="1"/>
  <c r="AD138" i="95"/>
  <c r="AD137" i="95"/>
  <c r="K137" i="95"/>
  <c r="L137" i="95" s="1"/>
  <c r="E137" i="95"/>
  <c r="D137" i="95"/>
  <c r="C137" i="95"/>
  <c r="B137" i="95"/>
  <c r="J135" i="95"/>
  <c r="K135" i="95" s="1"/>
  <c r="L135" i="95" s="1"/>
  <c r="K134" i="95"/>
  <c r="L134" i="95" s="1"/>
  <c r="AD133" i="95"/>
  <c r="I133" i="95" s="1"/>
  <c r="E133" i="95"/>
  <c r="D133" i="95"/>
  <c r="C133" i="95"/>
  <c r="B133" i="95"/>
  <c r="AD132" i="95"/>
  <c r="I132" i="95" s="1"/>
  <c r="E132" i="95"/>
  <c r="D132" i="95"/>
  <c r="C132" i="95"/>
  <c r="B132" i="95"/>
  <c r="AD131" i="95"/>
  <c r="I131" i="95" s="1"/>
  <c r="E131" i="95"/>
  <c r="D131" i="95"/>
  <c r="C131" i="95"/>
  <c r="B131" i="95"/>
  <c r="AD130" i="95"/>
  <c r="I130" i="95" s="1"/>
  <c r="E130" i="95"/>
  <c r="D130" i="95"/>
  <c r="C130" i="95"/>
  <c r="B130" i="95"/>
  <c r="AD129" i="95"/>
  <c r="AD128" i="95"/>
  <c r="AD127" i="95"/>
  <c r="AD126" i="95"/>
  <c r="AD125" i="95"/>
  <c r="AD124" i="95"/>
  <c r="AD123" i="95"/>
  <c r="J123" i="95"/>
  <c r="K123" i="95" s="1"/>
  <c r="L123" i="95" s="1"/>
  <c r="E123" i="95"/>
  <c r="D123" i="95"/>
  <c r="C123" i="95"/>
  <c r="B123" i="95"/>
  <c r="J122" i="95"/>
  <c r="K122" i="95" s="1"/>
  <c r="L122" i="95" s="1"/>
  <c r="K121" i="95"/>
  <c r="L121" i="95" s="1"/>
  <c r="K120" i="95"/>
  <c r="L120" i="95" s="1"/>
  <c r="K119" i="95"/>
  <c r="L119" i="95" s="1"/>
  <c r="K118" i="95"/>
  <c r="L118" i="95" s="1"/>
  <c r="D118" i="95"/>
  <c r="C118" i="95"/>
  <c r="B118" i="95"/>
  <c r="H117" i="95"/>
  <c r="H116" i="95"/>
  <c r="H115" i="95"/>
  <c r="H114" i="95"/>
  <c r="H113" i="95"/>
  <c r="H112" i="95"/>
  <c r="H111" i="95"/>
  <c r="H110" i="95"/>
  <c r="H109" i="95"/>
  <c r="J108" i="95"/>
  <c r="K108" i="95" s="1"/>
  <c r="L108" i="95" s="1"/>
  <c r="H108" i="95"/>
  <c r="J107" i="95"/>
  <c r="K107" i="95" s="1"/>
  <c r="L107" i="95" s="1"/>
  <c r="J106" i="95"/>
  <c r="K106" i="95" s="1"/>
  <c r="L106" i="95" s="1"/>
  <c r="H105" i="95"/>
  <c r="J105" i="95" s="1"/>
  <c r="K105" i="95" s="1"/>
  <c r="L105" i="95" s="1"/>
  <c r="D105" i="95"/>
  <c r="C105" i="95"/>
  <c r="B105" i="95"/>
  <c r="J104" i="95"/>
  <c r="K104" i="95" s="1"/>
  <c r="L104" i="95" s="1"/>
  <c r="AD103" i="95"/>
  <c r="I103" i="95" s="1"/>
  <c r="AD102" i="95"/>
  <c r="AD101" i="95"/>
  <c r="I101" i="95" s="1"/>
  <c r="AD100" i="95"/>
  <c r="A100" i="95" s="1"/>
  <c r="AD99" i="95"/>
  <c r="A99" i="95" s="1"/>
  <c r="AD98" i="95"/>
  <c r="A98" i="95" s="1"/>
  <c r="E98" i="95" s="1"/>
  <c r="AD97" i="95"/>
  <c r="AD96" i="95"/>
  <c r="A96" i="95" s="1"/>
  <c r="AD95" i="95"/>
  <c r="A95" i="95" s="1"/>
  <c r="AD94" i="95"/>
  <c r="I94" i="95" s="1"/>
  <c r="AD93" i="95"/>
  <c r="AD92" i="95"/>
  <c r="AD91" i="95"/>
  <c r="A91" i="95" s="1"/>
  <c r="B91" i="95" s="1"/>
  <c r="AD90" i="95"/>
  <c r="AD89" i="95"/>
  <c r="A89" i="95" s="1"/>
  <c r="AD88" i="95"/>
  <c r="A88" i="95" s="1"/>
  <c r="AD87" i="95"/>
  <c r="AD86" i="95"/>
  <c r="A86" i="95" s="1"/>
  <c r="AD85" i="95"/>
  <c r="J85" i="95"/>
  <c r="K85" i="95" s="1"/>
  <c r="L85" i="95" s="1"/>
  <c r="F85" i="95"/>
  <c r="E85" i="95"/>
  <c r="D85" i="95"/>
  <c r="C85" i="95"/>
  <c r="B85" i="95"/>
  <c r="AD84" i="95"/>
  <c r="J84" i="95"/>
  <c r="K84" i="95" s="1"/>
  <c r="L84" i="95" s="1"/>
  <c r="F84" i="95"/>
  <c r="E84" i="95"/>
  <c r="D84" i="95"/>
  <c r="C84" i="95"/>
  <c r="B84" i="95"/>
  <c r="J83" i="95"/>
  <c r="K83" i="95" s="1"/>
  <c r="L83" i="95" s="1"/>
  <c r="AD82" i="95"/>
  <c r="J82" i="95"/>
  <c r="K82" i="95" s="1"/>
  <c r="L82" i="95" s="1"/>
  <c r="F82" i="95"/>
  <c r="E82" i="95"/>
  <c r="D82" i="95"/>
  <c r="C82" i="95"/>
  <c r="B82" i="95"/>
  <c r="AD81" i="95"/>
  <c r="A81" i="95" s="1"/>
  <c r="C81" i="95" s="1"/>
  <c r="AD80" i="95"/>
  <c r="A80" i="95" s="1"/>
  <c r="C80" i="95" s="1"/>
  <c r="AD79" i="95"/>
  <c r="AD78" i="95"/>
  <c r="I78" i="95" s="1"/>
  <c r="AD77" i="95"/>
  <c r="AD76" i="95"/>
  <c r="AD75" i="95"/>
  <c r="I75" i="95" s="1"/>
  <c r="AD74" i="95"/>
  <c r="I74" i="95" s="1"/>
  <c r="AD73" i="95"/>
  <c r="A73" i="95" s="1"/>
  <c r="C73" i="95" s="1"/>
  <c r="AD72" i="95"/>
  <c r="A72" i="95" s="1"/>
  <c r="AD71" i="95"/>
  <c r="I71" i="95" s="1"/>
  <c r="AD70" i="95"/>
  <c r="I70" i="95" s="1"/>
  <c r="AD69" i="95"/>
  <c r="A69" i="95" s="1"/>
  <c r="AD68" i="95"/>
  <c r="A68" i="95" s="1"/>
  <c r="AD67" i="95"/>
  <c r="I67" i="95" s="1"/>
  <c r="AD66" i="95"/>
  <c r="AD65" i="95"/>
  <c r="F64" i="95"/>
  <c r="E64" i="95"/>
  <c r="D64" i="95"/>
  <c r="C64" i="95"/>
  <c r="B64" i="95"/>
  <c r="J63" i="95"/>
  <c r="K63" i="95" s="1"/>
  <c r="L63" i="95" s="1"/>
  <c r="F63" i="95"/>
  <c r="E63" i="95"/>
  <c r="D63" i="95"/>
  <c r="C63" i="95"/>
  <c r="B63" i="95"/>
  <c r="J62" i="95"/>
  <c r="K62" i="95" s="1"/>
  <c r="L62" i="95" s="1"/>
  <c r="J61" i="95"/>
  <c r="K61" i="95" s="1"/>
  <c r="L61" i="95" s="1"/>
  <c r="F61" i="95"/>
  <c r="E61" i="95"/>
  <c r="D61" i="95"/>
  <c r="C61" i="95"/>
  <c r="B61" i="95"/>
  <c r="AD60" i="95"/>
  <c r="A60" i="95" s="1"/>
  <c r="AD59" i="95"/>
  <c r="A59" i="95" s="1"/>
  <c r="AD58" i="95"/>
  <c r="A58" i="95" s="1"/>
  <c r="AD57" i="95"/>
  <c r="I57" i="95" s="1"/>
  <c r="AD56" i="95"/>
  <c r="AD55" i="95"/>
  <c r="AD54" i="95"/>
  <c r="A54" i="95" s="1"/>
  <c r="AD53" i="95"/>
  <c r="AD52" i="95"/>
  <c r="A52" i="95" s="1"/>
  <c r="AD51" i="95"/>
  <c r="I51" i="95" s="1"/>
  <c r="AD50" i="95"/>
  <c r="AD49" i="95"/>
  <c r="I49" i="95" s="1"/>
  <c r="AD48" i="95"/>
  <c r="I48" i="95" s="1"/>
  <c r="AD47" i="95"/>
  <c r="A47" i="95" s="1"/>
  <c r="AD46" i="95"/>
  <c r="A46" i="95" s="1"/>
  <c r="AD45" i="95"/>
  <c r="AD44" i="95"/>
  <c r="I44" i="95" s="1"/>
  <c r="AD43" i="95"/>
  <c r="A43" i="95" s="1"/>
  <c r="J42" i="95"/>
  <c r="K42" i="95" s="1"/>
  <c r="L42" i="95" s="1"/>
  <c r="F42" i="95"/>
  <c r="E42" i="95"/>
  <c r="D42" i="95"/>
  <c r="C42" i="95"/>
  <c r="B42" i="95"/>
  <c r="J41" i="95"/>
  <c r="K41" i="95" s="1"/>
  <c r="L41" i="95" s="1"/>
  <c r="J40" i="95"/>
  <c r="K40" i="95" s="1"/>
  <c r="L40" i="95" s="1"/>
  <c r="J39" i="95"/>
  <c r="K39" i="95" s="1"/>
  <c r="L39" i="95" s="1"/>
  <c r="AD38" i="95"/>
  <c r="I38" i="95" s="1"/>
  <c r="F37" i="95"/>
  <c r="E37" i="95"/>
  <c r="D37" i="95"/>
  <c r="C37" i="95"/>
  <c r="B37" i="95"/>
  <c r="F36" i="95"/>
  <c r="E36" i="95"/>
  <c r="D36" i="95"/>
  <c r="C36" i="95"/>
  <c r="B36" i="95"/>
  <c r="AD35" i="95"/>
  <c r="AD34" i="95"/>
  <c r="A34" i="95" s="1"/>
  <c r="AD33" i="95"/>
  <c r="A33" i="95" s="1"/>
  <c r="AD32" i="95"/>
  <c r="I32" i="95" s="1"/>
  <c r="AD31" i="95"/>
  <c r="I31" i="95" s="1"/>
  <c r="AD30" i="95"/>
  <c r="I30" i="95" s="1"/>
  <c r="AD29" i="95"/>
  <c r="J29" i="95"/>
  <c r="K29" i="95" s="1"/>
  <c r="L29" i="95" s="1"/>
  <c r="F29" i="95"/>
  <c r="E29" i="95"/>
  <c r="D29" i="95"/>
  <c r="C29" i="95"/>
  <c r="B29" i="95"/>
  <c r="J28" i="95"/>
  <c r="K28" i="95" s="1"/>
  <c r="L28" i="95" s="1"/>
  <c r="J27" i="95"/>
  <c r="K27" i="95" s="1"/>
  <c r="L27" i="95" s="1"/>
  <c r="AC25" i="95"/>
  <c r="D1" i="95" s="1"/>
  <c r="W25" i="95"/>
  <c r="C1" i="95" s="1"/>
  <c r="I22" i="95"/>
  <c r="G1" i="95"/>
  <c r="B1" i="95"/>
  <c r="AC25" i="33"/>
  <c r="W25" i="33"/>
  <c r="K43" i="47"/>
  <c r="K169" i="94"/>
  <c r="L169" i="94" s="1"/>
  <c r="H169" i="94"/>
  <c r="H168" i="94"/>
  <c r="J168" i="94" s="1"/>
  <c r="H167" i="94"/>
  <c r="J167" i="94" s="1"/>
  <c r="H166" i="94"/>
  <c r="J166" i="94" s="1"/>
  <c r="H165" i="94"/>
  <c r="J165" i="94" s="1"/>
  <c r="J164" i="94"/>
  <c r="K164" i="94" s="1"/>
  <c r="L164" i="94" s="1"/>
  <c r="K163" i="94"/>
  <c r="L163" i="94" s="1"/>
  <c r="AD162" i="94"/>
  <c r="I162" i="94" s="1"/>
  <c r="K162" i="94" s="1"/>
  <c r="L162" i="94" s="1"/>
  <c r="AD161" i="94"/>
  <c r="I161" i="94" s="1"/>
  <c r="K161" i="94" s="1"/>
  <c r="L161" i="94" s="1"/>
  <c r="AD160" i="94"/>
  <c r="AD159" i="94"/>
  <c r="AD158" i="94"/>
  <c r="I158" i="94" s="1"/>
  <c r="K158" i="94" s="1"/>
  <c r="L158" i="94" s="1"/>
  <c r="A158" i="94"/>
  <c r="E158" i="94" s="1"/>
  <c r="AD157" i="94"/>
  <c r="AD156" i="94"/>
  <c r="I156" i="94" s="1"/>
  <c r="K156" i="94" s="1"/>
  <c r="L156" i="94" s="1"/>
  <c r="AD155" i="94"/>
  <c r="A155" i="94" s="1"/>
  <c r="I155" i="94"/>
  <c r="K155" i="94" s="1"/>
  <c r="L155" i="94" s="1"/>
  <c r="AD154" i="94"/>
  <c r="I154" i="94" s="1"/>
  <c r="K154" i="94" s="1"/>
  <c r="L154" i="94" s="1"/>
  <c r="A154" i="94"/>
  <c r="AD153" i="94"/>
  <c r="I153" i="94" s="1"/>
  <c r="K153" i="94" s="1"/>
  <c r="L153" i="94" s="1"/>
  <c r="K152" i="94"/>
  <c r="L152" i="94" s="1"/>
  <c r="E152" i="94"/>
  <c r="D152" i="94"/>
  <c r="C152" i="94"/>
  <c r="B152" i="94"/>
  <c r="J151" i="94"/>
  <c r="K151" i="94" s="1"/>
  <c r="L151" i="94" s="1"/>
  <c r="J150" i="94"/>
  <c r="K150" i="94" s="1"/>
  <c r="L150" i="94" s="1"/>
  <c r="K149" i="94"/>
  <c r="L149" i="94" s="1"/>
  <c r="AD148" i="94"/>
  <c r="AD147" i="94"/>
  <c r="AD146" i="94"/>
  <c r="AD145" i="94"/>
  <c r="I145" i="94" s="1"/>
  <c r="K145" i="94" s="1"/>
  <c r="L145" i="94" s="1"/>
  <c r="A145" i="94"/>
  <c r="AD144" i="94"/>
  <c r="A144" i="94" s="1"/>
  <c r="AD143" i="94"/>
  <c r="AD142" i="94"/>
  <c r="A142" i="94" s="1"/>
  <c r="AD141" i="94"/>
  <c r="AD140" i="94"/>
  <c r="A140" i="94" s="1"/>
  <c r="D140" i="94" s="1"/>
  <c r="AD139" i="94"/>
  <c r="AD138" i="94"/>
  <c r="K138" i="94"/>
  <c r="L138" i="94" s="1"/>
  <c r="E138" i="94"/>
  <c r="D138" i="94"/>
  <c r="C138" i="94"/>
  <c r="B138" i="94"/>
  <c r="J136" i="94"/>
  <c r="K136" i="94" s="1"/>
  <c r="L136" i="94" s="1"/>
  <c r="K135" i="94"/>
  <c r="L135" i="94" s="1"/>
  <c r="AD134" i="94"/>
  <c r="I134" i="94" s="1"/>
  <c r="E134" i="94"/>
  <c r="D134" i="94"/>
  <c r="C134" i="94"/>
  <c r="B134" i="94"/>
  <c r="AD133" i="94"/>
  <c r="I133" i="94" s="1"/>
  <c r="E133" i="94"/>
  <c r="D133" i="94"/>
  <c r="C133" i="94"/>
  <c r="B133" i="94"/>
  <c r="AD132" i="94"/>
  <c r="I132" i="94" s="1"/>
  <c r="E132" i="94"/>
  <c r="D132" i="94"/>
  <c r="C132" i="94"/>
  <c r="B132" i="94"/>
  <c r="AD131" i="94"/>
  <c r="I131" i="94" s="1"/>
  <c r="E131" i="94"/>
  <c r="D131" i="94"/>
  <c r="C131" i="94"/>
  <c r="B131" i="94"/>
  <c r="AD130" i="94"/>
  <c r="A130" i="94" s="1"/>
  <c r="C130" i="94" s="1"/>
  <c r="AD129" i="94"/>
  <c r="I129" i="94" s="1"/>
  <c r="AD128" i="94"/>
  <c r="AD127" i="94"/>
  <c r="AD126" i="94"/>
  <c r="A126" i="94" s="1"/>
  <c r="C126" i="94" s="1"/>
  <c r="AD125" i="94"/>
  <c r="I125" i="94" s="1"/>
  <c r="AD124" i="94"/>
  <c r="J124" i="94"/>
  <c r="K124" i="94" s="1"/>
  <c r="L124" i="94" s="1"/>
  <c r="E124" i="94"/>
  <c r="D124" i="94"/>
  <c r="C124" i="94"/>
  <c r="B124" i="94"/>
  <c r="J123" i="94"/>
  <c r="K123" i="94" s="1"/>
  <c r="L123" i="94" s="1"/>
  <c r="K122" i="94"/>
  <c r="L122" i="94" s="1"/>
  <c r="K121" i="94"/>
  <c r="L121" i="94" s="1"/>
  <c r="K120" i="94"/>
  <c r="L120" i="94" s="1"/>
  <c r="K119" i="94"/>
  <c r="L119" i="94" s="1"/>
  <c r="D119" i="94"/>
  <c r="C119" i="94"/>
  <c r="B119" i="94"/>
  <c r="H118" i="94"/>
  <c r="H117" i="94"/>
  <c r="H116" i="94"/>
  <c r="H115" i="94"/>
  <c r="H114" i="94"/>
  <c r="H113" i="94"/>
  <c r="H112" i="94"/>
  <c r="H111" i="94"/>
  <c r="H110" i="94"/>
  <c r="J109" i="94"/>
  <c r="K109" i="94" s="1"/>
  <c r="L109" i="94" s="1"/>
  <c r="H109" i="94"/>
  <c r="J108" i="94"/>
  <c r="K108" i="94" s="1"/>
  <c r="L108" i="94" s="1"/>
  <c r="J107" i="94"/>
  <c r="K107" i="94" s="1"/>
  <c r="L107" i="94" s="1"/>
  <c r="H106" i="94"/>
  <c r="J106" i="94" s="1"/>
  <c r="K106" i="94" s="1"/>
  <c r="L106" i="94" s="1"/>
  <c r="D106" i="94"/>
  <c r="C106" i="94"/>
  <c r="B106" i="94"/>
  <c r="J105" i="94"/>
  <c r="K105" i="94" s="1"/>
  <c r="L105" i="94" s="1"/>
  <c r="AD104" i="94"/>
  <c r="AD103" i="94"/>
  <c r="AD102" i="94"/>
  <c r="I102" i="94" s="1"/>
  <c r="AD101" i="94"/>
  <c r="A101" i="94" s="1"/>
  <c r="AD100" i="94"/>
  <c r="A100" i="94" s="1"/>
  <c r="F100" i="94" s="1"/>
  <c r="AD99" i="94"/>
  <c r="AD98" i="94"/>
  <c r="I98" i="94" s="1"/>
  <c r="A98" i="94"/>
  <c r="E98" i="94" s="1"/>
  <c r="AD97" i="94"/>
  <c r="AD96" i="94"/>
  <c r="AD95" i="94"/>
  <c r="AD94" i="94"/>
  <c r="I94" i="94" s="1"/>
  <c r="AD93" i="94"/>
  <c r="AD92" i="94"/>
  <c r="AD91" i="94"/>
  <c r="I91" i="94" s="1"/>
  <c r="A91" i="94"/>
  <c r="F91" i="94" s="1"/>
  <c r="AD90" i="94"/>
  <c r="AD89" i="94"/>
  <c r="AD88" i="94"/>
  <c r="AD87" i="94"/>
  <c r="AD86" i="94"/>
  <c r="J86" i="94"/>
  <c r="K86" i="94" s="1"/>
  <c r="L86" i="94" s="1"/>
  <c r="F86" i="94"/>
  <c r="E86" i="94"/>
  <c r="D86" i="94"/>
  <c r="C86" i="94"/>
  <c r="B86" i="94"/>
  <c r="AD85" i="94"/>
  <c r="J85" i="94"/>
  <c r="K85" i="94" s="1"/>
  <c r="L85" i="94" s="1"/>
  <c r="F85" i="94"/>
  <c r="E85" i="94"/>
  <c r="D85" i="94"/>
  <c r="C85" i="94"/>
  <c r="B85" i="94"/>
  <c r="J84" i="94"/>
  <c r="K84" i="94" s="1"/>
  <c r="L84" i="94" s="1"/>
  <c r="AD83" i="94"/>
  <c r="J83" i="94"/>
  <c r="K83" i="94" s="1"/>
  <c r="L83" i="94" s="1"/>
  <c r="F83" i="94"/>
  <c r="E83" i="94"/>
  <c r="D83" i="94"/>
  <c r="C83" i="94"/>
  <c r="B83" i="94"/>
  <c r="AD82" i="94"/>
  <c r="A82" i="94" s="1"/>
  <c r="AD81" i="94"/>
  <c r="AD80" i="94"/>
  <c r="I80" i="94" s="1"/>
  <c r="AD79" i="94"/>
  <c r="AD78" i="94"/>
  <c r="I78" i="94" s="1"/>
  <c r="A78" i="94"/>
  <c r="C78" i="94" s="1"/>
  <c r="AD77" i="94"/>
  <c r="A77" i="94" s="1"/>
  <c r="C77" i="94" s="1"/>
  <c r="AD76" i="94"/>
  <c r="A76" i="94" s="1"/>
  <c r="B76" i="94" s="1"/>
  <c r="AD75" i="94"/>
  <c r="A75" i="94" s="1"/>
  <c r="F75" i="94" s="1"/>
  <c r="AD74" i="94"/>
  <c r="A74" i="94" s="1"/>
  <c r="AD73" i="94"/>
  <c r="A73" i="94" s="1"/>
  <c r="C73" i="94" s="1"/>
  <c r="AD72" i="94"/>
  <c r="A72" i="94" s="1"/>
  <c r="AD71" i="94"/>
  <c r="A71" i="94" s="1"/>
  <c r="AD70" i="94"/>
  <c r="AD69" i="94"/>
  <c r="A69" i="94" s="1"/>
  <c r="C69" i="94" s="1"/>
  <c r="AD68" i="94"/>
  <c r="A68" i="94" s="1"/>
  <c r="C68" i="94" s="1"/>
  <c r="AD67" i="94"/>
  <c r="A67" i="94" s="1"/>
  <c r="F67" i="94" s="1"/>
  <c r="AD66" i="94"/>
  <c r="AD65" i="94"/>
  <c r="A65" i="94" s="1"/>
  <c r="C65" i="94" s="1"/>
  <c r="J64" i="94"/>
  <c r="K64" i="94" s="1"/>
  <c r="L64" i="94" s="1"/>
  <c r="F64" i="94"/>
  <c r="E64" i="94"/>
  <c r="D64" i="94"/>
  <c r="C64" i="94"/>
  <c r="B64" i="94"/>
  <c r="J63" i="94"/>
  <c r="K63" i="94" s="1"/>
  <c r="L63" i="94" s="1"/>
  <c r="J61" i="94"/>
  <c r="K61" i="94" s="1"/>
  <c r="L61" i="94" s="1"/>
  <c r="F61" i="94"/>
  <c r="E61" i="94"/>
  <c r="D61" i="94"/>
  <c r="C61" i="94"/>
  <c r="B61" i="94"/>
  <c r="AD60" i="94"/>
  <c r="I60" i="94" s="1"/>
  <c r="AD59" i="94"/>
  <c r="AD58" i="94"/>
  <c r="I58" i="94" s="1"/>
  <c r="AD57" i="94"/>
  <c r="AD56" i="94"/>
  <c r="AD55" i="94"/>
  <c r="A55" i="94" s="1"/>
  <c r="E55" i="94" s="1"/>
  <c r="AD54" i="94"/>
  <c r="I54" i="94" s="1"/>
  <c r="AD53" i="94"/>
  <c r="AD52" i="94"/>
  <c r="AD51" i="94"/>
  <c r="A51" i="94" s="1"/>
  <c r="C51" i="94" s="1"/>
  <c r="AD50" i="94"/>
  <c r="A50" i="94" s="1"/>
  <c r="AD49" i="94"/>
  <c r="A49" i="94" s="1"/>
  <c r="AD48" i="94"/>
  <c r="AD47" i="94"/>
  <c r="AD46" i="94"/>
  <c r="A46" i="94" s="1"/>
  <c r="AD45" i="94"/>
  <c r="A45" i="94" s="1"/>
  <c r="AD44" i="94"/>
  <c r="A44" i="94" s="1"/>
  <c r="D44" i="94" s="1"/>
  <c r="Y43" i="94"/>
  <c r="AC43" i="94" s="1"/>
  <c r="AD43" i="94" s="1"/>
  <c r="I43" i="94" s="1"/>
  <c r="F43" i="94"/>
  <c r="E43" i="94"/>
  <c r="D43" i="94"/>
  <c r="C43" i="94"/>
  <c r="B43" i="94"/>
  <c r="J42" i="94"/>
  <c r="K42" i="94" s="1"/>
  <c r="L42" i="94" s="1"/>
  <c r="F42" i="94"/>
  <c r="E42" i="94"/>
  <c r="D42" i="94"/>
  <c r="C42" i="94"/>
  <c r="B42" i="94"/>
  <c r="J41" i="94"/>
  <c r="K41" i="94" s="1"/>
  <c r="L41" i="94" s="1"/>
  <c r="J40" i="94"/>
  <c r="K40" i="94" s="1"/>
  <c r="L40" i="94" s="1"/>
  <c r="J39" i="94"/>
  <c r="K39" i="94" s="1"/>
  <c r="L39" i="94" s="1"/>
  <c r="AD38" i="94"/>
  <c r="F37" i="94"/>
  <c r="E37" i="94"/>
  <c r="D37" i="94"/>
  <c r="C37" i="94"/>
  <c r="B37" i="94"/>
  <c r="F36" i="94"/>
  <c r="E36" i="94"/>
  <c r="D36" i="94"/>
  <c r="C36" i="94"/>
  <c r="B36" i="94"/>
  <c r="AD35" i="94"/>
  <c r="A35" i="94" s="1"/>
  <c r="AD34" i="94"/>
  <c r="AD33" i="94"/>
  <c r="A33" i="94" s="1"/>
  <c r="AD32" i="94"/>
  <c r="A32" i="94" s="1"/>
  <c r="AD31" i="94"/>
  <c r="AD30" i="94"/>
  <c r="I30" i="94" s="1"/>
  <c r="AD29" i="94"/>
  <c r="J29" i="94"/>
  <c r="K29" i="94" s="1"/>
  <c r="L29" i="94" s="1"/>
  <c r="F29" i="94"/>
  <c r="E29" i="94"/>
  <c r="D29" i="94"/>
  <c r="C29" i="94"/>
  <c r="B29" i="94"/>
  <c r="J28" i="94"/>
  <c r="K28" i="94" s="1"/>
  <c r="L28" i="94" s="1"/>
  <c r="J27" i="94"/>
  <c r="K27" i="94" s="1"/>
  <c r="L27" i="94" s="1"/>
  <c r="AC25" i="94"/>
  <c r="D1" i="94" s="1"/>
  <c r="W25" i="94"/>
  <c r="C1" i="94" s="1"/>
  <c r="I22" i="94"/>
  <c r="G1" i="94"/>
  <c r="B1" i="94"/>
  <c r="K41" i="47"/>
  <c r="K168" i="93"/>
  <c r="L168" i="93" s="1"/>
  <c r="H168" i="93"/>
  <c r="H167" i="93"/>
  <c r="J167" i="93" s="1"/>
  <c r="H166" i="93"/>
  <c r="J166" i="93" s="1"/>
  <c r="H165" i="93"/>
  <c r="J165" i="93" s="1"/>
  <c r="H164" i="93"/>
  <c r="J164" i="93" s="1"/>
  <c r="J163" i="93"/>
  <c r="K163" i="93" s="1"/>
  <c r="L163" i="93" s="1"/>
  <c r="K162" i="93"/>
  <c r="L162" i="93" s="1"/>
  <c r="AD161" i="93"/>
  <c r="I161" i="93" s="1"/>
  <c r="K161" i="93" s="1"/>
  <c r="L161" i="93" s="1"/>
  <c r="AD160" i="93"/>
  <c r="AD159" i="93"/>
  <c r="AD158" i="93"/>
  <c r="I158" i="93" s="1"/>
  <c r="K158" i="93" s="1"/>
  <c r="L158" i="93" s="1"/>
  <c r="AD157" i="93"/>
  <c r="I157" i="93" s="1"/>
  <c r="K157" i="93" s="1"/>
  <c r="L157" i="93" s="1"/>
  <c r="AD156" i="93"/>
  <c r="I156" i="93" s="1"/>
  <c r="K156" i="93" s="1"/>
  <c r="L156" i="93" s="1"/>
  <c r="AD155" i="93"/>
  <c r="I155" i="93" s="1"/>
  <c r="K155" i="93" s="1"/>
  <c r="L155" i="93" s="1"/>
  <c r="A155" i="93"/>
  <c r="E155" i="93" s="1"/>
  <c r="AD154" i="93"/>
  <c r="I154" i="93" s="1"/>
  <c r="K154" i="93" s="1"/>
  <c r="L154" i="93" s="1"/>
  <c r="AD153" i="93"/>
  <c r="I153" i="93" s="1"/>
  <c r="K153" i="93" s="1"/>
  <c r="L153" i="93" s="1"/>
  <c r="AD152" i="93"/>
  <c r="I152" i="93" s="1"/>
  <c r="K152" i="93" s="1"/>
  <c r="L152" i="93" s="1"/>
  <c r="K151" i="93"/>
  <c r="L151" i="93" s="1"/>
  <c r="E151" i="93"/>
  <c r="D151" i="93"/>
  <c r="C151" i="93"/>
  <c r="B151" i="93"/>
  <c r="J150" i="93"/>
  <c r="K150" i="93" s="1"/>
  <c r="L150" i="93" s="1"/>
  <c r="J149" i="93"/>
  <c r="K149" i="93" s="1"/>
  <c r="L149" i="93" s="1"/>
  <c r="K148" i="93"/>
  <c r="L148" i="93" s="1"/>
  <c r="AD147" i="93"/>
  <c r="A147" i="93" s="1"/>
  <c r="D147" i="93" s="1"/>
  <c r="AD146" i="93"/>
  <c r="AD145" i="93"/>
  <c r="I145" i="93" s="1"/>
  <c r="K145" i="93" s="1"/>
  <c r="L145" i="93" s="1"/>
  <c r="AD144" i="93"/>
  <c r="I144" i="93" s="1"/>
  <c r="K144" i="93" s="1"/>
  <c r="L144" i="93" s="1"/>
  <c r="AD143" i="93"/>
  <c r="A143" i="93" s="1"/>
  <c r="D143" i="93" s="1"/>
  <c r="AD142" i="93"/>
  <c r="AD141" i="93"/>
  <c r="A141" i="93" s="1"/>
  <c r="D141" i="93" s="1"/>
  <c r="AD140" i="93"/>
  <c r="I140" i="93" s="1"/>
  <c r="K140" i="93" s="1"/>
  <c r="L140" i="93" s="1"/>
  <c r="AD139" i="93"/>
  <c r="A139" i="93" s="1"/>
  <c r="AD138" i="93"/>
  <c r="AD137" i="93"/>
  <c r="K137" i="93"/>
  <c r="L137" i="93" s="1"/>
  <c r="E137" i="93"/>
  <c r="D137" i="93"/>
  <c r="C137" i="93"/>
  <c r="B137" i="93"/>
  <c r="J135" i="93"/>
  <c r="K135" i="93" s="1"/>
  <c r="L135" i="93" s="1"/>
  <c r="K134" i="93"/>
  <c r="L134" i="93" s="1"/>
  <c r="AD133" i="93"/>
  <c r="I133" i="93" s="1"/>
  <c r="E133" i="93"/>
  <c r="D133" i="93"/>
  <c r="C133" i="93"/>
  <c r="B133" i="93"/>
  <c r="AD132" i="93"/>
  <c r="I132" i="93" s="1"/>
  <c r="E132" i="93"/>
  <c r="D132" i="93"/>
  <c r="C132" i="93"/>
  <c r="B132" i="93"/>
  <c r="AD131" i="93"/>
  <c r="I131" i="93" s="1"/>
  <c r="E131" i="93"/>
  <c r="D131" i="93"/>
  <c r="C131" i="93"/>
  <c r="B131" i="93"/>
  <c r="AD130" i="93"/>
  <c r="I130" i="93" s="1"/>
  <c r="E130" i="93"/>
  <c r="D130" i="93"/>
  <c r="C130" i="93"/>
  <c r="B130" i="93"/>
  <c r="AD129" i="93"/>
  <c r="A129" i="93" s="1"/>
  <c r="B129" i="93" s="1"/>
  <c r="AD128" i="93"/>
  <c r="AD127" i="93"/>
  <c r="A127" i="93" s="1"/>
  <c r="AD126" i="93"/>
  <c r="A126" i="93" s="1"/>
  <c r="B126" i="93" s="1"/>
  <c r="AD125" i="93"/>
  <c r="A125" i="93" s="1"/>
  <c r="B125" i="93" s="1"/>
  <c r="AD124" i="93"/>
  <c r="AD123" i="93"/>
  <c r="J123" i="93"/>
  <c r="K123" i="93" s="1"/>
  <c r="L123" i="93" s="1"/>
  <c r="E123" i="93"/>
  <c r="D123" i="93"/>
  <c r="C123" i="93"/>
  <c r="B123" i="93"/>
  <c r="J122" i="93"/>
  <c r="K122" i="93" s="1"/>
  <c r="L122" i="93" s="1"/>
  <c r="K121" i="93"/>
  <c r="L121" i="93" s="1"/>
  <c r="K120" i="93"/>
  <c r="L120" i="93" s="1"/>
  <c r="K119" i="93"/>
  <c r="L119" i="93" s="1"/>
  <c r="K118" i="93"/>
  <c r="L118" i="93" s="1"/>
  <c r="D118" i="93"/>
  <c r="C118" i="93"/>
  <c r="B118" i="93"/>
  <c r="H117" i="93"/>
  <c r="H116" i="93"/>
  <c r="H115" i="93"/>
  <c r="H114" i="93"/>
  <c r="H113" i="93"/>
  <c r="H112" i="93"/>
  <c r="H111" i="93"/>
  <c r="H110" i="93"/>
  <c r="H109" i="93"/>
  <c r="J108" i="93"/>
  <c r="K108" i="93" s="1"/>
  <c r="L108" i="93" s="1"/>
  <c r="H108" i="93"/>
  <c r="J107" i="93"/>
  <c r="K107" i="93" s="1"/>
  <c r="L107" i="93" s="1"/>
  <c r="J106" i="93"/>
  <c r="K106" i="93" s="1"/>
  <c r="L106" i="93" s="1"/>
  <c r="H105" i="93"/>
  <c r="J105" i="93" s="1"/>
  <c r="K105" i="93" s="1"/>
  <c r="L105" i="93" s="1"/>
  <c r="D105" i="93"/>
  <c r="C105" i="93"/>
  <c r="B105" i="93"/>
  <c r="J104" i="93"/>
  <c r="K104" i="93" s="1"/>
  <c r="L104" i="93" s="1"/>
  <c r="AD103" i="93"/>
  <c r="I103" i="93" s="1"/>
  <c r="AD102" i="93"/>
  <c r="AD101" i="93"/>
  <c r="A101" i="93" s="1"/>
  <c r="C101" i="93" s="1"/>
  <c r="AD100" i="93"/>
  <c r="AD99" i="93"/>
  <c r="A99" i="93" s="1"/>
  <c r="AD98" i="93"/>
  <c r="I98" i="93" s="1"/>
  <c r="AD97" i="93"/>
  <c r="A97" i="93" s="1"/>
  <c r="D97" i="93" s="1"/>
  <c r="AD96" i="93"/>
  <c r="AD95" i="93"/>
  <c r="I95" i="93" s="1"/>
  <c r="AD94" i="93"/>
  <c r="A94" i="93" s="1"/>
  <c r="AD93" i="93"/>
  <c r="A93" i="93" s="1"/>
  <c r="D93" i="93" s="1"/>
  <c r="AD92" i="93"/>
  <c r="A92" i="93" s="1"/>
  <c r="B92" i="93" s="1"/>
  <c r="AD91" i="93"/>
  <c r="AD90" i="93"/>
  <c r="I90" i="93" s="1"/>
  <c r="AD89" i="93"/>
  <c r="A89" i="93" s="1"/>
  <c r="C89" i="93" s="1"/>
  <c r="AD88" i="93"/>
  <c r="AD87" i="93"/>
  <c r="A87" i="93" s="1"/>
  <c r="AD86" i="93"/>
  <c r="I86" i="93" s="1"/>
  <c r="AD85" i="93"/>
  <c r="J85" i="93"/>
  <c r="K85" i="93" s="1"/>
  <c r="L85" i="93" s="1"/>
  <c r="F85" i="93"/>
  <c r="E85" i="93"/>
  <c r="D85" i="93"/>
  <c r="C85" i="93"/>
  <c r="B85" i="93"/>
  <c r="AD84" i="93"/>
  <c r="J84" i="93"/>
  <c r="K84" i="93" s="1"/>
  <c r="L84" i="93" s="1"/>
  <c r="F84" i="93"/>
  <c r="E84" i="93"/>
  <c r="D84" i="93"/>
  <c r="C84" i="93"/>
  <c r="B84" i="93"/>
  <c r="J83" i="93"/>
  <c r="K83" i="93" s="1"/>
  <c r="L83" i="93" s="1"/>
  <c r="AD82" i="93"/>
  <c r="J82" i="93"/>
  <c r="K82" i="93" s="1"/>
  <c r="L82" i="93" s="1"/>
  <c r="F82" i="93"/>
  <c r="E82" i="93"/>
  <c r="D82" i="93"/>
  <c r="C82" i="93"/>
  <c r="B82" i="93"/>
  <c r="AD81" i="93"/>
  <c r="A81" i="93" s="1"/>
  <c r="D81" i="93" s="1"/>
  <c r="AD80" i="93"/>
  <c r="AD79" i="93"/>
  <c r="AD78" i="93"/>
  <c r="AD77" i="93"/>
  <c r="AD76" i="93"/>
  <c r="A76" i="93" s="1"/>
  <c r="C76" i="93" s="1"/>
  <c r="AD75" i="93"/>
  <c r="A75" i="93" s="1"/>
  <c r="E75" i="93" s="1"/>
  <c r="AD74" i="93"/>
  <c r="AD73" i="93"/>
  <c r="AD72" i="93"/>
  <c r="A72" i="93" s="1"/>
  <c r="D72" i="93" s="1"/>
  <c r="AD71" i="93"/>
  <c r="A71" i="93" s="1"/>
  <c r="C71" i="93" s="1"/>
  <c r="AD70" i="93"/>
  <c r="I70" i="93" s="1"/>
  <c r="A70" i="93"/>
  <c r="E70" i="93" s="1"/>
  <c r="AD69" i="93"/>
  <c r="I69" i="93" s="1"/>
  <c r="AD68" i="93"/>
  <c r="A68" i="93" s="1"/>
  <c r="D68" i="93" s="1"/>
  <c r="AD67" i="93"/>
  <c r="A67" i="93" s="1"/>
  <c r="AD66" i="93"/>
  <c r="I66" i="93" s="1"/>
  <c r="AD65" i="93"/>
  <c r="A65" i="93" s="1"/>
  <c r="AD64" i="93"/>
  <c r="J63" i="93"/>
  <c r="K63" i="93" s="1"/>
  <c r="L63" i="93" s="1"/>
  <c r="F63" i="93"/>
  <c r="E63" i="93"/>
  <c r="D63" i="93"/>
  <c r="C63" i="93"/>
  <c r="B63" i="93"/>
  <c r="J62" i="93"/>
  <c r="K62" i="93" s="1"/>
  <c r="L62" i="93" s="1"/>
  <c r="J61" i="93"/>
  <c r="K61" i="93" s="1"/>
  <c r="L61" i="93" s="1"/>
  <c r="F61" i="93"/>
  <c r="E61" i="93"/>
  <c r="D61" i="93"/>
  <c r="C61" i="93"/>
  <c r="B61" i="93"/>
  <c r="AD60" i="93"/>
  <c r="I60" i="93" s="1"/>
  <c r="AD59" i="93"/>
  <c r="A59" i="93" s="1"/>
  <c r="D59" i="93" s="1"/>
  <c r="AD58" i="93"/>
  <c r="A58" i="93" s="1"/>
  <c r="AD57" i="93"/>
  <c r="I57" i="93" s="1"/>
  <c r="AD56" i="93"/>
  <c r="A56" i="93" s="1"/>
  <c r="AD55" i="93"/>
  <c r="AD54" i="93"/>
  <c r="AD53" i="93"/>
  <c r="AD52" i="93"/>
  <c r="I52" i="93" s="1"/>
  <c r="AD51" i="93"/>
  <c r="AD50" i="93"/>
  <c r="A50" i="93" s="1"/>
  <c r="AD49" i="93"/>
  <c r="I49" i="93" s="1"/>
  <c r="AD48" i="93"/>
  <c r="A48" i="93" s="1"/>
  <c r="AD47" i="93"/>
  <c r="A47" i="93" s="1"/>
  <c r="B47" i="93" s="1"/>
  <c r="AD46" i="93"/>
  <c r="A46" i="93" s="1"/>
  <c r="AD45" i="93"/>
  <c r="I45" i="93" s="1"/>
  <c r="AD44" i="93"/>
  <c r="I44" i="93" s="1"/>
  <c r="Y43" i="93"/>
  <c r="AC43" i="93" s="1"/>
  <c r="AD43" i="93" s="1"/>
  <c r="I43" i="93" s="1"/>
  <c r="J43" i="93" s="1"/>
  <c r="K43" i="93" s="1"/>
  <c r="L43" i="93" s="1"/>
  <c r="F43" i="93"/>
  <c r="E43" i="93"/>
  <c r="D43" i="93"/>
  <c r="C43" i="93"/>
  <c r="B43" i="93"/>
  <c r="J42" i="93"/>
  <c r="K42" i="93" s="1"/>
  <c r="L42" i="93" s="1"/>
  <c r="F42" i="93"/>
  <c r="E42" i="93"/>
  <c r="D42" i="93"/>
  <c r="C42" i="93"/>
  <c r="B42" i="93"/>
  <c r="J41" i="93"/>
  <c r="K41" i="93" s="1"/>
  <c r="L41" i="93" s="1"/>
  <c r="J40" i="93"/>
  <c r="K40" i="93" s="1"/>
  <c r="L40" i="93" s="1"/>
  <c r="J39" i="93"/>
  <c r="K39" i="93" s="1"/>
  <c r="L39" i="93" s="1"/>
  <c r="AD38" i="93"/>
  <c r="F37" i="93"/>
  <c r="E37" i="93"/>
  <c r="D37" i="93"/>
  <c r="C37" i="93"/>
  <c r="B37" i="93"/>
  <c r="F36" i="93"/>
  <c r="E36" i="93"/>
  <c r="D36" i="93"/>
  <c r="C36" i="93"/>
  <c r="B36" i="93"/>
  <c r="AD35" i="93"/>
  <c r="I35" i="93" s="1"/>
  <c r="AD34" i="93"/>
  <c r="A34" i="93" s="1"/>
  <c r="AD33" i="93"/>
  <c r="I33" i="93" s="1"/>
  <c r="AD32" i="93"/>
  <c r="AD31" i="93"/>
  <c r="A31" i="93" s="1"/>
  <c r="D31" i="93" s="1"/>
  <c r="AD30" i="93"/>
  <c r="A30" i="93" s="1"/>
  <c r="AD29" i="93"/>
  <c r="J29" i="93"/>
  <c r="K29" i="93" s="1"/>
  <c r="L29" i="93" s="1"/>
  <c r="F29" i="93"/>
  <c r="E29" i="93"/>
  <c r="D29" i="93"/>
  <c r="C29" i="93"/>
  <c r="B29" i="93"/>
  <c r="J28" i="93"/>
  <c r="K28" i="93" s="1"/>
  <c r="L28" i="93" s="1"/>
  <c r="J27" i="93"/>
  <c r="K27" i="93" s="1"/>
  <c r="L27" i="93" s="1"/>
  <c r="AC25" i="93"/>
  <c r="D1" i="93" s="1"/>
  <c r="W25" i="93"/>
  <c r="C1" i="93" s="1"/>
  <c r="I22" i="93"/>
  <c r="G1" i="93"/>
  <c r="B1" i="93"/>
  <c r="AC25" i="30"/>
  <c r="W25" i="30"/>
  <c r="K40" i="47"/>
  <c r="K168" i="92"/>
  <c r="L168" i="92" s="1"/>
  <c r="H168" i="92"/>
  <c r="H167" i="92"/>
  <c r="J167" i="92" s="1"/>
  <c r="H166" i="92"/>
  <c r="J166" i="92" s="1"/>
  <c r="H165" i="92"/>
  <c r="J165" i="92" s="1"/>
  <c r="H164" i="92"/>
  <c r="J164" i="92" s="1"/>
  <c r="J163" i="92"/>
  <c r="K163" i="92" s="1"/>
  <c r="L163" i="92" s="1"/>
  <c r="K162" i="92"/>
  <c r="L162" i="92" s="1"/>
  <c r="AD161" i="92"/>
  <c r="AD160" i="92"/>
  <c r="AD159" i="92"/>
  <c r="AD158" i="92"/>
  <c r="I158" i="92" s="1"/>
  <c r="K158" i="92" s="1"/>
  <c r="L158" i="92" s="1"/>
  <c r="A158" i="92"/>
  <c r="E158" i="92" s="1"/>
  <c r="AD157" i="92"/>
  <c r="I157" i="92" s="1"/>
  <c r="K157" i="92" s="1"/>
  <c r="L157" i="92" s="1"/>
  <c r="AD156" i="92"/>
  <c r="AD155" i="92"/>
  <c r="AD154" i="92"/>
  <c r="A154" i="92" s="1"/>
  <c r="AD153" i="92"/>
  <c r="I153" i="92" s="1"/>
  <c r="K153" i="92" s="1"/>
  <c r="L153" i="92" s="1"/>
  <c r="AD152" i="92"/>
  <c r="I152" i="92" s="1"/>
  <c r="K152" i="92" s="1"/>
  <c r="L152" i="92" s="1"/>
  <c r="K151" i="92"/>
  <c r="L151" i="92" s="1"/>
  <c r="E151" i="92"/>
  <c r="D151" i="92"/>
  <c r="C151" i="92"/>
  <c r="B151" i="92"/>
  <c r="J150" i="92"/>
  <c r="K150" i="92" s="1"/>
  <c r="L150" i="92" s="1"/>
  <c r="J149" i="92"/>
  <c r="K149" i="92" s="1"/>
  <c r="L149" i="92" s="1"/>
  <c r="K148" i="92"/>
  <c r="L148" i="92" s="1"/>
  <c r="AD147" i="92"/>
  <c r="A147" i="92" s="1"/>
  <c r="C147" i="92" s="1"/>
  <c r="AD146" i="92"/>
  <c r="AD145" i="92"/>
  <c r="I145" i="92" s="1"/>
  <c r="K145" i="92" s="1"/>
  <c r="L145" i="92" s="1"/>
  <c r="AD144" i="92"/>
  <c r="AD143" i="92"/>
  <c r="AD142" i="92"/>
  <c r="AD141" i="92"/>
  <c r="I141" i="92" s="1"/>
  <c r="K141" i="92" s="1"/>
  <c r="L141" i="92" s="1"/>
  <c r="AD140" i="92"/>
  <c r="A140" i="92" s="1"/>
  <c r="E140" i="92" s="1"/>
  <c r="AD139" i="92"/>
  <c r="AD138" i="92"/>
  <c r="AD137" i="92"/>
  <c r="K137" i="92"/>
  <c r="L137" i="92" s="1"/>
  <c r="E137" i="92"/>
  <c r="D137" i="92"/>
  <c r="C137" i="92"/>
  <c r="B137" i="92"/>
  <c r="J135" i="92"/>
  <c r="K135" i="92" s="1"/>
  <c r="L135" i="92" s="1"/>
  <c r="K134" i="92"/>
  <c r="L134" i="92" s="1"/>
  <c r="AD133" i="92"/>
  <c r="I133" i="92" s="1"/>
  <c r="E133" i="92"/>
  <c r="D133" i="92"/>
  <c r="C133" i="92"/>
  <c r="B133" i="92"/>
  <c r="AD132" i="92"/>
  <c r="I132" i="92" s="1"/>
  <c r="E132" i="92"/>
  <c r="D132" i="92"/>
  <c r="C132" i="92"/>
  <c r="B132" i="92"/>
  <c r="AD131" i="92"/>
  <c r="I131" i="92" s="1"/>
  <c r="E131" i="92"/>
  <c r="D131" i="92"/>
  <c r="C131" i="92"/>
  <c r="B131" i="92"/>
  <c r="AD130" i="92"/>
  <c r="I130" i="92" s="1"/>
  <c r="E130" i="92"/>
  <c r="D130" i="92"/>
  <c r="C130" i="92"/>
  <c r="B130" i="92"/>
  <c r="AD129" i="92"/>
  <c r="AD128" i="92"/>
  <c r="AD127" i="92"/>
  <c r="A127" i="92" s="1"/>
  <c r="D127" i="92" s="1"/>
  <c r="AD126" i="92"/>
  <c r="AD125" i="92"/>
  <c r="A125" i="92" s="1"/>
  <c r="D125" i="92" s="1"/>
  <c r="AD124" i="92"/>
  <c r="AD123" i="92"/>
  <c r="J123" i="92"/>
  <c r="K123" i="92" s="1"/>
  <c r="L123" i="92" s="1"/>
  <c r="E123" i="92"/>
  <c r="D123" i="92"/>
  <c r="C123" i="92"/>
  <c r="B123" i="92"/>
  <c r="J122" i="92"/>
  <c r="K122" i="92" s="1"/>
  <c r="L122" i="92" s="1"/>
  <c r="K121" i="92"/>
  <c r="L121" i="92" s="1"/>
  <c r="K120" i="92"/>
  <c r="L120" i="92" s="1"/>
  <c r="K119" i="92"/>
  <c r="L119" i="92" s="1"/>
  <c r="K118" i="92"/>
  <c r="L118" i="92" s="1"/>
  <c r="D118" i="92"/>
  <c r="C118" i="92"/>
  <c r="B118" i="92"/>
  <c r="H117" i="92"/>
  <c r="H116" i="92"/>
  <c r="H115" i="92"/>
  <c r="H114" i="92"/>
  <c r="H113" i="92"/>
  <c r="H112" i="92"/>
  <c r="H111" i="92"/>
  <c r="H110" i="92"/>
  <c r="H109" i="92"/>
  <c r="J108" i="92"/>
  <c r="K108" i="92" s="1"/>
  <c r="L108" i="92" s="1"/>
  <c r="H108" i="92"/>
  <c r="J107" i="92"/>
  <c r="K107" i="92" s="1"/>
  <c r="L107" i="92" s="1"/>
  <c r="J106" i="92"/>
  <c r="K106" i="92" s="1"/>
  <c r="L106" i="92" s="1"/>
  <c r="H105" i="92"/>
  <c r="J105" i="92" s="1"/>
  <c r="K105" i="92" s="1"/>
  <c r="L105" i="92" s="1"/>
  <c r="D105" i="92"/>
  <c r="C105" i="92"/>
  <c r="B105" i="92"/>
  <c r="J104" i="92"/>
  <c r="K104" i="92" s="1"/>
  <c r="L104" i="92" s="1"/>
  <c r="AD103" i="92"/>
  <c r="AD102" i="92"/>
  <c r="AD101" i="92"/>
  <c r="I101" i="92" s="1"/>
  <c r="AD100" i="92"/>
  <c r="A100" i="92" s="1"/>
  <c r="D100" i="92" s="1"/>
  <c r="AD99" i="92"/>
  <c r="A99" i="92" s="1"/>
  <c r="C99" i="92" s="1"/>
  <c r="AD98" i="92"/>
  <c r="A98" i="92" s="1"/>
  <c r="B98" i="92" s="1"/>
  <c r="AD97" i="92"/>
  <c r="AD96" i="92"/>
  <c r="I96" i="92" s="1"/>
  <c r="AD95" i="92"/>
  <c r="AD94" i="92"/>
  <c r="AD93" i="92"/>
  <c r="I93" i="92" s="1"/>
  <c r="AD92" i="92"/>
  <c r="A92" i="92" s="1"/>
  <c r="AD91" i="92"/>
  <c r="A91" i="92" s="1"/>
  <c r="D91" i="92" s="1"/>
  <c r="AD90" i="92"/>
  <c r="A90" i="92" s="1"/>
  <c r="C90" i="92" s="1"/>
  <c r="AD89" i="92"/>
  <c r="I89" i="92" s="1"/>
  <c r="AD88" i="92"/>
  <c r="I88" i="92" s="1"/>
  <c r="AD87" i="92"/>
  <c r="AD86" i="92"/>
  <c r="I86" i="92" s="1"/>
  <c r="AD85" i="92"/>
  <c r="J85" i="92"/>
  <c r="K85" i="92" s="1"/>
  <c r="L85" i="92" s="1"/>
  <c r="F85" i="92"/>
  <c r="E85" i="92"/>
  <c r="D85" i="92"/>
  <c r="C85" i="92"/>
  <c r="B85" i="92"/>
  <c r="AD84" i="92"/>
  <c r="J84" i="92"/>
  <c r="K84" i="92" s="1"/>
  <c r="L84" i="92" s="1"/>
  <c r="F84" i="92"/>
  <c r="E84" i="92"/>
  <c r="D84" i="92"/>
  <c r="C84" i="92"/>
  <c r="B84" i="92"/>
  <c r="J83" i="92"/>
  <c r="K83" i="92" s="1"/>
  <c r="L83" i="92" s="1"/>
  <c r="AD82" i="92"/>
  <c r="J82" i="92"/>
  <c r="K82" i="92" s="1"/>
  <c r="L82" i="92" s="1"/>
  <c r="F82" i="92"/>
  <c r="E82" i="92"/>
  <c r="D82" i="92"/>
  <c r="C82" i="92"/>
  <c r="B82" i="92"/>
  <c r="AD81" i="92"/>
  <c r="A81" i="92" s="1"/>
  <c r="AD80" i="92"/>
  <c r="A80" i="92" s="1"/>
  <c r="C80" i="92" s="1"/>
  <c r="AD79" i="92"/>
  <c r="A79" i="92" s="1"/>
  <c r="F79" i="92" s="1"/>
  <c r="AD78" i="92"/>
  <c r="AD77" i="92"/>
  <c r="A77" i="92" s="1"/>
  <c r="C77" i="92" s="1"/>
  <c r="AD76" i="92"/>
  <c r="A76" i="92" s="1"/>
  <c r="C76" i="92" s="1"/>
  <c r="AD75" i="92"/>
  <c r="AD74" i="92"/>
  <c r="A74" i="92" s="1"/>
  <c r="AD73" i="92"/>
  <c r="A73" i="92" s="1"/>
  <c r="C73" i="92" s="1"/>
  <c r="I73" i="92"/>
  <c r="AD72" i="92"/>
  <c r="A72" i="92" s="1"/>
  <c r="C72" i="92" s="1"/>
  <c r="AD71" i="92"/>
  <c r="A71" i="92" s="1"/>
  <c r="F71" i="92" s="1"/>
  <c r="AD70" i="92"/>
  <c r="I70" i="92" s="1"/>
  <c r="AD69" i="92"/>
  <c r="A69" i="92" s="1"/>
  <c r="C69" i="92" s="1"/>
  <c r="AD68" i="92"/>
  <c r="A68" i="92" s="1"/>
  <c r="F68" i="92" s="1"/>
  <c r="AD67" i="92"/>
  <c r="A67" i="92" s="1"/>
  <c r="F67" i="92" s="1"/>
  <c r="AD66" i="92"/>
  <c r="AD65" i="92"/>
  <c r="A65" i="92" s="1"/>
  <c r="AD64" i="92"/>
  <c r="I64" i="92" s="1"/>
  <c r="J63" i="92"/>
  <c r="K63" i="92" s="1"/>
  <c r="L63" i="92" s="1"/>
  <c r="F63" i="92"/>
  <c r="E63" i="92"/>
  <c r="D63" i="92"/>
  <c r="C63" i="92"/>
  <c r="B63" i="92"/>
  <c r="J62" i="92"/>
  <c r="K62" i="92" s="1"/>
  <c r="L62" i="92" s="1"/>
  <c r="J61" i="92"/>
  <c r="K61" i="92" s="1"/>
  <c r="L61" i="92" s="1"/>
  <c r="F61" i="92"/>
  <c r="E61" i="92"/>
  <c r="D61" i="92"/>
  <c r="C61" i="92"/>
  <c r="B61" i="92"/>
  <c r="AD60" i="92"/>
  <c r="A60" i="92" s="1"/>
  <c r="AD59" i="92"/>
  <c r="AD58" i="92"/>
  <c r="AD57" i="92"/>
  <c r="A57" i="92" s="1"/>
  <c r="AD56" i="92"/>
  <c r="AD55" i="92"/>
  <c r="AD54" i="92"/>
  <c r="I54" i="92" s="1"/>
  <c r="AD53" i="92"/>
  <c r="A53" i="92" s="1"/>
  <c r="AD52" i="92"/>
  <c r="A52" i="92" s="1"/>
  <c r="AD51" i="92"/>
  <c r="AD50" i="92"/>
  <c r="A50" i="92" s="1"/>
  <c r="AD49" i="92"/>
  <c r="A49" i="92" s="1"/>
  <c r="AD48" i="92"/>
  <c r="AD47" i="92"/>
  <c r="A47" i="92" s="1"/>
  <c r="D47" i="92" s="1"/>
  <c r="AD46" i="92"/>
  <c r="I46" i="92" s="1"/>
  <c r="AD45" i="92"/>
  <c r="A45" i="92" s="1"/>
  <c r="AD44" i="92"/>
  <c r="A44" i="92" s="1"/>
  <c r="Y43" i="92"/>
  <c r="AC43" i="92" s="1"/>
  <c r="AD43" i="92" s="1"/>
  <c r="I43" i="92" s="1"/>
  <c r="F43" i="92"/>
  <c r="E43" i="92"/>
  <c r="D43" i="92"/>
  <c r="C43" i="92"/>
  <c r="B43" i="92"/>
  <c r="J42" i="92"/>
  <c r="K42" i="92" s="1"/>
  <c r="L42" i="92" s="1"/>
  <c r="F42" i="92"/>
  <c r="E42" i="92"/>
  <c r="D42" i="92"/>
  <c r="C42" i="92"/>
  <c r="B42" i="92"/>
  <c r="J41" i="92"/>
  <c r="K41" i="92" s="1"/>
  <c r="L41" i="92" s="1"/>
  <c r="J40" i="92"/>
  <c r="K40" i="92" s="1"/>
  <c r="L40" i="92" s="1"/>
  <c r="J39" i="92"/>
  <c r="K39" i="92" s="1"/>
  <c r="L39" i="92" s="1"/>
  <c r="AD38" i="92"/>
  <c r="A38" i="92" s="1"/>
  <c r="F37" i="92"/>
  <c r="E37" i="92"/>
  <c r="D37" i="92"/>
  <c r="C37" i="92"/>
  <c r="B37" i="92"/>
  <c r="F36" i="92"/>
  <c r="E36" i="92"/>
  <c r="D36" i="92"/>
  <c r="C36" i="92"/>
  <c r="B36" i="92"/>
  <c r="AD35" i="92"/>
  <c r="I35" i="92" s="1"/>
  <c r="AD34" i="92"/>
  <c r="AD33" i="92"/>
  <c r="A33" i="92" s="1"/>
  <c r="AD32" i="92"/>
  <c r="A32" i="92" s="1"/>
  <c r="AD31" i="92"/>
  <c r="I31" i="92" s="1"/>
  <c r="AD30" i="92"/>
  <c r="AD29" i="92"/>
  <c r="J29" i="92"/>
  <c r="K29" i="92" s="1"/>
  <c r="L29" i="92" s="1"/>
  <c r="F29" i="92"/>
  <c r="E29" i="92"/>
  <c r="D29" i="92"/>
  <c r="C29" i="92"/>
  <c r="B29" i="92"/>
  <c r="J28" i="92"/>
  <c r="K28" i="92" s="1"/>
  <c r="L28" i="92" s="1"/>
  <c r="J27" i="92"/>
  <c r="K27" i="92" s="1"/>
  <c r="L27" i="92" s="1"/>
  <c r="AC25" i="92"/>
  <c r="D1" i="92" s="1"/>
  <c r="W25" i="92"/>
  <c r="C1" i="92" s="1"/>
  <c r="I22" i="92"/>
  <c r="G1" i="92"/>
  <c r="B1" i="92"/>
  <c r="AC25" i="29"/>
  <c r="W25" i="29"/>
  <c r="K38" i="47"/>
  <c r="K168" i="91"/>
  <c r="L168" i="91" s="1"/>
  <c r="H168" i="91"/>
  <c r="H167" i="91"/>
  <c r="J167" i="91" s="1"/>
  <c r="H166" i="91"/>
  <c r="J166" i="91" s="1"/>
  <c r="H165" i="91"/>
  <c r="J165" i="91" s="1"/>
  <c r="H164" i="91"/>
  <c r="J164" i="91" s="1"/>
  <c r="J163" i="91"/>
  <c r="K163" i="91" s="1"/>
  <c r="L163" i="91" s="1"/>
  <c r="K162" i="91"/>
  <c r="L162" i="91" s="1"/>
  <c r="AD161" i="91"/>
  <c r="A161" i="91" s="1"/>
  <c r="AD160" i="91"/>
  <c r="AD159" i="91"/>
  <c r="I159" i="91" s="1"/>
  <c r="K159" i="91" s="1"/>
  <c r="L159" i="91" s="1"/>
  <c r="A159" i="91"/>
  <c r="E159" i="91" s="1"/>
  <c r="AD158" i="91"/>
  <c r="I158" i="91" s="1"/>
  <c r="K158" i="91" s="1"/>
  <c r="L158" i="91" s="1"/>
  <c r="AD157" i="91"/>
  <c r="AD156" i="91"/>
  <c r="AD155" i="91"/>
  <c r="A155" i="91" s="1"/>
  <c r="AD154" i="91"/>
  <c r="AD153" i="91"/>
  <c r="AD152" i="91"/>
  <c r="I152" i="91" s="1"/>
  <c r="K152" i="91" s="1"/>
  <c r="L152" i="91" s="1"/>
  <c r="K151" i="91"/>
  <c r="L151" i="91" s="1"/>
  <c r="E151" i="91"/>
  <c r="D151" i="91"/>
  <c r="C151" i="91"/>
  <c r="B151" i="91"/>
  <c r="J150" i="91"/>
  <c r="K150" i="91" s="1"/>
  <c r="L150" i="91" s="1"/>
  <c r="J149" i="91"/>
  <c r="K149" i="91" s="1"/>
  <c r="L149" i="91" s="1"/>
  <c r="K148" i="91"/>
  <c r="L148" i="91" s="1"/>
  <c r="AD147" i="91"/>
  <c r="A147" i="91" s="1"/>
  <c r="AD146" i="91"/>
  <c r="AD145" i="91"/>
  <c r="A145" i="91" s="1"/>
  <c r="AD144" i="91"/>
  <c r="I144" i="91" s="1"/>
  <c r="K144" i="91" s="1"/>
  <c r="L144" i="91" s="1"/>
  <c r="AD143" i="91"/>
  <c r="A143" i="91" s="1"/>
  <c r="D143" i="91" s="1"/>
  <c r="AD142" i="91"/>
  <c r="AD141" i="91"/>
  <c r="A141" i="91" s="1"/>
  <c r="I141" i="91"/>
  <c r="K141" i="91" s="1"/>
  <c r="L141" i="91" s="1"/>
  <c r="AD140" i="91"/>
  <c r="AD139" i="91"/>
  <c r="A139" i="91" s="1"/>
  <c r="AD138" i="91"/>
  <c r="AD137" i="91"/>
  <c r="K137" i="91"/>
  <c r="L137" i="91" s="1"/>
  <c r="E137" i="91"/>
  <c r="D137" i="91"/>
  <c r="C137" i="91"/>
  <c r="B137" i="91"/>
  <c r="J134" i="91"/>
  <c r="K134" i="91" s="1"/>
  <c r="L134" i="91" s="1"/>
  <c r="K133" i="91"/>
  <c r="L133" i="91" s="1"/>
  <c r="AD132" i="91"/>
  <c r="I132" i="91" s="1"/>
  <c r="E132" i="91"/>
  <c r="D132" i="91"/>
  <c r="C132" i="91"/>
  <c r="B132" i="91"/>
  <c r="AD131" i="91"/>
  <c r="I131" i="91" s="1"/>
  <c r="E131" i="91"/>
  <c r="D131" i="91"/>
  <c r="C131" i="91"/>
  <c r="B131" i="91"/>
  <c r="AD130" i="91"/>
  <c r="I130" i="91" s="1"/>
  <c r="E130" i="91"/>
  <c r="D130" i="91"/>
  <c r="C130" i="91"/>
  <c r="B130" i="91"/>
  <c r="AD129" i="91"/>
  <c r="A129" i="91" s="1"/>
  <c r="I129" i="91"/>
  <c r="AD128" i="91"/>
  <c r="A128" i="91" s="1"/>
  <c r="E128" i="91" s="1"/>
  <c r="AD127" i="91"/>
  <c r="A127" i="91" s="1"/>
  <c r="AD126" i="91"/>
  <c r="A126" i="91" s="1"/>
  <c r="E126" i="91" s="1"/>
  <c r="AD125" i="91"/>
  <c r="A125" i="91" s="1"/>
  <c r="AD124" i="91"/>
  <c r="A124" i="91" s="1"/>
  <c r="E124" i="91" s="1"/>
  <c r="AD123" i="91"/>
  <c r="A123" i="91" s="1"/>
  <c r="AD122" i="91"/>
  <c r="J122" i="91"/>
  <c r="K122" i="91" s="1"/>
  <c r="L122" i="91" s="1"/>
  <c r="E122" i="91"/>
  <c r="D122" i="91"/>
  <c r="C122" i="91"/>
  <c r="B122" i="91"/>
  <c r="J121" i="91"/>
  <c r="K121" i="91" s="1"/>
  <c r="L121" i="91" s="1"/>
  <c r="K120" i="91"/>
  <c r="L120" i="91" s="1"/>
  <c r="K119" i="91"/>
  <c r="L119" i="91" s="1"/>
  <c r="K118" i="91"/>
  <c r="L118" i="91" s="1"/>
  <c r="K117" i="91"/>
  <c r="L117" i="91" s="1"/>
  <c r="D117" i="91"/>
  <c r="C117" i="91"/>
  <c r="B117" i="91"/>
  <c r="H116" i="91"/>
  <c r="H115" i="91"/>
  <c r="H114" i="91"/>
  <c r="H113" i="91"/>
  <c r="H112" i="91"/>
  <c r="H111" i="91"/>
  <c r="H110" i="91"/>
  <c r="H109" i="91"/>
  <c r="H108" i="91"/>
  <c r="J107" i="91"/>
  <c r="K107" i="91" s="1"/>
  <c r="L107" i="91" s="1"/>
  <c r="H107" i="91"/>
  <c r="J106" i="91"/>
  <c r="K106" i="91" s="1"/>
  <c r="L106" i="91" s="1"/>
  <c r="J105" i="91"/>
  <c r="K105" i="91" s="1"/>
  <c r="L105" i="91" s="1"/>
  <c r="H104" i="91"/>
  <c r="J104" i="91" s="1"/>
  <c r="K104" i="91" s="1"/>
  <c r="L104" i="91" s="1"/>
  <c r="D104" i="91"/>
  <c r="C104" i="91"/>
  <c r="B104" i="91"/>
  <c r="J103" i="91"/>
  <c r="K103" i="91" s="1"/>
  <c r="L103" i="91" s="1"/>
  <c r="AD102" i="91"/>
  <c r="A102" i="91" s="1"/>
  <c r="C102" i="91" s="1"/>
  <c r="AD101" i="91"/>
  <c r="I101" i="91" s="1"/>
  <c r="AD100" i="91"/>
  <c r="A100" i="91" s="1"/>
  <c r="AD99" i="91"/>
  <c r="I99" i="91" s="1"/>
  <c r="AD98" i="91"/>
  <c r="A98" i="91" s="1"/>
  <c r="AD97" i="91"/>
  <c r="A97" i="91" s="1"/>
  <c r="C97" i="91" s="1"/>
  <c r="AD96" i="91"/>
  <c r="A96" i="91" s="1"/>
  <c r="C96" i="91" s="1"/>
  <c r="AD95" i="91"/>
  <c r="A95" i="91" s="1"/>
  <c r="F95" i="91" s="1"/>
  <c r="AD94" i="91"/>
  <c r="I94" i="91" s="1"/>
  <c r="A94" i="91"/>
  <c r="AD93" i="91"/>
  <c r="A93" i="91" s="1"/>
  <c r="C93" i="91" s="1"/>
  <c r="AD92" i="91"/>
  <c r="AD91" i="91"/>
  <c r="I91" i="91" s="1"/>
  <c r="A91" i="91"/>
  <c r="AD90" i="91"/>
  <c r="AD89" i="91"/>
  <c r="A89" i="91" s="1"/>
  <c r="AD88" i="91"/>
  <c r="A88" i="91" s="1"/>
  <c r="B88" i="91" s="1"/>
  <c r="AD87" i="91"/>
  <c r="I87" i="91" s="1"/>
  <c r="AD86" i="91"/>
  <c r="I86" i="91" s="1"/>
  <c r="AD85" i="91"/>
  <c r="A85" i="91" s="1"/>
  <c r="AD84" i="91"/>
  <c r="J84" i="91"/>
  <c r="K84" i="91" s="1"/>
  <c r="L84" i="91" s="1"/>
  <c r="F84" i="91"/>
  <c r="E84" i="91"/>
  <c r="D84" i="91"/>
  <c r="C84" i="91"/>
  <c r="B84" i="91"/>
  <c r="AD83" i="91"/>
  <c r="J83" i="91"/>
  <c r="K83" i="91" s="1"/>
  <c r="L83" i="91" s="1"/>
  <c r="F83" i="91"/>
  <c r="E83" i="91"/>
  <c r="D83" i="91"/>
  <c r="C83" i="91"/>
  <c r="B83" i="91"/>
  <c r="J82" i="91"/>
  <c r="K82" i="91" s="1"/>
  <c r="L82" i="91" s="1"/>
  <c r="AD81" i="91"/>
  <c r="J81" i="91"/>
  <c r="F81" i="91"/>
  <c r="E81" i="91"/>
  <c r="D81" i="91"/>
  <c r="C81" i="91"/>
  <c r="B81" i="91"/>
  <c r="AD80" i="91"/>
  <c r="I80" i="91" s="1"/>
  <c r="AD79" i="91"/>
  <c r="AD78" i="91"/>
  <c r="A78" i="91" s="1"/>
  <c r="AD77" i="91"/>
  <c r="A77" i="91" s="1"/>
  <c r="AD76" i="91"/>
  <c r="I76" i="91" s="1"/>
  <c r="AD75" i="91"/>
  <c r="I75" i="91" s="1"/>
  <c r="AD74" i="91"/>
  <c r="A74" i="91" s="1"/>
  <c r="D74" i="91" s="1"/>
  <c r="AD73" i="91"/>
  <c r="AD72" i="91"/>
  <c r="I72" i="91" s="1"/>
  <c r="AD71" i="91"/>
  <c r="AD70" i="91"/>
  <c r="A70" i="91" s="1"/>
  <c r="AD69" i="91"/>
  <c r="A69" i="91" s="1"/>
  <c r="AD68" i="91"/>
  <c r="I68" i="91" s="1"/>
  <c r="AD67" i="91"/>
  <c r="I67" i="91" s="1"/>
  <c r="AD66" i="91"/>
  <c r="A66" i="91" s="1"/>
  <c r="D66" i="91" s="1"/>
  <c r="AD65" i="91"/>
  <c r="AD64" i="91"/>
  <c r="A64" i="91" s="1"/>
  <c r="AD63" i="91"/>
  <c r="I63" i="91" s="1"/>
  <c r="J62" i="91"/>
  <c r="K62" i="91" s="1"/>
  <c r="L62" i="91" s="1"/>
  <c r="F62" i="91"/>
  <c r="E62" i="91"/>
  <c r="D62" i="91"/>
  <c r="C62" i="91"/>
  <c r="B62" i="91"/>
  <c r="J61" i="91"/>
  <c r="K61" i="91" s="1"/>
  <c r="L61" i="91" s="1"/>
  <c r="J60" i="91"/>
  <c r="F60" i="91"/>
  <c r="E60" i="91"/>
  <c r="D60" i="91"/>
  <c r="C60" i="91"/>
  <c r="B60" i="91"/>
  <c r="AD59" i="91"/>
  <c r="I59" i="91" s="1"/>
  <c r="AD58" i="91"/>
  <c r="AD57" i="91"/>
  <c r="A57" i="91" s="1"/>
  <c r="AD56" i="91"/>
  <c r="A56" i="91" s="1"/>
  <c r="AD55" i="91"/>
  <c r="A55" i="91" s="1"/>
  <c r="E55" i="91" s="1"/>
  <c r="AD54" i="91"/>
  <c r="A54" i="91" s="1"/>
  <c r="AD53" i="91"/>
  <c r="A53" i="91" s="1"/>
  <c r="AD52" i="91"/>
  <c r="A52" i="91" s="1"/>
  <c r="AD51" i="91"/>
  <c r="I51" i="91" s="1"/>
  <c r="AD50" i="91"/>
  <c r="I50" i="91" s="1"/>
  <c r="AD49" i="91"/>
  <c r="A49" i="91" s="1"/>
  <c r="C49" i="91" s="1"/>
  <c r="AD48" i="91"/>
  <c r="A48" i="91" s="1"/>
  <c r="AD47" i="91"/>
  <c r="A47" i="91" s="1"/>
  <c r="AD46" i="91"/>
  <c r="AD45" i="91"/>
  <c r="A45" i="91" s="1"/>
  <c r="C45" i="91" s="1"/>
  <c r="AD44" i="91"/>
  <c r="A44" i="91" s="1"/>
  <c r="F44" i="91" s="1"/>
  <c r="AD43" i="91"/>
  <c r="I43" i="91" s="1"/>
  <c r="Y42" i="91"/>
  <c r="AC42" i="91" s="1"/>
  <c r="AD42" i="91" s="1"/>
  <c r="I42" i="91" s="1"/>
  <c r="F42" i="91"/>
  <c r="E42" i="91"/>
  <c r="D42" i="91"/>
  <c r="C42" i="91"/>
  <c r="B42" i="91"/>
  <c r="J41" i="91"/>
  <c r="K41" i="91" s="1"/>
  <c r="L41" i="91" s="1"/>
  <c r="F41" i="91"/>
  <c r="E41" i="91"/>
  <c r="D41" i="91"/>
  <c r="C41" i="91"/>
  <c r="B41" i="91"/>
  <c r="J40" i="91"/>
  <c r="K40" i="91" s="1"/>
  <c r="L40" i="91" s="1"/>
  <c r="J39" i="91"/>
  <c r="K39" i="91" s="1"/>
  <c r="L39" i="91" s="1"/>
  <c r="J38" i="91"/>
  <c r="K38" i="91" s="1"/>
  <c r="L38" i="91" s="1"/>
  <c r="AD37" i="91"/>
  <c r="A37" i="91" s="1"/>
  <c r="B37" i="91" s="1"/>
  <c r="F36" i="91"/>
  <c r="E36" i="91"/>
  <c r="D36" i="91"/>
  <c r="C36" i="91"/>
  <c r="B36" i="91"/>
  <c r="F35" i="91"/>
  <c r="E35" i="91"/>
  <c r="D35" i="91"/>
  <c r="C35" i="91"/>
  <c r="B35" i="91"/>
  <c r="AD34" i="91"/>
  <c r="A34" i="91" s="1"/>
  <c r="AD33" i="91"/>
  <c r="A33" i="91" s="1"/>
  <c r="AD32" i="91"/>
  <c r="A32" i="91" s="1"/>
  <c r="C32" i="91" s="1"/>
  <c r="AD31" i="91"/>
  <c r="A31" i="91" s="1"/>
  <c r="F31" i="91" s="1"/>
  <c r="AD30" i="91"/>
  <c r="I30" i="91" s="1"/>
  <c r="AD29" i="91"/>
  <c r="J29" i="91"/>
  <c r="K29" i="91" s="1"/>
  <c r="L29" i="91" s="1"/>
  <c r="F29" i="91"/>
  <c r="E29" i="91"/>
  <c r="D29" i="91"/>
  <c r="C29" i="91"/>
  <c r="B29" i="91"/>
  <c r="J28" i="91"/>
  <c r="K28" i="91" s="1"/>
  <c r="L28" i="91" s="1"/>
  <c r="J27" i="91"/>
  <c r="K27" i="91" s="1"/>
  <c r="L27" i="91" s="1"/>
  <c r="AC25" i="91"/>
  <c r="D1" i="91" s="1"/>
  <c r="W25" i="91"/>
  <c r="C1" i="91" s="1"/>
  <c r="I22" i="91"/>
  <c r="G1" i="91"/>
  <c r="B1" i="91"/>
  <c r="AC25" i="28"/>
  <c r="W25" i="28"/>
  <c r="K168" i="90"/>
  <c r="L168" i="90" s="1"/>
  <c r="H168" i="90"/>
  <c r="H167" i="90"/>
  <c r="J167" i="90" s="1"/>
  <c r="H166" i="90"/>
  <c r="J166" i="90" s="1"/>
  <c r="H165" i="90"/>
  <c r="J165" i="90" s="1"/>
  <c r="H164" i="90"/>
  <c r="J164" i="90" s="1"/>
  <c r="J163" i="90"/>
  <c r="K163" i="90" s="1"/>
  <c r="L163" i="90" s="1"/>
  <c r="K162" i="90"/>
  <c r="L162" i="90" s="1"/>
  <c r="AD161" i="90"/>
  <c r="AD160" i="90"/>
  <c r="I160" i="90" s="1"/>
  <c r="K160" i="90" s="1"/>
  <c r="L160" i="90" s="1"/>
  <c r="AD159" i="90"/>
  <c r="I159" i="90" s="1"/>
  <c r="K159" i="90" s="1"/>
  <c r="L159" i="90" s="1"/>
  <c r="AD158" i="90"/>
  <c r="AD157" i="90"/>
  <c r="AD156" i="90"/>
  <c r="AD155" i="90"/>
  <c r="I155" i="90" s="1"/>
  <c r="K155" i="90" s="1"/>
  <c r="L155" i="90" s="1"/>
  <c r="AD154" i="90"/>
  <c r="I154" i="90" s="1"/>
  <c r="K154" i="90" s="1"/>
  <c r="L154" i="90" s="1"/>
  <c r="AD153" i="90"/>
  <c r="A153" i="90" s="1"/>
  <c r="AD152" i="90"/>
  <c r="K151" i="90"/>
  <c r="L151" i="90" s="1"/>
  <c r="E151" i="90"/>
  <c r="D151" i="90"/>
  <c r="C151" i="90"/>
  <c r="B151" i="90"/>
  <c r="J150" i="90"/>
  <c r="K150" i="90" s="1"/>
  <c r="L150" i="90" s="1"/>
  <c r="J149" i="90"/>
  <c r="K149" i="90" s="1"/>
  <c r="L149" i="90" s="1"/>
  <c r="K148" i="90"/>
  <c r="L148" i="90" s="1"/>
  <c r="AD147" i="90"/>
  <c r="I147" i="90" s="1"/>
  <c r="K147" i="90" s="1"/>
  <c r="L147" i="90" s="1"/>
  <c r="AD146" i="90"/>
  <c r="AD145" i="90"/>
  <c r="AD144" i="90"/>
  <c r="AD143" i="90"/>
  <c r="I143" i="90" s="1"/>
  <c r="K143" i="90" s="1"/>
  <c r="L143" i="90" s="1"/>
  <c r="AD142" i="90"/>
  <c r="I142" i="90" s="1"/>
  <c r="K142" i="90" s="1"/>
  <c r="L142" i="90" s="1"/>
  <c r="AD141" i="90"/>
  <c r="AD140" i="90"/>
  <c r="I140" i="90" s="1"/>
  <c r="K140" i="90" s="1"/>
  <c r="L140" i="90" s="1"/>
  <c r="AD139" i="90"/>
  <c r="I139" i="90" s="1"/>
  <c r="K139" i="90" s="1"/>
  <c r="L139" i="90" s="1"/>
  <c r="AD138" i="90"/>
  <c r="AD137" i="90"/>
  <c r="K137" i="90"/>
  <c r="L137" i="90" s="1"/>
  <c r="E137" i="90"/>
  <c r="D137" i="90"/>
  <c r="C137" i="90"/>
  <c r="B137" i="90"/>
  <c r="J134" i="90"/>
  <c r="K134" i="90" s="1"/>
  <c r="L134" i="90" s="1"/>
  <c r="K133" i="90"/>
  <c r="L133" i="90" s="1"/>
  <c r="AD132" i="90"/>
  <c r="I132" i="90" s="1"/>
  <c r="E132" i="90"/>
  <c r="D132" i="90"/>
  <c r="C132" i="90"/>
  <c r="B132" i="90"/>
  <c r="AD131" i="90"/>
  <c r="I131" i="90" s="1"/>
  <c r="E131" i="90"/>
  <c r="D131" i="90"/>
  <c r="C131" i="90"/>
  <c r="B131" i="90"/>
  <c r="AD130" i="90"/>
  <c r="I130" i="90" s="1"/>
  <c r="E130" i="90"/>
  <c r="D130" i="90"/>
  <c r="C130" i="90"/>
  <c r="B130" i="90"/>
  <c r="AD129" i="90"/>
  <c r="I129" i="90" s="1"/>
  <c r="AD128" i="90"/>
  <c r="I128" i="90" s="1"/>
  <c r="AD127" i="90"/>
  <c r="I127" i="90" s="1"/>
  <c r="AD126" i="90"/>
  <c r="AD125" i="90"/>
  <c r="A125" i="90" s="1"/>
  <c r="AD124" i="90"/>
  <c r="AD123" i="90"/>
  <c r="I123" i="90" s="1"/>
  <c r="AD122" i="90"/>
  <c r="J122" i="90"/>
  <c r="K122" i="90" s="1"/>
  <c r="L122" i="90" s="1"/>
  <c r="E122" i="90"/>
  <c r="D122" i="90"/>
  <c r="C122" i="90"/>
  <c r="B122" i="90"/>
  <c r="J121" i="90"/>
  <c r="K121" i="90" s="1"/>
  <c r="L121" i="90" s="1"/>
  <c r="K120" i="90"/>
  <c r="L120" i="90" s="1"/>
  <c r="K119" i="90"/>
  <c r="L119" i="90" s="1"/>
  <c r="K118" i="90"/>
  <c r="L118" i="90" s="1"/>
  <c r="K117" i="90"/>
  <c r="L117" i="90" s="1"/>
  <c r="D117" i="90"/>
  <c r="C117" i="90"/>
  <c r="B117" i="90"/>
  <c r="H116" i="90"/>
  <c r="H115" i="90"/>
  <c r="H114" i="90"/>
  <c r="H113" i="90"/>
  <c r="H112" i="90"/>
  <c r="H111" i="90"/>
  <c r="H110" i="90"/>
  <c r="H109" i="90"/>
  <c r="H108" i="90"/>
  <c r="J107" i="90"/>
  <c r="K107" i="90" s="1"/>
  <c r="L107" i="90" s="1"/>
  <c r="H107" i="90"/>
  <c r="J106" i="90"/>
  <c r="K106" i="90" s="1"/>
  <c r="L106" i="90" s="1"/>
  <c r="J105" i="90"/>
  <c r="K105" i="90" s="1"/>
  <c r="L105" i="90" s="1"/>
  <c r="H104" i="90"/>
  <c r="J104" i="90" s="1"/>
  <c r="K104" i="90" s="1"/>
  <c r="L104" i="90" s="1"/>
  <c r="D104" i="90"/>
  <c r="C104" i="90"/>
  <c r="B104" i="90"/>
  <c r="J103" i="90"/>
  <c r="K103" i="90" s="1"/>
  <c r="L103" i="90" s="1"/>
  <c r="AD102" i="90"/>
  <c r="A102" i="90" s="1"/>
  <c r="C102" i="90" s="1"/>
  <c r="AD101" i="90"/>
  <c r="AD100" i="90"/>
  <c r="AD99" i="90"/>
  <c r="AD98" i="90"/>
  <c r="I98" i="90" s="1"/>
  <c r="AD97" i="90"/>
  <c r="I97" i="90" s="1"/>
  <c r="AD96" i="90"/>
  <c r="AD95" i="90"/>
  <c r="I95" i="90" s="1"/>
  <c r="AD94" i="90"/>
  <c r="I94" i="90" s="1"/>
  <c r="AD93" i="90"/>
  <c r="A93" i="90" s="1"/>
  <c r="E93" i="90" s="1"/>
  <c r="AD92" i="90"/>
  <c r="A92" i="90" s="1"/>
  <c r="D92" i="90" s="1"/>
  <c r="AD91" i="90"/>
  <c r="I91" i="90" s="1"/>
  <c r="AD90" i="90"/>
  <c r="A90" i="90" s="1"/>
  <c r="AD89" i="90"/>
  <c r="A89" i="90" s="1"/>
  <c r="E89" i="90" s="1"/>
  <c r="AD88" i="90"/>
  <c r="I88" i="90" s="1"/>
  <c r="AD87" i="90"/>
  <c r="I87" i="90" s="1"/>
  <c r="AD86" i="90"/>
  <c r="I86" i="90" s="1"/>
  <c r="AD85" i="90"/>
  <c r="A85" i="90" s="1"/>
  <c r="E85" i="90" s="1"/>
  <c r="AD84" i="90"/>
  <c r="J84" i="90"/>
  <c r="K84" i="90" s="1"/>
  <c r="L84" i="90" s="1"/>
  <c r="F84" i="90"/>
  <c r="E84" i="90"/>
  <c r="D84" i="90"/>
  <c r="C84" i="90"/>
  <c r="B84" i="90"/>
  <c r="AD83" i="90"/>
  <c r="J83" i="90"/>
  <c r="K83" i="90" s="1"/>
  <c r="L83" i="90" s="1"/>
  <c r="F83" i="90"/>
  <c r="E83" i="90"/>
  <c r="D83" i="90"/>
  <c r="C83" i="90"/>
  <c r="B83" i="90"/>
  <c r="J82" i="90"/>
  <c r="K82" i="90" s="1"/>
  <c r="L82" i="90" s="1"/>
  <c r="AD81" i="90"/>
  <c r="J81" i="90"/>
  <c r="K81" i="90" s="1"/>
  <c r="L81" i="90" s="1"/>
  <c r="F81" i="90"/>
  <c r="E81" i="90"/>
  <c r="D81" i="90"/>
  <c r="C81" i="90"/>
  <c r="B81" i="90"/>
  <c r="AD80" i="90"/>
  <c r="I80" i="90" s="1"/>
  <c r="AD79" i="90"/>
  <c r="I79" i="90" s="1"/>
  <c r="AD78" i="90"/>
  <c r="A78" i="90" s="1"/>
  <c r="E78" i="90" s="1"/>
  <c r="AD77" i="90"/>
  <c r="I77" i="90" s="1"/>
  <c r="AD76" i="90"/>
  <c r="AD75" i="90"/>
  <c r="I75" i="90" s="1"/>
  <c r="AD74" i="90"/>
  <c r="A74" i="90" s="1"/>
  <c r="I74" i="90"/>
  <c r="AD73" i="90"/>
  <c r="I73" i="90" s="1"/>
  <c r="AD72" i="90"/>
  <c r="I72" i="90" s="1"/>
  <c r="AD71" i="90"/>
  <c r="AD70" i="90"/>
  <c r="AD69" i="90"/>
  <c r="I69" i="90" s="1"/>
  <c r="AD68" i="90"/>
  <c r="I68" i="90" s="1"/>
  <c r="AD67" i="90"/>
  <c r="I67" i="90" s="1"/>
  <c r="AD66" i="90"/>
  <c r="A66" i="90" s="1"/>
  <c r="E66" i="90" s="1"/>
  <c r="AD65" i="90"/>
  <c r="AD64" i="90"/>
  <c r="I64" i="90" s="1"/>
  <c r="AD63" i="90"/>
  <c r="I63" i="90" s="1"/>
  <c r="J62" i="90"/>
  <c r="K62" i="90" s="1"/>
  <c r="L62" i="90" s="1"/>
  <c r="F62" i="90"/>
  <c r="E62" i="90"/>
  <c r="D62" i="90"/>
  <c r="C62" i="90"/>
  <c r="B62" i="90"/>
  <c r="J61" i="90"/>
  <c r="K61" i="90" s="1"/>
  <c r="L61" i="90" s="1"/>
  <c r="J60" i="90"/>
  <c r="K60" i="90" s="1"/>
  <c r="L60" i="90" s="1"/>
  <c r="F60" i="90"/>
  <c r="E60" i="90"/>
  <c r="D60" i="90"/>
  <c r="C60" i="90"/>
  <c r="B60" i="90"/>
  <c r="AD59" i="90"/>
  <c r="I59" i="90" s="1"/>
  <c r="A59" i="90"/>
  <c r="AD58" i="90"/>
  <c r="I58" i="90" s="1"/>
  <c r="AD57" i="90"/>
  <c r="A57" i="90" s="1"/>
  <c r="E57" i="90" s="1"/>
  <c r="AD56" i="90"/>
  <c r="I56" i="90" s="1"/>
  <c r="A56" i="90"/>
  <c r="D56" i="90" s="1"/>
  <c r="AD55" i="90"/>
  <c r="I55" i="90" s="1"/>
  <c r="A55" i="90"/>
  <c r="C55" i="90" s="1"/>
  <c r="AD54" i="90"/>
  <c r="AD53" i="90"/>
  <c r="AD52" i="90"/>
  <c r="I52" i="90" s="1"/>
  <c r="A52" i="90"/>
  <c r="F52" i="90" s="1"/>
  <c r="AD51" i="90"/>
  <c r="I51" i="90" s="1"/>
  <c r="AD50" i="90"/>
  <c r="I50" i="90" s="1"/>
  <c r="AD49" i="90"/>
  <c r="A49" i="90" s="1"/>
  <c r="E49" i="90" s="1"/>
  <c r="AD48" i="90"/>
  <c r="AD47" i="90"/>
  <c r="I47" i="90" s="1"/>
  <c r="AD46" i="90"/>
  <c r="A46" i="90" s="1"/>
  <c r="AD45" i="90"/>
  <c r="A45" i="90" s="1"/>
  <c r="E45" i="90" s="1"/>
  <c r="AD44" i="90"/>
  <c r="AD43" i="90"/>
  <c r="A43" i="90" s="1"/>
  <c r="F43" i="90" s="1"/>
  <c r="Y42" i="90"/>
  <c r="AC42" i="90" s="1"/>
  <c r="AD42" i="90" s="1"/>
  <c r="I42" i="90" s="1"/>
  <c r="F42" i="90"/>
  <c r="E42" i="90"/>
  <c r="D42" i="90"/>
  <c r="C42" i="90"/>
  <c r="B42" i="90"/>
  <c r="J41" i="90"/>
  <c r="K41" i="90" s="1"/>
  <c r="L41" i="90" s="1"/>
  <c r="F41" i="90"/>
  <c r="E41" i="90"/>
  <c r="D41" i="90"/>
  <c r="C41" i="90"/>
  <c r="B41" i="90"/>
  <c r="J40" i="90"/>
  <c r="K40" i="90" s="1"/>
  <c r="L40" i="90" s="1"/>
  <c r="J39" i="90"/>
  <c r="K39" i="90" s="1"/>
  <c r="L39" i="90" s="1"/>
  <c r="J38" i="90"/>
  <c r="K38" i="90" s="1"/>
  <c r="L38" i="90" s="1"/>
  <c r="AD37" i="90"/>
  <c r="A37" i="90" s="1"/>
  <c r="F36" i="90"/>
  <c r="E36" i="90"/>
  <c r="D36" i="90"/>
  <c r="C36" i="90"/>
  <c r="B36" i="90"/>
  <c r="F35" i="90"/>
  <c r="E35" i="90"/>
  <c r="D35" i="90"/>
  <c r="C35" i="90"/>
  <c r="B35" i="90"/>
  <c r="AD34" i="90"/>
  <c r="I34" i="90" s="1"/>
  <c r="AD33" i="90"/>
  <c r="A33" i="90" s="1"/>
  <c r="I33" i="90"/>
  <c r="AD32" i="90"/>
  <c r="A32" i="90" s="1"/>
  <c r="E32" i="90" s="1"/>
  <c r="AD31" i="90"/>
  <c r="A31" i="90" s="1"/>
  <c r="AD30" i="90"/>
  <c r="I30" i="90" s="1"/>
  <c r="AD29" i="90"/>
  <c r="J29" i="90"/>
  <c r="K29" i="90" s="1"/>
  <c r="L29" i="90" s="1"/>
  <c r="F29" i="90"/>
  <c r="E29" i="90"/>
  <c r="D29" i="90"/>
  <c r="C29" i="90"/>
  <c r="B29" i="90"/>
  <c r="J28" i="90"/>
  <c r="K28" i="90" s="1"/>
  <c r="L28" i="90" s="1"/>
  <c r="J27" i="90"/>
  <c r="K27" i="90" s="1"/>
  <c r="L27" i="90" s="1"/>
  <c r="AC25" i="90"/>
  <c r="D1" i="90" s="1"/>
  <c r="W25" i="90"/>
  <c r="C1" i="90" s="1"/>
  <c r="I22" i="90"/>
  <c r="G1" i="90"/>
  <c r="B1" i="90"/>
  <c r="AC25" i="27"/>
  <c r="W25" i="27"/>
  <c r="H147" i="93"/>
  <c r="H143" i="95"/>
  <c r="H137" i="93"/>
  <c r="H137" i="92"/>
  <c r="H144" i="91"/>
  <c r="H147" i="97"/>
  <c r="H143" i="96"/>
  <c r="H146" i="91"/>
  <c r="H137" i="95"/>
  <c r="H145" i="90"/>
  <c r="H145" i="96"/>
  <c r="H144" i="95"/>
  <c r="H138" i="92"/>
  <c r="H145" i="97"/>
  <c r="H140" i="91"/>
  <c r="H139" i="93"/>
  <c r="H143" i="97"/>
  <c r="H138" i="96"/>
  <c r="H145" i="93"/>
  <c r="H143" i="94"/>
  <c r="H137" i="96"/>
  <c r="H138" i="90"/>
  <c r="H144" i="94"/>
  <c r="H146" i="97"/>
  <c r="H145" i="91"/>
  <c r="H146" i="92"/>
  <c r="H144" i="92"/>
  <c r="H139" i="95"/>
  <c r="H142" i="92"/>
  <c r="H138" i="97"/>
  <c r="H140" i="97"/>
  <c r="H147" i="96"/>
  <c r="H142" i="94"/>
  <c r="H137" i="91"/>
  <c r="H139" i="90"/>
  <c r="H147" i="95"/>
  <c r="H145" i="95"/>
  <c r="H141" i="92"/>
  <c r="H138" i="93"/>
  <c r="H144" i="97"/>
  <c r="H138" i="95"/>
  <c r="H145" i="92"/>
  <c r="H142" i="91"/>
  <c r="H147" i="91"/>
  <c r="H140" i="96"/>
  <c r="H147" i="90"/>
  <c r="H146" i="90"/>
  <c r="H144" i="90"/>
  <c r="H142" i="95"/>
  <c r="H143" i="90"/>
  <c r="H146" i="96"/>
  <c r="H146" i="93"/>
  <c r="H141" i="95"/>
  <c r="H142" i="90"/>
  <c r="H140" i="93"/>
  <c r="H139" i="92"/>
  <c r="H141" i="96"/>
  <c r="H141" i="94"/>
  <c r="H138" i="94"/>
  <c r="H143" i="91"/>
  <c r="H137" i="97"/>
  <c r="H138" i="91"/>
  <c r="H139" i="91"/>
  <c r="H139" i="97"/>
  <c r="H143" i="92"/>
  <c r="H141" i="93"/>
  <c r="H142" i="97"/>
  <c r="H141" i="90"/>
  <c r="H142" i="96"/>
  <c r="H144" i="96"/>
  <c r="H139" i="96"/>
  <c r="H140" i="95"/>
  <c r="H142" i="93"/>
  <c r="H140" i="94"/>
  <c r="H141" i="97"/>
  <c r="H145" i="94"/>
  <c r="H140" i="90"/>
  <c r="H148" i="94"/>
  <c r="H140" i="92"/>
  <c r="H146" i="95"/>
  <c r="H139" i="94"/>
  <c r="H147" i="92"/>
  <c r="H137" i="90"/>
  <c r="H144" i="93"/>
  <c r="H143" i="93"/>
  <c r="H141" i="91"/>
  <c r="H146" i="94"/>
  <c r="H147" i="94"/>
  <c r="I92" i="90" l="1"/>
  <c r="B31" i="91"/>
  <c r="I147" i="91"/>
  <c r="K147" i="91" s="1"/>
  <c r="L147" i="91" s="1"/>
  <c r="B59" i="93"/>
  <c r="A66" i="93"/>
  <c r="E66" i="93" s="1"/>
  <c r="A103" i="93"/>
  <c r="E103" i="93" s="1"/>
  <c r="AD149" i="94"/>
  <c r="A32" i="95"/>
  <c r="D32" i="95" s="1"/>
  <c r="I52" i="95"/>
  <c r="A66" i="96"/>
  <c r="A140" i="97"/>
  <c r="E140" i="97" s="1"/>
  <c r="I125" i="90"/>
  <c r="A86" i="91"/>
  <c r="E86" i="91" s="1"/>
  <c r="I89" i="91"/>
  <c r="I44" i="92"/>
  <c r="I47" i="92"/>
  <c r="I50" i="92"/>
  <c r="I67" i="94"/>
  <c r="I68" i="94"/>
  <c r="I71" i="94"/>
  <c r="B53" i="96"/>
  <c r="A74" i="97"/>
  <c r="C75" i="97"/>
  <c r="A92" i="97"/>
  <c r="A95" i="97"/>
  <c r="I96" i="97"/>
  <c r="C92" i="93"/>
  <c r="A95" i="93"/>
  <c r="F95" i="93" s="1"/>
  <c r="A145" i="93"/>
  <c r="A80" i="94"/>
  <c r="I142" i="94"/>
  <c r="K142" i="94" s="1"/>
  <c r="L142" i="94" s="1"/>
  <c r="I31" i="90"/>
  <c r="I45" i="90"/>
  <c r="I46" i="90"/>
  <c r="I90" i="90"/>
  <c r="AD148" i="90"/>
  <c r="F37" i="91"/>
  <c r="I45" i="91"/>
  <c r="A76" i="91"/>
  <c r="F76" i="91" s="1"/>
  <c r="B96" i="91"/>
  <c r="D97" i="91"/>
  <c r="I125" i="91"/>
  <c r="AD148" i="91"/>
  <c r="I145" i="91"/>
  <c r="K145" i="91" s="1"/>
  <c r="L145" i="91" s="1"/>
  <c r="I32" i="92"/>
  <c r="A54" i="92"/>
  <c r="D54" i="92" s="1"/>
  <c r="I67" i="92"/>
  <c r="AD148" i="92"/>
  <c r="A35" i="93"/>
  <c r="A52" i="93"/>
  <c r="D52" i="93" s="1"/>
  <c r="A57" i="93"/>
  <c r="F66" i="93"/>
  <c r="B68" i="93"/>
  <c r="F70" i="93"/>
  <c r="I72" i="93"/>
  <c r="I75" i="93"/>
  <c r="A90" i="93"/>
  <c r="C97" i="93"/>
  <c r="AD148" i="93"/>
  <c r="I141" i="93"/>
  <c r="K141" i="93" s="1"/>
  <c r="L141" i="93" s="1"/>
  <c r="I147" i="93"/>
  <c r="K147" i="93" s="1"/>
  <c r="L147" i="93" s="1"/>
  <c r="B155" i="93"/>
  <c r="A30" i="94"/>
  <c r="B55" i="94"/>
  <c r="A60" i="94"/>
  <c r="B100" i="94"/>
  <c r="A38" i="95"/>
  <c r="A48" i="95"/>
  <c r="D48" i="95" s="1"/>
  <c r="I60" i="95"/>
  <c r="A71" i="95"/>
  <c r="A74" i="95"/>
  <c r="A75" i="95"/>
  <c r="F75" i="95" s="1"/>
  <c r="I86" i="95"/>
  <c r="I89" i="95"/>
  <c r="I98" i="95"/>
  <c r="A101" i="95"/>
  <c r="D101" i="95" s="1"/>
  <c r="AD148" i="95"/>
  <c r="I43" i="96"/>
  <c r="I44" i="96"/>
  <c r="I45" i="96"/>
  <c r="I76" i="96"/>
  <c r="I87" i="96"/>
  <c r="I88" i="96"/>
  <c r="A129" i="96"/>
  <c r="AD148" i="96"/>
  <c r="A141" i="96"/>
  <c r="B141" i="96" s="1"/>
  <c r="A154" i="96"/>
  <c r="B58" i="97"/>
  <c r="D59" i="97"/>
  <c r="C68" i="97"/>
  <c r="F75" i="97"/>
  <c r="C100" i="97"/>
  <c r="AD148" i="97"/>
  <c r="A158" i="97"/>
  <c r="I159" i="97"/>
  <c r="K159" i="97" s="1"/>
  <c r="L159" i="97" s="1"/>
  <c r="I144" i="90"/>
  <c r="K144" i="90" s="1"/>
  <c r="L144" i="90" s="1"/>
  <c r="A144" i="90"/>
  <c r="E144" i="90" s="1"/>
  <c r="A58" i="92"/>
  <c r="D58" i="92" s="1"/>
  <c r="I58" i="92"/>
  <c r="I158" i="90"/>
  <c r="K158" i="90" s="1"/>
  <c r="L158" i="90" s="1"/>
  <c r="A158" i="90"/>
  <c r="B158" i="90" s="1"/>
  <c r="I78" i="92"/>
  <c r="A78" i="92"/>
  <c r="E78" i="92" s="1"/>
  <c r="E95" i="93"/>
  <c r="I56" i="94"/>
  <c r="A56" i="94"/>
  <c r="I161" i="97"/>
  <c r="K161" i="97" s="1"/>
  <c r="L161" i="97" s="1"/>
  <c r="A161" i="97"/>
  <c r="I76" i="90"/>
  <c r="A76" i="90"/>
  <c r="C76" i="90" s="1"/>
  <c r="A129" i="92"/>
  <c r="I129" i="92"/>
  <c r="I53" i="93"/>
  <c r="A53" i="93"/>
  <c r="I102" i="93"/>
  <c r="A102" i="93"/>
  <c r="E102" i="93" s="1"/>
  <c r="I87" i="94"/>
  <c r="A87" i="94"/>
  <c r="A87" i="95"/>
  <c r="I87" i="95"/>
  <c r="A96" i="96"/>
  <c r="I96" i="96"/>
  <c r="A127" i="96"/>
  <c r="I127" i="96"/>
  <c r="I57" i="97"/>
  <c r="A57" i="97"/>
  <c r="A86" i="97"/>
  <c r="D86" i="97" s="1"/>
  <c r="I86" i="97"/>
  <c r="D60" i="94"/>
  <c r="I93" i="95"/>
  <c r="A93" i="95"/>
  <c r="I97" i="95"/>
  <c r="A97" i="95"/>
  <c r="I52" i="97"/>
  <c r="A52" i="97"/>
  <c r="A141" i="90"/>
  <c r="I141" i="90"/>
  <c r="K141" i="90" s="1"/>
  <c r="L141" i="90" s="1"/>
  <c r="I55" i="92"/>
  <c r="A55" i="92"/>
  <c r="D55" i="92" s="1"/>
  <c r="A96" i="90"/>
  <c r="I96" i="90"/>
  <c r="A46" i="91"/>
  <c r="C46" i="91" s="1"/>
  <c r="I46" i="91"/>
  <c r="A34" i="92"/>
  <c r="I34" i="92"/>
  <c r="I126" i="92"/>
  <c r="A126" i="92"/>
  <c r="I74" i="93"/>
  <c r="A74" i="93"/>
  <c r="I159" i="93"/>
  <c r="K159" i="93" s="1"/>
  <c r="L159" i="93" s="1"/>
  <c r="A159" i="93"/>
  <c r="D159" i="93" s="1"/>
  <c r="D82" i="94"/>
  <c r="C82" i="94"/>
  <c r="D101" i="94"/>
  <c r="C101" i="94"/>
  <c r="I79" i="95"/>
  <c r="A79" i="95"/>
  <c r="B95" i="95"/>
  <c r="F95" i="95"/>
  <c r="C95" i="95"/>
  <c r="I125" i="95"/>
  <c r="A125" i="95"/>
  <c r="I129" i="95"/>
  <c r="A129" i="95"/>
  <c r="A147" i="95"/>
  <c r="D147" i="95" s="1"/>
  <c r="I147" i="95"/>
  <c r="K147" i="95" s="1"/>
  <c r="L147" i="95" s="1"/>
  <c r="I157" i="95"/>
  <c r="K157" i="95" s="1"/>
  <c r="L157" i="95" s="1"/>
  <c r="A157" i="95"/>
  <c r="D157" i="95" s="1"/>
  <c r="C59" i="96"/>
  <c r="D59" i="96"/>
  <c r="A155" i="96"/>
  <c r="C155" i="96" s="1"/>
  <c r="I155" i="96"/>
  <c r="K155" i="96" s="1"/>
  <c r="L155" i="96" s="1"/>
  <c r="E90" i="97"/>
  <c r="C90" i="97"/>
  <c r="B90" i="97"/>
  <c r="I48" i="90"/>
  <c r="A48" i="90"/>
  <c r="I66" i="94"/>
  <c r="A66" i="94"/>
  <c r="D66" i="94" s="1"/>
  <c r="I90" i="94"/>
  <c r="A90" i="94"/>
  <c r="E90" i="94" s="1"/>
  <c r="I141" i="94"/>
  <c r="K141" i="94" s="1"/>
  <c r="L141" i="94" s="1"/>
  <c r="A141" i="94"/>
  <c r="I127" i="95"/>
  <c r="A127" i="95"/>
  <c r="A143" i="96"/>
  <c r="I143" i="96"/>
  <c r="K143" i="96" s="1"/>
  <c r="L143" i="96" s="1"/>
  <c r="I99" i="90"/>
  <c r="A99" i="90"/>
  <c r="F99" i="90" s="1"/>
  <c r="I75" i="92"/>
  <c r="A75" i="92"/>
  <c r="I44" i="90"/>
  <c r="A44" i="90"/>
  <c r="A124" i="90"/>
  <c r="I124" i="90"/>
  <c r="I65" i="90"/>
  <c r="A65" i="90"/>
  <c r="D65" i="90" s="1"/>
  <c r="A69" i="90"/>
  <c r="A72" i="90"/>
  <c r="E74" i="90"/>
  <c r="B74" i="90"/>
  <c r="I101" i="90"/>
  <c r="A101" i="90"/>
  <c r="E101" i="90" s="1"/>
  <c r="D81" i="92"/>
  <c r="C81" i="92"/>
  <c r="A143" i="92"/>
  <c r="I143" i="92"/>
  <c r="K143" i="92" s="1"/>
  <c r="L143" i="92" s="1"/>
  <c r="D127" i="93"/>
  <c r="B127" i="93"/>
  <c r="A48" i="94"/>
  <c r="I48" i="94"/>
  <c r="I99" i="94"/>
  <c r="A99" i="94"/>
  <c r="A92" i="95"/>
  <c r="B92" i="95" s="1"/>
  <c r="I92" i="95"/>
  <c r="I144" i="95"/>
  <c r="K144" i="95" s="1"/>
  <c r="L144" i="95" s="1"/>
  <c r="A144" i="95"/>
  <c r="E144" i="95" s="1"/>
  <c r="I154" i="95"/>
  <c r="K154" i="95" s="1"/>
  <c r="L154" i="95" s="1"/>
  <c r="A154" i="95"/>
  <c r="A51" i="96"/>
  <c r="I51" i="96"/>
  <c r="I153" i="96"/>
  <c r="K153" i="96" s="1"/>
  <c r="L153" i="96" s="1"/>
  <c r="A153" i="96"/>
  <c r="D153" i="96" s="1"/>
  <c r="C74" i="97"/>
  <c r="A72" i="91"/>
  <c r="F96" i="91"/>
  <c r="A101" i="91"/>
  <c r="B101" i="91" s="1"/>
  <c r="A158" i="91"/>
  <c r="E158" i="91" s="1"/>
  <c r="A70" i="92"/>
  <c r="B72" i="92"/>
  <c r="I70" i="91"/>
  <c r="A75" i="91"/>
  <c r="I96" i="91"/>
  <c r="I60" i="92"/>
  <c r="I65" i="92"/>
  <c r="I72" i="92"/>
  <c r="A145" i="92"/>
  <c r="D89" i="93"/>
  <c r="I35" i="94"/>
  <c r="I44" i="94"/>
  <c r="A54" i="94"/>
  <c r="A125" i="94"/>
  <c r="C125" i="94" s="1"/>
  <c r="A156" i="94"/>
  <c r="A162" i="94"/>
  <c r="A31" i="95"/>
  <c r="A102" i="96"/>
  <c r="C58" i="97"/>
  <c r="A69" i="97"/>
  <c r="C79" i="97"/>
  <c r="A155" i="97"/>
  <c r="A49" i="93"/>
  <c r="F68" i="94"/>
  <c r="A153" i="95"/>
  <c r="F79" i="97"/>
  <c r="A89" i="97"/>
  <c r="C89" i="97" s="1"/>
  <c r="A144" i="97"/>
  <c r="C96" i="97"/>
  <c r="D96" i="97"/>
  <c r="I47" i="97"/>
  <c r="A50" i="97"/>
  <c r="D51" i="97"/>
  <c r="A53" i="97"/>
  <c r="I58" i="97"/>
  <c r="B74" i="97"/>
  <c r="B75" i="97"/>
  <c r="A76" i="97"/>
  <c r="D79" i="97"/>
  <c r="A80" i="97"/>
  <c r="B80" i="97" s="1"/>
  <c r="A91" i="97"/>
  <c r="A93" i="97"/>
  <c r="D94" i="97"/>
  <c r="A97" i="97"/>
  <c r="A101" i="97"/>
  <c r="A145" i="97"/>
  <c r="I157" i="97"/>
  <c r="K157" i="97" s="1"/>
  <c r="L157" i="97" s="1"/>
  <c r="B67" i="97"/>
  <c r="A126" i="97"/>
  <c r="B126" i="97" s="1"/>
  <c r="A128" i="97"/>
  <c r="A130" i="97"/>
  <c r="B130" i="97" s="1"/>
  <c r="I141" i="97"/>
  <c r="K141" i="97" s="1"/>
  <c r="L141" i="97" s="1"/>
  <c r="I147" i="97"/>
  <c r="K147" i="97" s="1"/>
  <c r="L147" i="97" s="1"/>
  <c r="B32" i="97"/>
  <c r="E45" i="97"/>
  <c r="E88" i="97"/>
  <c r="A30" i="97"/>
  <c r="A31" i="97"/>
  <c r="F31" i="97" s="1"/>
  <c r="F32" i="97"/>
  <c r="F47" i="97"/>
  <c r="C51" i="97"/>
  <c r="A77" i="97"/>
  <c r="E77" i="97" s="1"/>
  <c r="C94" i="97"/>
  <c r="A127" i="97"/>
  <c r="A129" i="97"/>
  <c r="C154" i="97"/>
  <c r="E155" i="96"/>
  <c r="I32" i="96"/>
  <c r="F45" i="96"/>
  <c r="I52" i="96"/>
  <c r="I65" i="96"/>
  <c r="F67" i="96"/>
  <c r="A77" i="96"/>
  <c r="I124" i="96"/>
  <c r="I126" i="96"/>
  <c r="I140" i="96"/>
  <c r="K140" i="96" s="1"/>
  <c r="L140" i="96" s="1"/>
  <c r="I144" i="96"/>
  <c r="K144" i="96" s="1"/>
  <c r="L144" i="96" s="1"/>
  <c r="A35" i="96"/>
  <c r="D158" i="96"/>
  <c r="C32" i="96"/>
  <c r="I34" i="96"/>
  <c r="I53" i="96"/>
  <c r="D55" i="96"/>
  <c r="I57" i="96"/>
  <c r="A145" i="96"/>
  <c r="C60" i="95"/>
  <c r="D60" i="95"/>
  <c r="C52" i="95"/>
  <c r="D52" i="95"/>
  <c r="A44" i="95"/>
  <c r="E101" i="95"/>
  <c r="A103" i="95"/>
  <c r="B103" i="95" s="1"/>
  <c r="D31" i="95"/>
  <c r="A49" i="95"/>
  <c r="D49" i="95" s="1"/>
  <c r="A70" i="95"/>
  <c r="C70" i="95" s="1"/>
  <c r="I143" i="95"/>
  <c r="K143" i="95" s="1"/>
  <c r="L143" i="95" s="1"/>
  <c r="I43" i="95"/>
  <c r="I58" i="95"/>
  <c r="I68" i="95"/>
  <c r="F87" i="95"/>
  <c r="I139" i="95"/>
  <c r="K139" i="95" s="1"/>
  <c r="L139" i="95" s="1"/>
  <c r="A145" i="95"/>
  <c r="D74" i="94"/>
  <c r="E74" i="94"/>
  <c r="F71" i="94"/>
  <c r="E71" i="94"/>
  <c r="I33" i="94"/>
  <c r="I49" i="94"/>
  <c r="C54" i="94"/>
  <c r="F55" i="94"/>
  <c r="B68" i="94"/>
  <c r="D69" i="94"/>
  <c r="C76" i="94"/>
  <c r="D77" i="94"/>
  <c r="D90" i="94"/>
  <c r="C100" i="94"/>
  <c r="A102" i="94"/>
  <c r="D102" i="94" s="1"/>
  <c r="D126" i="94"/>
  <c r="I130" i="94"/>
  <c r="I140" i="94"/>
  <c r="K140" i="94" s="1"/>
  <c r="L140" i="94" s="1"/>
  <c r="B158" i="94"/>
  <c r="I45" i="94"/>
  <c r="I69" i="94"/>
  <c r="I74" i="94"/>
  <c r="I75" i="94"/>
  <c r="F76" i="94"/>
  <c r="I126" i="94"/>
  <c r="A129" i="94"/>
  <c r="C80" i="94"/>
  <c r="D98" i="94"/>
  <c r="B156" i="94"/>
  <c r="E154" i="92"/>
  <c r="C154" i="92"/>
  <c r="A46" i="92"/>
  <c r="I52" i="92"/>
  <c r="I71" i="92"/>
  <c r="F72" i="92"/>
  <c r="D73" i="92"/>
  <c r="I79" i="92"/>
  <c r="F80" i="92"/>
  <c r="I127" i="92"/>
  <c r="I140" i="92"/>
  <c r="K140" i="92" s="1"/>
  <c r="L140" i="92" s="1"/>
  <c r="D147" i="92"/>
  <c r="I154" i="92"/>
  <c r="K154" i="92" s="1"/>
  <c r="L154" i="92" s="1"/>
  <c r="A88" i="92"/>
  <c r="E88" i="92" s="1"/>
  <c r="B80" i="92"/>
  <c r="I74" i="92"/>
  <c r="E75" i="92"/>
  <c r="C158" i="92"/>
  <c r="I31" i="93"/>
  <c r="I46" i="93"/>
  <c r="I58" i="93"/>
  <c r="F59" i="93"/>
  <c r="D66" i="93"/>
  <c r="I67" i="93"/>
  <c r="I68" i="93"/>
  <c r="D70" i="93"/>
  <c r="D76" i="93"/>
  <c r="I81" i="93"/>
  <c r="A86" i="93"/>
  <c r="C93" i="93"/>
  <c r="I99" i="93"/>
  <c r="D126" i="93"/>
  <c r="A153" i="93"/>
  <c r="I59" i="93"/>
  <c r="I71" i="93"/>
  <c r="I76" i="93"/>
  <c r="A98" i="93"/>
  <c r="A144" i="93"/>
  <c r="E144" i="93" s="1"/>
  <c r="D155" i="93"/>
  <c r="A157" i="93"/>
  <c r="A158" i="93"/>
  <c r="C158" i="93" s="1"/>
  <c r="A161" i="93"/>
  <c r="B161" i="93" s="1"/>
  <c r="A45" i="93"/>
  <c r="I48" i="93"/>
  <c r="F68" i="93"/>
  <c r="F74" i="93"/>
  <c r="I87" i="93"/>
  <c r="I89" i="93"/>
  <c r="I94" i="93"/>
  <c r="I101" i="93"/>
  <c r="I139" i="93"/>
  <c r="K139" i="93" s="1"/>
  <c r="L139" i="93" s="1"/>
  <c r="A154" i="93"/>
  <c r="D154" i="93" s="1"/>
  <c r="C33" i="91"/>
  <c r="D33" i="91"/>
  <c r="I32" i="91"/>
  <c r="I33" i="91"/>
  <c r="I64" i="91"/>
  <c r="A67" i="91"/>
  <c r="I97" i="91"/>
  <c r="A99" i="91"/>
  <c r="E99" i="91" s="1"/>
  <c r="I127" i="91"/>
  <c r="A144" i="91"/>
  <c r="E144" i="91" s="1"/>
  <c r="B159" i="91"/>
  <c r="I161" i="91"/>
  <c r="K161" i="91" s="1"/>
  <c r="L161" i="91" s="1"/>
  <c r="B44" i="91"/>
  <c r="A51" i="91"/>
  <c r="B51" i="91" s="1"/>
  <c r="A59" i="91"/>
  <c r="C59" i="91" s="1"/>
  <c r="A63" i="91"/>
  <c r="F63" i="91" s="1"/>
  <c r="A80" i="91"/>
  <c r="F80" i="91" s="1"/>
  <c r="I34" i="91"/>
  <c r="I54" i="91"/>
  <c r="I57" i="91"/>
  <c r="A68" i="91"/>
  <c r="F68" i="91" s="1"/>
  <c r="I78" i="91"/>
  <c r="I98" i="91"/>
  <c r="I102" i="91"/>
  <c r="I123" i="91"/>
  <c r="A152" i="91"/>
  <c r="D152" i="91" s="1"/>
  <c r="I155" i="91"/>
  <c r="K155" i="91" s="1"/>
  <c r="L155" i="91" s="1"/>
  <c r="E46" i="90"/>
  <c r="D46" i="90"/>
  <c r="D31" i="90"/>
  <c r="E31" i="90"/>
  <c r="C78" i="90"/>
  <c r="E92" i="90"/>
  <c r="A94" i="90"/>
  <c r="B94" i="90" s="1"/>
  <c r="A34" i="90"/>
  <c r="F34" i="90" s="1"/>
  <c r="B44" i="90"/>
  <c r="B45" i="90"/>
  <c r="A47" i="90"/>
  <c r="F47" i="90" s="1"/>
  <c r="A51" i="90"/>
  <c r="F51" i="90" s="1"/>
  <c r="B57" i="90"/>
  <c r="A77" i="90"/>
  <c r="D77" i="90" s="1"/>
  <c r="D78" i="90"/>
  <c r="A80" i="90"/>
  <c r="C80" i="90" s="1"/>
  <c r="A88" i="90"/>
  <c r="C88" i="90" s="1"/>
  <c r="F89" i="90"/>
  <c r="A128" i="90"/>
  <c r="I153" i="90"/>
  <c r="K153" i="90" s="1"/>
  <c r="L153" i="90" s="1"/>
  <c r="A63" i="90"/>
  <c r="B63" i="90" s="1"/>
  <c r="A64" i="90"/>
  <c r="A68" i="90"/>
  <c r="F68" i="90" s="1"/>
  <c r="B89" i="90"/>
  <c r="A129" i="90"/>
  <c r="C129" i="90" s="1"/>
  <c r="I43" i="90"/>
  <c r="C44" i="90"/>
  <c r="C45" i="90"/>
  <c r="I57" i="90"/>
  <c r="F78" i="90"/>
  <c r="I89" i="90"/>
  <c r="A97" i="90"/>
  <c r="A98" i="90"/>
  <c r="I102" i="90"/>
  <c r="A140" i="90"/>
  <c r="D140" i="90" s="1"/>
  <c r="J42" i="90"/>
  <c r="K42" i="90" s="1"/>
  <c r="L42" i="90" s="1"/>
  <c r="E161" i="91"/>
  <c r="D161" i="91"/>
  <c r="C161" i="91"/>
  <c r="B161" i="91"/>
  <c r="A73" i="90"/>
  <c r="F69" i="91"/>
  <c r="C69" i="91"/>
  <c r="E94" i="91"/>
  <c r="D94" i="91"/>
  <c r="E141" i="91"/>
  <c r="B141" i="91"/>
  <c r="I154" i="91"/>
  <c r="K154" i="91" s="1"/>
  <c r="L154" i="91" s="1"/>
  <c r="A154" i="91"/>
  <c r="E55" i="90"/>
  <c r="B56" i="90"/>
  <c r="E65" i="90"/>
  <c r="A87" i="90"/>
  <c r="B87" i="90" s="1"/>
  <c r="C101" i="90"/>
  <c r="AD133" i="90"/>
  <c r="A139" i="90"/>
  <c r="A143" i="90"/>
  <c r="A160" i="90"/>
  <c r="B160" i="90" s="1"/>
  <c r="A30" i="91"/>
  <c r="E30" i="91" s="1"/>
  <c r="F56" i="91"/>
  <c r="B56" i="91"/>
  <c r="D86" i="91"/>
  <c r="D89" i="91"/>
  <c r="C89" i="91"/>
  <c r="B123" i="91"/>
  <c r="C123" i="91"/>
  <c r="B125" i="91"/>
  <c r="C125" i="91"/>
  <c r="B127" i="91"/>
  <c r="C127" i="91"/>
  <c r="B129" i="91"/>
  <c r="C129" i="91"/>
  <c r="I140" i="91"/>
  <c r="K140" i="91" s="1"/>
  <c r="L140" i="91" s="1"/>
  <c r="A140" i="91"/>
  <c r="C32" i="92"/>
  <c r="D32" i="92"/>
  <c r="C50" i="92"/>
  <c r="D50" i="92"/>
  <c r="I124" i="92"/>
  <c r="A124" i="92"/>
  <c r="I128" i="92"/>
  <c r="A128" i="92"/>
  <c r="I155" i="92"/>
  <c r="K155" i="92" s="1"/>
  <c r="L155" i="92" s="1"/>
  <c r="A155" i="92"/>
  <c r="B155" i="92" s="1"/>
  <c r="I161" i="92"/>
  <c r="K161" i="92" s="1"/>
  <c r="L161" i="92" s="1"/>
  <c r="A161" i="92"/>
  <c r="I32" i="93"/>
  <c r="A32" i="93"/>
  <c r="C32" i="93" s="1"/>
  <c r="A51" i="93"/>
  <c r="I51" i="93"/>
  <c r="I73" i="93"/>
  <c r="A73" i="93"/>
  <c r="I91" i="93"/>
  <c r="A91" i="93"/>
  <c r="C91" i="93" s="1"/>
  <c r="E145" i="93"/>
  <c r="D145" i="93"/>
  <c r="B145" i="93"/>
  <c r="D51" i="94"/>
  <c r="A92" i="94"/>
  <c r="I92" i="94"/>
  <c r="I160" i="94"/>
  <c r="K160" i="94" s="1"/>
  <c r="L160" i="94" s="1"/>
  <c r="A160" i="94"/>
  <c r="C32" i="90"/>
  <c r="A79" i="90"/>
  <c r="E72" i="91"/>
  <c r="F77" i="91"/>
  <c r="C77" i="91"/>
  <c r="D53" i="93"/>
  <c r="A64" i="93"/>
  <c r="C64" i="93" s="1"/>
  <c r="I64" i="93"/>
  <c r="I53" i="94"/>
  <c r="A53" i="94"/>
  <c r="I57" i="94"/>
  <c r="A57" i="94"/>
  <c r="A59" i="94"/>
  <c r="I59" i="94"/>
  <c r="I95" i="94"/>
  <c r="A95" i="94"/>
  <c r="C38" i="95"/>
  <c r="B157" i="95"/>
  <c r="C157" i="95"/>
  <c r="D46" i="97"/>
  <c r="B46" i="97"/>
  <c r="E95" i="97"/>
  <c r="D95" i="97"/>
  <c r="C95" i="97"/>
  <c r="A30" i="90"/>
  <c r="B30" i="90" s="1"/>
  <c r="B31" i="90"/>
  <c r="F32" i="90"/>
  <c r="D45" i="90"/>
  <c r="C56" i="90"/>
  <c r="C57" i="90"/>
  <c r="A58" i="90"/>
  <c r="F58" i="90" s="1"/>
  <c r="C74" i="90"/>
  <c r="A75" i="90"/>
  <c r="F75" i="90" s="1"/>
  <c r="C77" i="90"/>
  <c r="B78" i="90"/>
  <c r="I78" i="90"/>
  <c r="AD82" i="90"/>
  <c r="A91" i="90"/>
  <c r="C91" i="90" s="1"/>
  <c r="B92" i="90"/>
  <c r="D101" i="90"/>
  <c r="A123" i="90"/>
  <c r="D123" i="90" s="1"/>
  <c r="B141" i="90"/>
  <c r="A142" i="90"/>
  <c r="B142" i="90" s="1"/>
  <c r="A147" i="90"/>
  <c r="A154" i="90"/>
  <c r="A155" i="90"/>
  <c r="I47" i="91"/>
  <c r="A50" i="91"/>
  <c r="B50" i="91" s="1"/>
  <c r="C54" i="91"/>
  <c r="D54" i="91"/>
  <c r="B69" i="91"/>
  <c r="D70" i="91"/>
  <c r="C70" i="91"/>
  <c r="B77" i="91"/>
  <c r="D78" i="91"/>
  <c r="C78" i="91"/>
  <c r="I88" i="91"/>
  <c r="I90" i="91"/>
  <c r="A90" i="91"/>
  <c r="I100" i="91"/>
  <c r="I124" i="91"/>
  <c r="I126" i="91"/>
  <c r="I128" i="91"/>
  <c r="I139" i="91"/>
  <c r="K139" i="91" s="1"/>
  <c r="L139" i="91" s="1"/>
  <c r="I153" i="91"/>
  <c r="K153" i="91" s="1"/>
  <c r="L153" i="91" s="1"/>
  <c r="A153" i="91"/>
  <c r="E155" i="91"/>
  <c r="B155" i="91"/>
  <c r="A30" i="92"/>
  <c r="I30" i="92"/>
  <c r="I33" i="92"/>
  <c r="A48" i="92"/>
  <c r="F48" i="92" s="1"/>
  <c r="I48" i="92"/>
  <c r="I51" i="92"/>
  <c r="A51" i="92"/>
  <c r="D51" i="92" s="1"/>
  <c r="C58" i="92"/>
  <c r="I66" i="92"/>
  <c r="A66" i="92"/>
  <c r="I97" i="92"/>
  <c r="A97" i="92"/>
  <c r="D46" i="93"/>
  <c r="E46" i="93"/>
  <c r="C46" i="93"/>
  <c r="B46" i="93"/>
  <c r="D75" i="93"/>
  <c r="A100" i="93"/>
  <c r="B100" i="93" s="1"/>
  <c r="I100" i="93"/>
  <c r="I47" i="94"/>
  <c r="A47" i="94"/>
  <c r="A70" i="94"/>
  <c r="I70" i="94"/>
  <c r="A148" i="94"/>
  <c r="D148" i="94" s="1"/>
  <c r="I148" i="94"/>
  <c r="K148" i="94" s="1"/>
  <c r="L148" i="94" s="1"/>
  <c r="E155" i="94"/>
  <c r="C155" i="94"/>
  <c r="B155" i="94"/>
  <c r="E80" i="91"/>
  <c r="A144" i="92"/>
  <c r="I144" i="92"/>
  <c r="K144" i="92" s="1"/>
  <c r="L144" i="92" s="1"/>
  <c r="A55" i="93"/>
  <c r="I55" i="93"/>
  <c r="I77" i="93"/>
  <c r="A77" i="93"/>
  <c r="I80" i="93"/>
  <c r="A80" i="93"/>
  <c r="A31" i="94"/>
  <c r="I31" i="94"/>
  <c r="I34" i="94"/>
  <c r="A34" i="94"/>
  <c r="C34" i="94" s="1"/>
  <c r="A38" i="94"/>
  <c r="I38" i="94"/>
  <c r="E79" i="95"/>
  <c r="I48" i="97"/>
  <c r="A48" i="97"/>
  <c r="D48" i="97" s="1"/>
  <c r="E52" i="97"/>
  <c r="F92" i="97"/>
  <c r="D32" i="90"/>
  <c r="C31" i="90"/>
  <c r="B32" i="90"/>
  <c r="I32" i="90"/>
  <c r="F45" i="90"/>
  <c r="C46" i="90"/>
  <c r="D49" i="90"/>
  <c r="F57" i="90"/>
  <c r="D66" i="90"/>
  <c r="F74" i="90"/>
  <c r="E77" i="90"/>
  <c r="D80" i="90"/>
  <c r="C89" i="90"/>
  <c r="C92" i="90"/>
  <c r="C93" i="90"/>
  <c r="A95" i="90"/>
  <c r="A127" i="90"/>
  <c r="A159" i="90"/>
  <c r="A43" i="91"/>
  <c r="E43" i="91" s="1"/>
  <c r="D46" i="91"/>
  <c r="I55" i="91"/>
  <c r="I69" i="91"/>
  <c r="I71" i="91"/>
  <c r="A71" i="91"/>
  <c r="I77" i="91"/>
  <c r="I79" i="91"/>
  <c r="A79" i="91"/>
  <c r="A87" i="91"/>
  <c r="F88" i="91"/>
  <c r="C88" i="91"/>
  <c r="F91" i="91"/>
  <c r="E91" i="91"/>
  <c r="B91" i="91"/>
  <c r="I95" i="91"/>
  <c r="AD133" i="91"/>
  <c r="E145" i="91"/>
  <c r="B145" i="91"/>
  <c r="I157" i="91"/>
  <c r="K157" i="91" s="1"/>
  <c r="L157" i="91" s="1"/>
  <c r="A157" i="91"/>
  <c r="D33" i="92"/>
  <c r="E33" i="92"/>
  <c r="A56" i="92"/>
  <c r="I56" i="92"/>
  <c r="I59" i="92"/>
  <c r="A59" i="92"/>
  <c r="D59" i="92" s="1"/>
  <c r="I38" i="93"/>
  <c r="A38" i="93"/>
  <c r="D38" i="93" s="1"/>
  <c r="I54" i="93"/>
  <c r="A54" i="93"/>
  <c r="E54" i="93" s="1"/>
  <c r="F99" i="93"/>
  <c r="E99" i="93"/>
  <c r="B99" i="93"/>
  <c r="E141" i="93"/>
  <c r="B141" i="93"/>
  <c r="D153" i="93"/>
  <c r="C33" i="94"/>
  <c r="D33" i="94"/>
  <c r="I52" i="94"/>
  <c r="A52" i="94"/>
  <c r="I103" i="94"/>
  <c r="A103" i="94"/>
  <c r="A128" i="94"/>
  <c r="I128" i="94"/>
  <c r="I51" i="94"/>
  <c r="I55" i="94"/>
  <c r="A58" i="94"/>
  <c r="A93" i="94"/>
  <c r="I93" i="94"/>
  <c r="E154" i="94"/>
  <c r="D154" i="94"/>
  <c r="C154" i="94"/>
  <c r="B154" i="94"/>
  <c r="A50" i="95"/>
  <c r="E50" i="95" s="1"/>
  <c r="I50" i="95"/>
  <c r="A55" i="95"/>
  <c r="C55" i="95" s="1"/>
  <c r="I55" i="95"/>
  <c r="A76" i="95"/>
  <c r="E76" i="95" s="1"/>
  <c r="I76" i="95"/>
  <c r="I90" i="95"/>
  <c r="A90" i="95"/>
  <c r="E90" i="95" s="1"/>
  <c r="B99" i="95"/>
  <c r="C99" i="95"/>
  <c r="A46" i="96"/>
  <c r="E46" i="96" s="1"/>
  <c r="I46" i="96"/>
  <c r="A103" i="96"/>
  <c r="I103" i="96"/>
  <c r="A139" i="96"/>
  <c r="D139" i="96" s="1"/>
  <c r="I139" i="96"/>
  <c r="K139" i="96" s="1"/>
  <c r="L139" i="96" s="1"/>
  <c r="E141" i="96"/>
  <c r="C154" i="96"/>
  <c r="I143" i="91"/>
  <c r="K143" i="91" s="1"/>
  <c r="L143" i="91" s="1"/>
  <c r="I45" i="92"/>
  <c r="A64" i="92"/>
  <c r="D64" i="92" s="1"/>
  <c r="B67" i="92"/>
  <c r="I80" i="92"/>
  <c r="I81" i="92"/>
  <c r="A93" i="92"/>
  <c r="F93" i="92" s="1"/>
  <c r="D99" i="92"/>
  <c r="I125" i="92"/>
  <c r="D140" i="92"/>
  <c r="A141" i="92"/>
  <c r="A153" i="92"/>
  <c r="A157" i="92"/>
  <c r="I30" i="93"/>
  <c r="I34" i="93"/>
  <c r="I47" i="93"/>
  <c r="B81" i="93"/>
  <c r="I92" i="93"/>
  <c r="I97" i="93"/>
  <c r="I126" i="93"/>
  <c r="I127" i="93"/>
  <c r="I129" i="93"/>
  <c r="A140" i="93"/>
  <c r="E140" i="93" s="1"/>
  <c r="I143" i="93"/>
  <c r="K143" i="93" s="1"/>
  <c r="L143" i="93" s="1"/>
  <c r="A152" i="93"/>
  <c r="D152" i="93" s="1"/>
  <c r="B157" i="93"/>
  <c r="I79" i="94"/>
  <c r="A79" i="94"/>
  <c r="F87" i="94"/>
  <c r="B87" i="94"/>
  <c r="A146" i="94"/>
  <c r="D146" i="94" s="1"/>
  <c r="I146" i="94"/>
  <c r="K146" i="94" s="1"/>
  <c r="L146" i="94" s="1"/>
  <c r="I45" i="95"/>
  <c r="A45" i="95"/>
  <c r="I56" i="95"/>
  <c r="A56" i="95"/>
  <c r="F56" i="95" s="1"/>
  <c r="A65" i="95"/>
  <c r="B65" i="95" s="1"/>
  <c r="I65" i="95"/>
  <c r="A77" i="95"/>
  <c r="E77" i="95" s="1"/>
  <c r="I77" i="95"/>
  <c r="AD83" i="95"/>
  <c r="F86" i="95"/>
  <c r="E86" i="95"/>
  <c r="B86" i="95"/>
  <c r="C65" i="96"/>
  <c r="D65" i="96"/>
  <c r="I69" i="96"/>
  <c r="A69" i="96"/>
  <c r="F69" i="96" s="1"/>
  <c r="I73" i="96"/>
  <c r="A73" i="96"/>
  <c r="I92" i="96"/>
  <c r="A92" i="96"/>
  <c r="I100" i="96"/>
  <c r="A100" i="96"/>
  <c r="B99" i="91"/>
  <c r="E67" i="92"/>
  <c r="A152" i="92"/>
  <c r="B152" i="92" s="1"/>
  <c r="B154" i="92"/>
  <c r="B158" i="92"/>
  <c r="B49" i="93"/>
  <c r="A60" i="93"/>
  <c r="D60" i="93" s="1"/>
  <c r="B66" i="93"/>
  <c r="A69" i="93"/>
  <c r="B70" i="93"/>
  <c r="D74" i="93"/>
  <c r="E81" i="93"/>
  <c r="B95" i="93"/>
  <c r="C157" i="93"/>
  <c r="C161" i="93"/>
  <c r="C55" i="94"/>
  <c r="E66" i="94"/>
  <c r="I127" i="94"/>
  <c r="A127" i="94"/>
  <c r="B127" i="94" s="1"/>
  <c r="E142" i="94"/>
  <c r="B142" i="94"/>
  <c r="A159" i="94"/>
  <c r="D159" i="94" s="1"/>
  <c r="I159" i="94"/>
  <c r="K159" i="94" s="1"/>
  <c r="L159" i="94" s="1"/>
  <c r="I35" i="95"/>
  <c r="A35" i="95"/>
  <c r="I53" i="95"/>
  <c r="A53" i="95"/>
  <c r="D53" i="95" s="1"/>
  <c r="I66" i="95"/>
  <c r="A66" i="95"/>
  <c r="I102" i="95"/>
  <c r="A102" i="95"/>
  <c r="C102" i="95" s="1"/>
  <c r="I161" i="95"/>
  <c r="K161" i="95" s="1"/>
  <c r="L161" i="95" s="1"/>
  <c r="A161" i="95"/>
  <c r="I30" i="96"/>
  <c r="A30" i="96"/>
  <c r="E30" i="96" s="1"/>
  <c r="I76" i="94"/>
  <c r="I77" i="94"/>
  <c r="A94" i="94"/>
  <c r="F94" i="94" s="1"/>
  <c r="I144" i="94"/>
  <c r="K144" i="94" s="1"/>
  <c r="L144" i="94" s="1"/>
  <c r="C158" i="94"/>
  <c r="I46" i="95"/>
  <c r="I54" i="95"/>
  <c r="A57" i="95"/>
  <c r="A67" i="95"/>
  <c r="D67" i="95" s="1"/>
  <c r="E71" i="95"/>
  <c r="A78" i="95"/>
  <c r="D78" i="95" s="1"/>
  <c r="C91" i="95"/>
  <c r="I100" i="95"/>
  <c r="B155" i="95"/>
  <c r="B159" i="95"/>
  <c r="E35" i="96"/>
  <c r="I47" i="96"/>
  <c r="A47" i="96"/>
  <c r="D51" i="96"/>
  <c r="A74" i="96"/>
  <c r="I74" i="96"/>
  <c r="E77" i="96"/>
  <c r="A93" i="96"/>
  <c r="D93" i="96" s="1"/>
  <c r="I93" i="96"/>
  <c r="A101" i="96"/>
  <c r="I101" i="96"/>
  <c r="I78" i="97"/>
  <c r="A78" i="97"/>
  <c r="F78" i="97" s="1"/>
  <c r="B71" i="94"/>
  <c r="I82" i="94"/>
  <c r="I100" i="94"/>
  <c r="I101" i="94"/>
  <c r="A153" i="94"/>
  <c r="D158" i="94"/>
  <c r="I33" i="95"/>
  <c r="I69" i="95"/>
  <c r="D100" i="95"/>
  <c r="C100" i="95"/>
  <c r="A124" i="95"/>
  <c r="I124" i="95"/>
  <c r="A126" i="95"/>
  <c r="B126" i="95" s="1"/>
  <c r="I126" i="95"/>
  <c r="A128" i="95"/>
  <c r="I128" i="95"/>
  <c r="E154" i="95"/>
  <c r="C154" i="95"/>
  <c r="E158" i="95"/>
  <c r="D158" i="95"/>
  <c r="C158" i="95"/>
  <c r="B158" i="95"/>
  <c r="D33" i="96"/>
  <c r="C33" i="96"/>
  <c r="I48" i="96"/>
  <c r="A48" i="96"/>
  <c r="A75" i="96"/>
  <c r="B75" i="96" s="1"/>
  <c r="I75" i="96"/>
  <c r="I80" i="96"/>
  <c r="A80" i="96"/>
  <c r="F88" i="96"/>
  <c r="E88" i="96"/>
  <c r="B88" i="96"/>
  <c r="A94" i="96"/>
  <c r="I94" i="96"/>
  <c r="E96" i="96"/>
  <c r="B147" i="96"/>
  <c r="D147" i="96"/>
  <c r="I161" i="96"/>
  <c r="K161" i="96" s="1"/>
  <c r="L161" i="96" s="1"/>
  <c r="A161" i="96"/>
  <c r="I34" i="97"/>
  <c r="A34" i="97"/>
  <c r="I70" i="97"/>
  <c r="A70" i="97"/>
  <c r="B158" i="97"/>
  <c r="I160" i="95"/>
  <c r="K160" i="95" s="1"/>
  <c r="L160" i="95" s="1"/>
  <c r="A160" i="95"/>
  <c r="D160" i="95" s="1"/>
  <c r="F38" i="96"/>
  <c r="E38" i="96"/>
  <c r="B38" i="96"/>
  <c r="I72" i="96"/>
  <c r="A72" i="96"/>
  <c r="I81" i="96"/>
  <c r="A81" i="96"/>
  <c r="A86" i="96"/>
  <c r="I86" i="96"/>
  <c r="I91" i="96"/>
  <c r="A91" i="96"/>
  <c r="I99" i="96"/>
  <c r="A99" i="96"/>
  <c r="A125" i="96"/>
  <c r="I125" i="96"/>
  <c r="I157" i="96"/>
  <c r="K157" i="96" s="1"/>
  <c r="L157" i="96" s="1"/>
  <c r="A157" i="96"/>
  <c r="B157" i="96" s="1"/>
  <c r="I56" i="97"/>
  <c r="A56" i="97"/>
  <c r="F56" i="97" s="1"/>
  <c r="C126" i="97"/>
  <c r="C130" i="97"/>
  <c r="A139" i="97"/>
  <c r="I139" i="97"/>
  <c r="K139" i="97" s="1"/>
  <c r="L139" i="97" s="1"/>
  <c r="I155" i="95"/>
  <c r="K155" i="95" s="1"/>
  <c r="L155" i="95" s="1"/>
  <c r="I159" i="95"/>
  <c r="K159" i="95" s="1"/>
  <c r="L159" i="95" s="1"/>
  <c r="A31" i="96"/>
  <c r="C31" i="96" s="1"/>
  <c r="I49" i="96"/>
  <c r="I54" i="96"/>
  <c r="I55" i="96"/>
  <c r="I56" i="96"/>
  <c r="I59" i="96"/>
  <c r="I60" i="96"/>
  <c r="I67" i="96"/>
  <c r="A70" i="96"/>
  <c r="F70" i="96" s="1"/>
  <c r="I147" i="96"/>
  <c r="K147" i="96" s="1"/>
  <c r="L147" i="96" s="1"/>
  <c r="A159" i="96"/>
  <c r="A71" i="97"/>
  <c r="I71" i="97"/>
  <c r="A81" i="97"/>
  <c r="I102" i="97"/>
  <c r="A102" i="97"/>
  <c r="D102" i="97" s="1"/>
  <c r="I152" i="97"/>
  <c r="K152" i="97" s="1"/>
  <c r="L152" i="97" s="1"/>
  <c r="A152" i="97"/>
  <c r="B152" i="97" s="1"/>
  <c r="E157" i="97"/>
  <c r="D157" i="97"/>
  <c r="C157" i="97"/>
  <c r="B157" i="97"/>
  <c r="E159" i="97"/>
  <c r="B159" i="97"/>
  <c r="A94" i="95"/>
  <c r="I95" i="95"/>
  <c r="C153" i="96"/>
  <c r="E50" i="97"/>
  <c r="I72" i="97"/>
  <c r="A72" i="97"/>
  <c r="D72" i="97" s="1"/>
  <c r="E93" i="97"/>
  <c r="I124" i="97"/>
  <c r="A124" i="97"/>
  <c r="E141" i="97"/>
  <c r="B141" i="97"/>
  <c r="A141" i="95"/>
  <c r="D141" i="95" s="1"/>
  <c r="B145" i="96"/>
  <c r="I156" i="96"/>
  <c r="K156" i="96" s="1"/>
  <c r="L156" i="96" s="1"/>
  <c r="A156" i="96"/>
  <c r="C156" i="96" s="1"/>
  <c r="I60" i="97"/>
  <c r="A60" i="97"/>
  <c r="I65" i="97"/>
  <c r="A65" i="97"/>
  <c r="I73" i="97"/>
  <c r="A73" i="97"/>
  <c r="C73" i="97" s="1"/>
  <c r="I153" i="97"/>
  <c r="K153" i="97" s="1"/>
  <c r="L153" i="97" s="1"/>
  <c r="A153" i="97"/>
  <c r="I32" i="97"/>
  <c r="A35" i="97"/>
  <c r="A49" i="97"/>
  <c r="C49" i="97" s="1"/>
  <c r="F51" i="97"/>
  <c r="A66" i="97"/>
  <c r="B66" i="97" s="1"/>
  <c r="I75" i="97"/>
  <c r="B79" i="97"/>
  <c r="AD83" i="97"/>
  <c r="F90" i="97"/>
  <c r="F94" i="97"/>
  <c r="F100" i="97"/>
  <c r="A103" i="97"/>
  <c r="F103" i="97" s="1"/>
  <c r="A125" i="97"/>
  <c r="I143" i="97"/>
  <c r="K143" i="97" s="1"/>
  <c r="L143" i="97" s="1"/>
  <c r="B158" i="96"/>
  <c r="D45" i="97"/>
  <c r="B47" i="97"/>
  <c r="B51" i="97"/>
  <c r="I51" i="97"/>
  <c r="I55" i="97"/>
  <c r="E57" i="97"/>
  <c r="I67" i="97"/>
  <c r="I68" i="97"/>
  <c r="I90" i="97"/>
  <c r="B94" i="97"/>
  <c r="I94" i="97"/>
  <c r="B96" i="97"/>
  <c r="I100" i="97"/>
  <c r="B154" i="97"/>
  <c r="B155" i="96"/>
  <c r="C158" i="96"/>
  <c r="G142" i="97"/>
  <c r="G138" i="97"/>
  <c r="G146" i="97"/>
  <c r="G141" i="97"/>
  <c r="G145" i="97"/>
  <c r="G137" i="97"/>
  <c r="G140" i="97"/>
  <c r="G144" i="97"/>
  <c r="G139" i="97"/>
  <c r="G143" i="97"/>
  <c r="G147" i="97"/>
  <c r="D38" i="97"/>
  <c r="E38" i="97"/>
  <c r="C38" i="97"/>
  <c r="F38" i="97"/>
  <c r="B38" i="97"/>
  <c r="J44" i="97"/>
  <c r="K44" i="97" s="1"/>
  <c r="L44" i="97" s="1"/>
  <c r="E54" i="97"/>
  <c r="D54" i="97"/>
  <c r="C64" i="97"/>
  <c r="F30" i="97"/>
  <c r="C32" i="97"/>
  <c r="I38" i="97"/>
  <c r="F45" i="97"/>
  <c r="C46" i="97"/>
  <c r="C47" i="97"/>
  <c r="C48" i="97"/>
  <c r="B49" i="97"/>
  <c r="D52" i="97"/>
  <c r="F54" i="97"/>
  <c r="F55" i="97"/>
  <c r="B55" i="97"/>
  <c r="E55" i="97"/>
  <c r="D57" i="97"/>
  <c r="I59" i="97"/>
  <c r="F65" i="97"/>
  <c r="E67" i="97"/>
  <c r="D67" i="97"/>
  <c r="I156" i="97"/>
  <c r="K156" i="97" s="1"/>
  <c r="L156" i="97" s="1"/>
  <c r="A156" i="97"/>
  <c r="F33" i="97"/>
  <c r="B33" i="97"/>
  <c r="F34" i="97"/>
  <c r="D66" i="97"/>
  <c r="D125" i="97"/>
  <c r="I160" i="97"/>
  <c r="K160" i="97" s="1"/>
  <c r="L160" i="97" s="1"/>
  <c r="A160" i="97"/>
  <c r="B30" i="97"/>
  <c r="D32" i="97"/>
  <c r="D33" i="97"/>
  <c r="D34" i="97"/>
  <c r="B45" i="97"/>
  <c r="E46" i="97"/>
  <c r="D47" i="97"/>
  <c r="D49" i="97"/>
  <c r="I54" i="97"/>
  <c r="D55" i="97"/>
  <c r="C56" i="97"/>
  <c r="B56" i="97"/>
  <c r="E58" i="97"/>
  <c r="D58" i="97"/>
  <c r="I64" i="97"/>
  <c r="E66" i="97"/>
  <c r="F67" i="97"/>
  <c r="F68" i="97"/>
  <c r="B68" i="97"/>
  <c r="E68" i="97"/>
  <c r="E70" i="97"/>
  <c r="E76" i="97"/>
  <c r="E86" i="97"/>
  <c r="C86" i="97"/>
  <c r="F91" i="97"/>
  <c r="E91" i="97"/>
  <c r="A98" i="97"/>
  <c r="I98" i="97"/>
  <c r="I99" i="97"/>
  <c r="A99" i="97"/>
  <c r="F48" i="97"/>
  <c r="B48" i="97"/>
  <c r="F49" i="97"/>
  <c r="C54" i="97"/>
  <c r="F64" i="97"/>
  <c r="B64" i="97"/>
  <c r="E64" i="97"/>
  <c r="E33" i="97"/>
  <c r="E34" i="97"/>
  <c r="F46" i="97"/>
  <c r="E48" i="97"/>
  <c r="E49" i="97"/>
  <c r="B52" i="97"/>
  <c r="B54" i="97"/>
  <c r="F59" i="97"/>
  <c r="B59" i="97"/>
  <c r="E59" i="97"/>
  <c r="F66" i="97"/>
  <c r="B69" i="97"/>
  <c r="F87" i="97"/>
  <c r="B87" i="97"/>
  <c r="D87" i="97"/>
  <c r="C87" i="97"/>
  <c r="C88" i="97"/>
  <c r="D88" i="97"/>
  <c r="B88" i="97"/>
  <c r="D92" i="97"/>
  <c r="F101" i="97"/>
  <c r="D101" i="97"/>
  <c r="D75" i="97"/>
  <c r="E89" i="97"/>
  <c r="D90" i="97"/>
  <c r="F93" i="97"/>
  <c r="E96" i="97"/>
  <c r="C102" i="97"/>
  <c r="C143" i="97"/>
  <c r="B143" i="97"/>
  <c r="E143" i="97"/>
  <c r="D143" i="97"/>
  <c r="F89" i="97"/>
  <c r="F95" i="97"/>
  <c r="B95" i="97"/>
  <c r="F96" i="97"/>
  <c r="E100" i="97"/>
  <c r="D100" i="97"/>
  <c r="D129" i="97"/>
  <c r="A138" i="97"/>
  <c r="I138" i="97"/>
  <c r="K138" i="97" s="1"/>
  <c r="L138" i="97" s="1"/>
  <c r="D140" i="97"/>
  <c r="C140" i="97"/>
  <c r="B140" i="97"/>
  <c r="A146" i="97"/>
  <c r="I146" i="97"/>
  <c r="K146" i="97" s="1"/>
  <c r="L146" i="97" s="1"/>
  <c r="AD134" i="97"/>
  <c r="A142" i="97"/>
  <c r="I142" i="97"/>
  <c r="K142" i="97" s="1"/>
  <c r="L142" i="97" s="1"/>
  <c r="D144" i="97"/>
  <c r="C147" i="97"/>
  <c r="B147" i="97"/>
  <c r="E147" i="97"/>
  <c r="D126" i="97"/>
  <c r="D130" i="97"/>
  <c r="C141" i="97"/>
  <c r="C145" i="97"/>
  <c r="D154" i="97"/>
  <c r="C155" i="97"/>
  <c r="C159" i="97"/>
  <c r="E126" i="97"/>
  <c r="E130" i="97"/>
  <c r="D141" i="97"/>
  <c r="D155" i="97"/>
  <c r="D159" i="97"/>
  <c r="G146" i="96"/>
  <c r="G138" i="96"/>
  <c r="G142" i="96"/>
  <c r="G141" i="96"/>
  <c r="G145" i="96"/>
  <c r="G137" i="96"/>
  <c r="G140" i="96"/>
  <c r="G144" i="96"/>
  <c r="G139" i="96"/>
  <c r="G143" i="96"/>
  <c r="G147" i="96"/>
  <c r="B49" i="96"/>
  <c r="E57" i="96"/>
  <c r="D57" i="96"/>
  <c r="C57" i="96"/>
  <c r="A142" i="96"/>
  <c r="I142" i="96"/>
  <c r="K142" i="96" s="1"/>
  <c r="L142" i="96" s="1"/>
  <c r="I33" i="96"/>
  <c r="D38" i="96"/>
  <c r="C38" i="96"/>
  <c r="D44" i="96"/>
  <c r="C44" i="96"/>
  <c r="F44" i="96"/>
  <c r="B44" i="96"/>
  <c r="D52" i="96"/>
  <c r="C52" i="96"/>
  <c r="F52" i="96"/>
  <c r="B52" i="96"/>
  <c r="F54" i="96"/>
  <c r="B54" i="96"/>
  <c r="E54" i="96"/>
  <c r="D54" i="96"/>
  <c r="F57" i="96"/>
  <c r="D60" i="96"/>
  <c r="C60" i="96"/>
  <c r="F60" i="96"/>
  <c r="B60" i="96"/>
  <c r="I68" i="96"/>
  <c r="I160" i="96"/>
  <c r="K160" i="96" s="1"/>
  <c r="L160" i="96" s="1"/>
  <c r="A160" i="96"/>
  <c r="C34" i="96"/>
  <c r="F34" i="96"/>
  <c r="B34" i="96"/>
  <c r="C30" i="96"/>
  <c r="F30" i="96"/>
  <c r="B30" i="96"/>
  <c r="E32" i="96"/>
  <c r="D32" i="96"/>
  <c r="E34" i="96"/>
  <c r="E45" i="96"/>
  <c r="D45" i="96"/>
  <c r="C45" i="96"/>
  <c r="I50" i="96"/>
  <c r="E53" i="96"/>
  <c r="D53" i="96"/>
  <c r="C53" i="96"/>
  <c r="I58" i="96"/>
  <c r="F66" i="96"/>
  <c r="F68" i="96"/>
  <c r="B68" i="96"/>
  <c r="E68" i="96"/>
  <c r="D68" i="96"/>
  <c r="C76" i="96"/>
  <c r="F76" i="96"/>
  <c r="B76" i="96"/>
  <c r="E76" i="96"/>
  <c r="D76" i="96"/>
  <c r="C43" i="96"/>
  <c r="F43" i="96"/>
  <c r="B43" i="96"/>
  <c r="E43" i="96"/>
  <c r="E49" i="96"/>
  <c r="D49" i="96"/>
  <c r="C49" i="96"/>
  <c r="D30" i="96"/>
  <c r="F32" i="96"/>
  <c r="F33" i="96"/>
  <c r="B33" i="96"/>
  <c r="E33" i="96"/>
  <c r="C35" i="96"/>
  <c r="C48" i="96"/>
  <c r="B48" i="96"/>
  <c r="F50" i="96"/>
  <c r="B50" i="96"/>
  <c r="E50" i="96"/>
  <c r="D50" i="96"/>
  <c r="D56" i="96"/>
  <c r="C56" i="96"/>
  <c r="F56" i="96"/>
  <c r="B56" i="96"/>
  <c r="F58" i="96"/>
  <c r="B58" i="96"/>
  <c r="E58" i="96"/>
  <c r="D58" i="96"/>
  <c r="E67" i="96"/>
  <c r="D67" i="96"/>
  <c r="C67" i="96"/>
  <c r="A78" i="96"/>
  <c r="I78" i="96"/>
  <c r="C87" i="96"/>
  <c r="F87" i="96"/>
  <c r="B87" i="96"/>
  <c r="E87" i="96"/>
  <c r="D87" i="96"/>
  <c r="A89" i="96"/>
  <c r="I89" i="96"/>
  <c r="C95" i="96"/>
  <c r="F95" i="96"/>
  <c r="B95" i="96"/>
  <c r="E95" i="96"/>
  <c r="D95" i="96"/>
  <c r="A97" i="96"/>
  <c r="I97" i="96"/>
  <c r="E51" i="96"/>
  <c r="E55" i="96"/>
  <c r="E59" i="96"/>
  <c r="E65" i="96"/>
  <c r="E69" i="96"/>
  <c r="F71" i="96"/>
  <c r="B71" i="96"/>
  <c r="E71" i="96"/>
  <c r="F79" i="96"/>
  <c r="B79" i="96"/>
  <c r="E79" i="96"/>
  <c r="C81" i="96"/>
  <c r="AD83" i="96"/>
  <c r="F90" i="96"/>
  <c r="B90" i="96"/>
  <c r="E90" i="96"/>
  <c r="C92" i="96"/>
  <c r="F98" i="96"/>
  <c r="B98" i="96"/>
  <c r="E98" i="96"/>
  <c r="AD134" i="96"/>
  <c r="A146" i="96"/>
  <c r="I146" i="96"/>
  <c r="K146" i="96" s="1"/>
  <c r="L146" i="96" s="1"/>
  <c r="I152" i="96"/>
  <c r="K152" i="96" s="1"/>
  <c r="L152" i="96" s="1"/>
  <c r="A152" i="96"/>
  <c r="B51" i="96"/>
  <c r="B55" i="96"/>
  <c r="F55" i="96"/>
  <c r="B59" i="96"/>
  <c r="F59" i="96"/>
  <c r="B65" i="96"/>
  <c r="F65" i="96"/>
  <c r="B69" i="96"/>
  <c r="D71" i="96"/>
  <c r="F72" i="96"/>
  <c r="D74" i="96"/>
  <c r="D79" i="96"/>
  <c r="F80" i="96"/>
  <c r="B81" i="96"/>
  <c r="D90" i="96"/>
  <c r="C91" i="96"/>
  <c r="B91" i="96"/>
  <c r="E93" i="96"/>
  <c r="D98" i="96"/>
  <c r="F99" i="96"/>
  <c r="B100" i="96"/>
  <c r="I128" i="96"/>
  <c r="D140" i="96"/>
  <c r="C140" i="96"/>
  <c r="B140" i="96"/>
  <c r="E140" i="96"/>
  <c r="C143" i="96"/>
  <c r="E143" i="96"/>
  <c r="I71" i="96"/>
  <c r="F75" i="96"/>
  <c r="E75" i="96"/>
  <c r="D77" i="96"/>
  <c r="I79" i="96"/>
  <c r="E81" i="96"/>
  <c r="K82" i="96"/>
  <c r="L82" i="96" s="1"/>
  <c r="B86" i="96"/>
  <c r="D88" i="96"/>
  <c r="C88" i="96"/>
  <c r="I90" i="96"/>
  <c r="D91" i="96"/>
  <c r="F93" i="96"/>
  <c r="B94" i="96"/>
  <c r="D96" i="96"/>
  <c r="I98" i="96"/>
  <c r="E128" i="96"/>
  <c r="D128" i="96"/>
  <c r="C128" i="96"/>
  <c r="B128" i="96"/>
  <c r="A138" i="96"/>
  <c r="I138" i="96"/>
  <c r="K138" i="96" s="1"/>
  <c r="L138" i="96" s="1"/>
  <c r="D144" i="96"/>
  <c r="C144" i="96"/>
  <c r="B144" i="96"/>
  <c r="E144" i="96"/>
  <c r="E126" i="96"/>
  <c r="D126" i="96"/>
  <c r="C126" i="96"/>
  <c r="B127" i="96"/>
  <c r="E124" i="96"/>
  <c r="D124" i="96"/>
  <c r="C124" i="96"/>
  <c r="E125" i="96"/>
  <c r="D127" i="96"/>
  <c r="E129" i="96"/>
  <c r="E147" i="96"/>
  <c r="E153" i="96"/>
  <c r="E157" i="96"/>
  <c r="B153" i="96"/>
  <c r="D155" i="96"/>
  <c r="D159" i="96"/>
  <c r="G138" i="95"/>
  <c r="G142" i="95"/>
  <c r="G146" i="95"/>
  <c r="G141" i="95"/>
  <c r="G145" i="95"/>
  <c r="G137" i="95"/>
  <c r="G140" i="95"/>
  <c r="G144" i="95"/>
  <c r="G139" i="95"/>
  <c r="G143" i="95"/>
  <c r="G147" i="95"/>
  <c r="E33" i="95"/>
  <c r="D33" i="95"/>
  <c r="F33" i="95"/>
  <c r="C33" i="95"/>
  <c r="B33" i="95"/>
  <c r="F69" i="95"/>
  <c r="B69" i="95"/>
  <c r="E69" i="95"/>
  <c r="C69" i="95"/>
  <c r="D69" i="95"/>
  <c r="F34" i="95"/>
  <c r="B34" i="95"/>
  <c r="E34" i="95"/>
  <c r="D34" i="95"/>
  <c r="C34" i="95"/>
  <c r="D50" i="95"/>
  <c r="F65" i="95"/>
  <c r="C65" i="95"/>
  <c r="D65" i="95"/>
  <c r="F47" i="95"/>
  <c r="B47" i="95"/>
  <c r="C47" i="95"/>
  <c r="E47" i="95"/>
  <c r="D47" i="95"/>
  <c r="F43" i="95"/>
  <c r="B43" i="95"/>
  <c r="E43" i="95"/>
  <c r="D43" i="95"/>
  <c r="C43" i="95"/>
  <c r="E58" i="95"/>
  <c r="D58" i="95"/>
  <c r="F58" i="95"/>
  <c r="C58" i="95"/>
  <c r="B58" i="95"/>
  <c r="E68" i="95"/>
  <c r="B68" i="95"/>
  <c r="D68" i="95"/>
  <c r="F68" i="95"/>
  <c r="C68" i="95"/>
  <c r="E46" i="95"/>
  <c r="B46" i="95"/>
  <c r="D46" i="95"/>
  <c r="C46" i="95"/>
  <c r="F46" i="95"/>
  <c r="E54" i="95"/>
  <c r="F54" i="95"/>
  <c r="D54" i="95"/>
  <c r="C54" i="95"/>
  <c r="B54" i="95"/>
  <c r="F59" i="95"/>
  <c r="B59" i="95"/>
  <c r="C59" i="95"/>
  <c r="E59" i="95"/>
  <c r="D59" i="95"/>
  <c r="I34" i="95"/>
  <c r="I47" i="95"/>
  <c r="I59" i="95"/>
  <c r="B70" i="95"/>
  <c r="E72" i="95"/>
  <c r="D72" i="95"/>
  <c r="F88" i="95"/>
  <c r="B88" i="95"/>
  <c r="E88" i="95"/>
  <c r="F96" i="95"/>
  <c r="B96" i="95"/>
  <c r="E96" i="95"/>
  <c r="F32" i="95"/>
  <c r="E35" i="95"/>
  <c r="E44" i="95"/>
  <c r="E52" i="95"/>
  <c r="E56" i="95"/>
  <c r="F57" i="95"/>
  <c r="E60" i="95"/>
  <c r="E66" i="95"/>
  <c r="B67" i="95"/>
  <c r="F67" i="95"/>
  <c r="F72" i="95"/>
  <c r="F73" i="95"/>
  <c r="B73" i="95"/>
  <c r="E73" i="95"/>
  <c r="C75" i="95"/>
  <c r="F80" i="95"/>
  <c r="F81" i="95"/>
  <c r="B81" i="95"/>
  <c r="E81" i="95"/>
  <c r="D88" i="95"/>
  <c r="C89" i="95"/>
  <c r="F89" i="95"/>
  <c r="B89" i="95"/>
  <c r="E91" i="95"/>
  <c r="D91" i="95"/>
  <c r="D96" i="95"/>
  <c r="C97" i="95"/>
  <c r="F97" i="95"/>
  <c r="B97" i="95"/>
  <c r="B98" i="95"/>
  <c r="E99" i="95"/>
  <c r="D99" i="95"/>
  <c r="E124" i="95"/>
  <c r="I152" i="95"/>
  <c r="K152" i="95" s="1"/>
  <c r="L152" i="95" s="1"/>
  <c r="A152" i="95"/>
  <c r="E67" i="95"/>
  <c r="C72" i="95"/>
  <c r="C88" i="95"/>
  <c r="C96" i="95"/>
  <c r="A30" i="95"/>
  <c r="F31" i="95"/>
  <c r="B35" i="95"/>
  <c r="F35" i="95"/>
  <c r="B38" i="95"/>
  <c r="B44" i="95"/>
  <c r="F44" i="95"/>
  <c r="C45" i="95"/>
  <c r="B48" i="95"/>
  <c r="A51" i="95"/>
  <c r="B52" i="95"/>
  <c r="F52" i="95"/>
  <c r="B56" i="95"/>
  <c r="C57" i="95"/>
  <c r="B60" i="95"/>
  <c r="F60" i="95"/>
  <c r="B66" i="95"/>
  <c r="F66" i="95"/>
  <c r="C67" i="95"/>
  <c r="E70" i="95"/>
  <c r="I72" i="95"/>
  <c r="D73" i="95"/>
  <c r="D76" i="95"/>
  <c r="I80" i="95"/>
  <c r="D81" i="95"/>
  <c r="D86" i="95"/>
  <c r="C86" i="95"/>
  <c r="I88" i="95"/>
  <c r="D89" i="95"/>
  <c r="F91" i="95"/>
  <c r="F92" i="95"/>
  <c r="E92" i="95"/>
  <c r="D94" i="95"/>
  <c r="C94" i="95"/>
  <c r="I96" i="95"/>
  <c r="D97" i="95"/>
  <c r="F99" i="95"/>
  <c r="F100" i="95"/>
  <c r="B100" i="95"/>
  <c r="E100" i="95"/>
  <c r="D102" i="95"/>
  <c r="I156" i="95"/>
  <c r="K156" i="95" s="1"/>
  <c r="L156" i="95" s="1"/>
  <c r="A156" i="95"/>
  <c r="E80" i="95"/>
  <c r="D80" i="95"/>
  <c r="D98" i="95"/>
  <c r="C98" i="95"/>
  <c r="D71" i="95"/>
  <c r="B72" i="95"/>
  <c r="I73" i="95"/>
  <c r="E75" i="95"/>
  <c r="D79" i="95"/>
  <c r="C79" i="95"/>
  <c r="B80" i="95"/>
  <c r="I81" i="95"/>
  <c r="E87" i="95"/>
  <c r="D87" i="95"/>
  <c r="E89" i="95"/>
  <c r="I91" i="95"/>
  <c r="C93" i="95"/>
  <c r="F93" i="95"/>
  <c r="B93" i="95"/>
  <c r="E95" i="95"/>
  <c r="D95" i="95"/>
  <c r="E97" i="95"/>
  <c r="F98" i="95"/>
  <c r="I99" i="95"/>
  <c r="C101" i="95"/>
  <c r="B101" i="95"/>
  <c r="C160" i="95"/>
  <c r="E160" i="95"/>
  <c r="AD134" i="95"/>
  <c r="E126" i="95"/>
  <c r="D126" i="95"/>
  <c r="C126" i="95"/>
  <c r="C139" i="95"/>
  <c r="B139" i="95"/>
  <c r="E139" i="95"/>
  <c r="C143" i="95"/>
  <c r="B143" i="95"/>
  <c r="E143" i="95"/>
  <c r="C147" i="95"/>
  <c r="B147" i="95"/>
  <c r="E147" i="95"/>
  <c r="A138" i="95"/>
  <c r="I138" i="95"/>
  <c r="K138" i="95" s="1"/>
  <c r="L138" i="95" s="1"/>
  <c r="D140" i="95"/>
  <c r="C140" i="95"/>
  <c r="B140" i="95"/>
  <c r="A142" i="95"/>
  <c r="I142" i="95"/>
  <c r="K142" i="95" s="1"/>
  <c r="L142" i="95" s="1"/>
  <c r="D144" i="95"/>
  <c r="C144" i="95"/>
  <c r="B144" i="95"/>
  <c r="A146" i="95"/>
  <c r="I146" i="95"/>
  <c r="K146" i="95" s="1"/>
  <c r="L146" i="95" s="1"/>
  <c r="E127" i="95"/>
  <c r="C145" i="95"/>
  <c r="E153" i="95"/>
  <c r="C155" i="95"/>
  <c r="E157" i="95"/>
  <c r="C159" i="95"/>
  <c r="E161" i="95"/>
  <c r="D145" i="95"/>
  <c r="D155" i="95"/>
  <c r="D159" i="95"/>
  <c r="G143" i="94"/>
  <c r="G139" i="94"/>
  <c r="G147" i="94"/>
  <c r="G142" i="94"/>
  <c r="G146" i="94"/>
  <c r="G138" i="94"/>
  <c r="G141" i="94"/>
  <c r="G145" i="94"/>
  <c r="G140" i="94"/>
  <c r="G144" i="94"/>
  <c r="G148" i="94"/>
  <c r="E35" i="94"/>
  <c r="D35" i="94"/>
  <c r="F35" i="94"/>
  <c r="B35" i="94"/>
  <c r="C35" i="94"/>
  <c r="J43" i="94"/>
  <c r="F50" i="94"/>
  <c r="B50" i="94"/>
  <c r="E50" i="94"/>
  <c r="D50" i="94"/>
  <c r="C50" i="94"/>
  <c r="E45" i="94"/>
  <c r="D45" i="94"/>
  <c r="F45" i="94"/>
  <c r="C45" i="94"/>
  <c r="B45" i="94"/>
  <c r="E31" i="94"/>
  <c r="D31" i="94"/>
  <c r="F31" i="94"/>
  <c r="C31" i="94"/>
  <c r="B31" i="94"/>
  <c r="E38" i="94"/>
  <c r="D38" i="94"/>
  <c r="F38" i="94"/>
  <c r="C38" i="94"/>
  <c r="B38" i="94"/>
  <c r="F46" i="94"/>
  <c r="B46" i="94"/>
  <c r="E46" i="94"/>
  <c r="C46" i="94"/>
  <c r="D46" i="94"/>
  <c r="F32" i="94"/>
  <c r="B32" i="94"/>
  <c r="E32" i="94"/>
  <c r="C32" i="94"/>
  <c r="D32" i="94"/>
  <c r="E49" i="94"/>
  <c r="D49" i="94"/>
  <c r="B49" i="94"/>
  <c r="C49" i="94"/>
  <c r="F49" i="94"/>
  <c r="E44" i="94"/>
  <c r="C70" i="94"/>
  <c r="F70" i="94"/>
  <c r="B70" i="94"/>
  <c r="E72" i="94"/>
  <c r="D72" i="94"/>
  <c r="A89" i="94"/>
  <c r="I89" i="94"/>
  <c r="D99" i="94"/>
  <c r="C99" i="94"/>
  <c r="E99" i="94"/>
  <c r="B99" i="94"/>
  <c r="B30" i="94"/>
  <c r="E33" i="94"/>
  <c r="B44" i="94"/>
  <c r="F44" i="94"/>
  <c r="B48" i="94"/>
  <c r="E51" i="94"/>
  <c r="F53" i="94"/>
  <c r="F65" i="94"/>
  <c r="B65" i="94"/>
  <c r="E65" i="94"/>
  <c r="D67" i="94"/>
  <c r="C67" i="94"/>
  <c r="D70" i="94"/>
  <c r="F72" i="94"/>
  <c r="F73" i="94"/>
  <c r="B73" i="94"/>
  <c r="E73" i="94"/>
  <c r="D75" i="94"/>
  <c r="C75" i="94"/>
  <c r="C79" i="94"/>
  <c r="E79" i="94"/>
  <c r="D79" i="94"/>
  <c r="A88" i="94"/>
  <c r="I88" i="94"/>
  <c r="F99" i="94"/>
  <c r="A104" i="94"/>
  <c r="I104" i="94"/>
  <c r="I32" i="94"/>
  <c r="E34" i="94"/>
  <c r="I46" i="94"/>
  <c r="E48" i="94"/>
  <c r="I50" i="94"/>
  <c r="E52" i="94"/>
  <c r="C72" i="94"/>
  <c r="F78" i="94"/>
  <c r="B78" i="94"/>
  <c r="E78" i="94"/>
  <c r="D78" i="94"/>
  <c r="B33" i="94"/>
  <c r="F33" i="94"/>
  <c r="C44" i="94"/>
  <c r="B51" i="94"/>
  <c r="F51" i="94"/>
  <c r="C52" i="94"/>
  <c r="B53" i="94"/>
  <c r="E54" i="94"/>
  <c r="D55" i="94"/>
  <c r="D56" i="94"/>
  <c r="D57" i="94"/>
  <c r="F58" i="94"/>
  <c r="D65" i="94"/>
  <c r="C66" i="94"/>
  <c r="F66" i="94"/>
  <c r="B66" i="94"/>
  <c r="B67" i="94"/>
  <c r="E68" i="94"/>
  <c r="D68" i="94"/>
  <c r="E70" i="94"/>
  <c r="I72" i="94"/>
  <c r="D73" i="94"/>
  <c r="C74" i="94"/>
  <c r="F74" i="94"/>
  <c r="B74" i="94"/>
  <c r="B75" i="94"/>
  <c r="E76" i="94"/>
  <c r="D76" i="94"/>
  <c r="B79" i="94"/>
  <c r="A81" i="94"/>
  <c r="I81" i="94"/>
  <c r="AD84" i="94"/>
  <c r="D91" i="94"/>
  <c r="C91" i="94"/>
  <c r="E91" i="94"/>
  <c r="B91" i="94"/>
  <c r="A97" i="94"/>
  <c r="I97" i="94"/>
  <c r="C102" i="94"/>
  <c r="B102" i="94"/>
  <c r="D53" i="94"/>
  <c r="E56" i="94"/>
  <c r="E57" i="94"/>
  <c r="F60" i="94"/>
  <c r="I65" i="94"/>
  <c r="E67" i="94"/>
  <c r="F69" i="94"/>
  <c r="B69" i="94"/>
  <c r="E69" i="94"/>
  <c r="D71" i="94"/>
  <c r="C71" i="94"/>
  <c r="B72" i="94"/>
  <c r="I73" i="94"/>
  <c r="E75" i="94"/>
  <c r="F77" i="94"/>
  <c r="B77" i="94"/>
  <c r="E77" i="94"/>
  <c r="F79" i="94"/>
  <c r="A96" i="94"/>
  <c r="I96" i="94"/>
  <c r="D129" i="94"/>
  <c r="C129" i="94"/>
  <c r="E129" i="94"/>
  <c r="B129" i="94"/>
  <c r="A139" i="94"/>
  <c r="I139" i="94"/>
  <c r="K139" i="94" s="1"/>
  <c r="L139" i="94" s="1"/>
  <c r="D141" i="94"/>
  <c r="C141" i="94"/>
  <c r="B141" i="94"/>
  <c r="E141" i="94"/>
  <c r="A147" i="94"/>
  <c r="I147" i="94"/>
  <c r="K147" i="94" s="1"/>
  <c r="L147" i="94" s="1"/>
  <c r="F80" i="94"/>
  <c r="F82" i="94"/>
  <c r="B82" i="94"/>
  <c r="E82" i="94"/>
  <c r="C90" i="94"/>
  <c r="F90" i="94"/>
  <c r="B90" i="94"/>
  <c r="E92" i="94"/>
  <c r="D92" i="94"/>
  <c r="C98" i="94"/>
  <c r="F98" i="94"/>
  <c r="B98" i="94"/>
  <c r="E100" i="94"/>
  <c r="D100" i="94"/>
  <c r="D125" i="94"/>
  <c r="E125" i="94"/>
  <c r="I157" i="94"/>
  <c r="K157" i="94" s="1"/>
  <c r="L157" i="94" s="1"/>
  <c r="A157" i="94"/>
  <c r="C87" i="94"/>
  <c r="B93" i="94"/>
  <c r="C95" i="94"/>
  <c r="F101" i="94"/>
  <c r="B101" i="94"/>
  <c r="E101" i="94"/>
  <c r="D103" i="94"/>
  <c r="B125" i="94"/>
  <c r="D127" i="94"/>
  <c r="C127" i="94"/>
  <c r="E127" i="94"/>
  <c r="C144" i="94"/>
  <c r="B144" i="94"/>
  <c r="E144" i="94"/>
  <c r="D153" i="94"/>
  <c r="C153" i="94"/>
  <c r="B153" i="94"/>
  <c r="B130" i="94"/>
  <c r="E130" i="94"/>
  <c r="A143" i="94"/>
  <c r="I143" i="94"/>
  <c r="K143" i="94" s="1"/>
  <c r="L143" i="94" s="1"/>
  <c r="D145" i="94"/>
  <c r="C145" i="94"/>
  <c r="B145" i="94"/>
  <c r="E153" i="94"/>
  <c r="AD135" i="94"/>
  <c r="B126" i="94"/>
  <c r="E126" i="94"/>
  <c r="B128" i="94"/>
  <c r="E128" i="94"/>
  <c r="D130" i="94"/>
  <c r="C140" i="94"/>
  <c r="B140" i="94"/>
  <c r="E140" i="94"/>
  <c r="D144" i="94"/>
  <c r="E145" i="94"/>
  <c r="C148" i="94"/>
  <c r="B148" i="94"/>
  <c r="E148" i="94"/>
  <c r="A161" i="94"/>
  <c r="C142" i="94"/>
  <c r="C146" i="94"/>
  <c r="D155" i="94"/>
  <c r="D142" i="94"/>
  <c r="D156" i="94"/>
  <c r="G138" i="93"/>
  <c r="G142" i="93"/>
  <c r="G146" i="93"/>
  <c r="G141" i="93"/>
  <c r="G145" i="93"/>
  <c r="G137" i="93"/>
  <c r="G140" i="93"/>
  <c r="G144" i="93"/>
  <c r="G139" i="93"/>
  <c r="G143" i="93"/>
  <c r="G147" i="93"/>
  <c r="C30" i="93"/>
  <c r="F30" i="93"/>
  <c r="B30" i="93"/>
  <c r="E30" i="93"/>
  <c r="D30" i="93"/>
  <c r="C34" i="93"/>
  <c r="D34" i="93"/>
  <c r="F34" i="93"/>
  <c r="B34" i="93"/>
  <c r="E34" i="93"/>
  <c r="F50" i="93"/>
  <c r="B50" i="93"/>
  <c r="D50" i="93"/>
  <c r="E50" i="93"/>
  <c r="C50" i="93"/>
  <c r="D48" i="93"/>
  <c r="F48" i="93"/>
  <c r="B48" i="93"/>
  <c r="E48" i="93"/>
  <c r="C48" i="93"/>
  <c r="D56" i="93"/>
  <c r="F56" i="93"/>
  <c r="B56" i="93"/>
  <c r="C56" i="93"/>
  <c r="E56" i="93"/>
  <c r="F58" i="93"/>
  <c r="B58" i="93"/>
  <c r="D58" i="93"/>
  <c r="E58" i="93"/>
  <c r="C58" i="93"/>
  <c r="D65" i="93"/>
  <c r="F65" i="93"/>
  <c r="B65" i="93"/>
  <c r="C65" i="93"/>
  <c r="E65" i="93"/>
  <c r="F67" i="93"/>
  <c r="B67" i="93"/>
  <c r="D67" i="93"/>
  <c r="E67" i="93"/>
  <c r="C67" i="93"/>
  <c r="F47" i="93"/>
  <c r="F52" i="93"/>
  <c r="E77" i="93"/>
  <c r="C87" i="93"/>
  <c r="E87" i="93"/>
  <c r="D87" i="93"/>
  <c r="B87" i="93"/>
  <c r="B31" i="93"/>
  <c r="F31" i="93"/>
  <c r="B35" i="93"/>
  <c r="B38" i="93"/>
  <c r="F38" i="93"/>
  <c r="D45" i="93"/>
  <c r="F46" i="93"/>
  <c r="C52" i="93"/>
  <c r="C59" i="93"/>
  <c r="E59" i="93"/>
  <c r="C68" i="93"/>
  <c r="E68" i="93"/>
  <c r="F71" i="93"/>
  <c r="B71" i="93"/>
  <c r="E71" i="93"/>
  <c r="D71" i="93"/>
  <c r="C72" i="93"/>
  <c r="F72" i="93"/>
  <c r="B72" i="93"/>
  <c r="E72" i="93"/>
  <c r="F86" i="93"/>
  <c r="C86" i="93"/>
  <c r="F87" i="93"/>
  <c r="E100" i="93"/>
  <c r="D100" i="93"/>
  <c r="C100" i="93"/>
  <c r="F100" i="93"/>
  <c r="E31" i="93"/>
  <c r="A78" i="93"/>
  <c r="I78" i="93"/>
  <c r="C31" i="93"/>
  <c r="A33" i="93"/>
  <c r="C38" i="93"/>
  <c r="I50" i="93"/>
  <c r="F54" i="93"/>
  <c r="B54" i="93"/>
  <c r="D54" i="93"/>
  <c r="C55" i="93"/>
  <c r="E55" i="93"/>
  <c r="I56" i="93"/>
  <c r="E64" i="93"/>
  <c r="I65" i="93"/>
  <c r="D69" i="93"/>
  <c r="C73" i="93"/>
  <c r="B73" i="93"/>
  <c r="I79" i="93"/>
  <c r="A79" i="93"/>
  <c r="I88" i="93"/>
  <c r="A88" i="93"/>
  <c r="A146" i="93"/>
  <c r="I146" i="93"/>
  <c r="K146" i="93" s="1"/>
  <c r="L146" i="93" s="1"/>
  <c r="C152" i="93"/>
  <c r="E152" i="93"/>
  <c r="E38" i="93"/>
  <c r="C47" i="93"/>
  <c r="E47" i="93"/>
  <c r="C94" i="93"/>
  <c r="F94" i="93"/>
  <c r="B94" i="93"/>
  <c r="E94" i="93"/>
  <c r="D94" i="93"/>
  <c r="A44" i="93"/>
  <c r="F45" i="93"/>
  <c r="D47" i="93"/>
  <c r="C54" i="93"/>
  <c r="E73" i="93"/>
  <c r="A96" i="93"/>
  <c r="I96" i="93"/>
  <c r="C66" i="93"/>
  <c r="C70" i="93"/>
  <c r="C74" i="93"/>
  <c r="E76" i="93"/>
  <c r="C81" i="93"/>
  <c r="F89" i="93"/>
  <c r="B89" i="93"/>
  <c r="E89" i="93"/>
  <c r="D91" i="93"/>
  <c r="I93" i="93"/>
  <c r="F97" i="93"/>
  <c r="B97" i="93"/>
  <c r="E97" i="93"/>
  <c r="D99" i="93"/>
  <c r="C99" i="93"/>
  <c r="C103" i="93"/>
  <c r="B103" i="93"/>
  <c r="F75" i="93"/>
  <c r="B75" i="93"/>
  <c r="F76" i="93"/>
  <c r="F90" i="93"/>
  <c r="E92" i="93"/>
  <c r="D92" i="93"/>
  <c r="B98" i="93"/>
  <c r="A124" i="93"/>
  <c r="I124" i="93"/>
  <c r="C75" i="93"/>
  <c r="B76" i="93"/>
  <c r="F81" i="93"/>
  <c r="AD83" i="93"/>
  <c r="F92" i="93"/>
  <c r="F93" i="93"/>
  <c r="B93" i="93"/>
  <c r="E93" i="93"/>
  <c r="D95" i="93"/>
  <c r="F101" i="93"/>
  <c r="B101" i="93"/>
  <c r="E101" i="93"/>
  <c r="D101" i="93"/>
  <c r="A128" i="93"/>
  <c r="I128" i="93"/>
  <c r="I160" i="93"/>
  <c r="K160" i="93" s="1"/>
  <c r="L160" i="93" s="1"/>
  <c r="A160" i="93"/>
  <c r="C125" i="93"/>
  <c r="E125" i="93"/>
  <c r="C129" i="93"/>
  <c r="E129" i="93"/>
  <c r="C139" i="93"/>
  <c r="B139" i="93"/>
  <c r="E139" i="93"/>
  <c r="B102" i="93"/>
  <c r="F102" i="93"/>
  <c r="D125" i="93"/>
  <c r="E126" i="93"/>
  <c r="C126" i="93"/>
  <c r="D129" i="93"/>
  <c r="A138" i="93"/>
  <c r="I138" i="93"/>
  <c r="K138" i="93" s="1"/>
  <c r="L138" i="93" s="1"/>
  <c r="C140" i="93"/>
  <c r="C143" i="93"/>
  <c r="B143" i="93"/>
  <c r="E143" i="93"/>
  <c r="AD134" i="93"/>
  <c r="I125" i="93"/>
  <c r="C127" i="93"/>
  <c r="E127" i="93"/>
  <c r="D139" i="93"/>
  <c r="A142" i="93"/>
  <c r="I142" i="93"/>
  <c r="K142" i="93" s="1"/>
  <c r="L142" i="93" s="1"/>
  <c r="D144" i="93"/>
  <c r="C144" i="93"/>
  <c r="B144" i="93"/>
  <c r="C147" i="93"/>
  <c r="B147" i="93"/>
  <c r="E147" i="93"/>
  <c r="A156" i="93"/>
  <c r="C141" i="93"/>
  <c r="C145" i="93"/>
  <c r="C155" i="93"/>
  <c r="C159" i="93"/>
  <c r="E154" i="93"/>
  <c r="E158" i="93"/>
  <c r="AD134" i="92"/>
  <c r="A96" i="92"/>
  <c r="B96" i="92" s="1"/>
  <c r="I92" i="92"/>
  <c r="C98" i="92"/>
  <c r="B90" i="92"/>
  <c r="C91" i="92"/>
  <c r="B93" i="92"/>
  <c r="I98" i="92"/>
  <c r="I99" i="92"/>
  <c r="I100" i="92"/>
  <c r="A89" i="92"/>
  <c r="B89" i="92" s="1"/>
  <c r="E93" i="92"/>
  <c r="I90" i="92"/>
  <c r="I91" i="92"/>
  <c r="A101" i="92"/>
  <c r="C101" i="92" s="1"/>
  <c r="G143" i="92"/>
  <c r="G146" i="92"/>
  <c r="G147" i="92"/>
  <c r="G138" i="92"/>
  <c r="G139" i="92"/>
  <c r="G142" i="92"/>
  <c r="G141" i="92"/>
  <c r="G145" i="92"/>
  <c r="G137" i="92"/>
  <c r="G140" i="92"/>
  <c r="G144" i="92"/>
  <c r="E52" i="92"/>
  <c r="B52" i="92"/>
  <c r="D52" i="92"/>
  <c r="F52" i="92"/>
  <c r="C52" i="92"/>
  <c r="E60" i="92"/>
  <c r="F60" i="92"/>
  <c r="D60" i="92"/>
  <c r="C60" i="92"/>
  <c r="B60" i="92"/>
  <c r="E44" i="92"/>
  <c r="B44" i="92"/>
  <c r="D44" i="92"/>
  <c r="C44" i="92"/>
  <c r="F44" i="92"/>
  <c r="F49" i="92"/>
  <c r="B49" i="92"/>
  <c r="E49" i="92"/>
  <c r="C49" i="92"/>
  <c r="D49" i="92"/>
  <c r="F57" i="92"/>
  <c r="B57" i="92"/>
  <c r="C57" i="92"/>
  <c r="E57" i="92"/>
  <c r="D57" i="92"/>
  <c r="E34" i="92"/>
  <c r="F34" i="92"/>
  <c r="D34" i="92"/>
  <c r="B34" i="92"/>
  <c r="C34" i="92"/>
  <c r="F38" i="92"/>
  <c r="B38" i="92"/>
  <c r="E38" i="92"/>
  <c r="D38" i="92"/>
  <c r="C38" i="92"/>
  <c r="J43" i="92"/>
  <c r="K43" i="92" s="1"/>
  <c r="L43" i="92" s="1"/>
  <c r="F45" i="92"/>
  <c r="B45" i="92"/>
  <c r="C45" i="92"/>
  <c r="E45" i="92"/>
  <c r="D45" i="92"/>
  <c r="F53" i="92"/>
  <c r="B53" i="92"/>
  <c r="C53" i="92"/>
  <c r="E53" i="92"/>
  <c r="D53" i="92"/>
  <c r="E30" i="92"/>
  <c r="F30" i="92"/>
  <c r="D30" i="92"/>
  <c r="C30" i="92"/>
  <c r="B30" i="92"/>
  <c r="E48" i="92"/>
  <c r="D48" i="92"/>
  <c r="C48" i="92"/>
  <c r="E56" i="92"/>
  <c r="B56" i="92"/>
  <c r="D56" i="92"/>
  <c r="F56" i="92"/>
  <c r="C56" i="92"/>
  <c r="F65" i="92"/>
  <c r="B65" i="92"/>
  <c r="E65" i="92"/>
  <c r="C65" i="92"/>
  <c r="D65" i="92"/>
  <c r="I38" i="92"/>
  <c r="E47" i="92"/>
  <c r="I49" i="92"/>
  <c r="I53" i="92"/>
  <c r="I57" i="92"/>
  <c r="C66" i="92"/>
  <c r="F66" i="92"/>
  <c r="B66" i="92"/>
  <c r="C74" i="92"/>
  <c r="F74" i="92"/>
  <c r="B74" i="92"/>
  <c r="C89" i="92"/>
  <c r="C152" i="92"/>
  <c r="E152" i="92"/>
  <c r="E32" i="92"/>
  <c r="B33" i="92"/>
  <c r="F33" i="92"/>
  <c r="E46" i="92"/>
  <c r="B47" i="92"/>
  <c r="F47" i="92"/>
  <c r="E50" i="92"/>
  <c r="B51" i="92"/>
  <c r="F51" i="92"/>
  <c r="B55" i="92"/>
  <c r="F55" i="92"/>
  <c r="E58" i="92"/>
  <c r="B59" i="92"/>
  <c r="F59" i="92"/>
  <c r="B64" i="92"/>
  <c r="F64" i="92"/>
  <c r="D66" i="92"/>
  <c r="F69" i="92"/>
  <c r="B69" i="92"/>
  <c r="E69" i="92"/>
  <c r="D71" i="92"/>
  <c r="C71" i="92"/>
  <c r="D74" i="92"/>
  <c r="F76" i="92"/>
  <c r="F77" i="92"/>
  <c r="B77" i="92"/>
  <c r="E77" i="92"/>
  <c r="D79" i="92"/>
  <c r="C79" i="92"/>
  <c r="F89" i="92"/>
  <c r="C92" i="92"/>
  <c r="F92" i="92"/>
  <c r="B92" i="92"/>
  <c r="E92" i="92"/>
  <c r="A94" i="92"/>
  <c r="I94" i="92"/>
  <c r="D97" i="92"/>
  <c r="C97" i="92"/>
  <c r="E97" i="92"/>
  <c r="B97" i="92"/>
  <c r="A103" i="92"/>
  <c r="I103" i="92"/>
  <c r="B129" i="92"/>
  <c r="E129" i="92"/>
  <c r="C129" i="92"/>
  <c r="D129" i="92"/>
  <c r="A139" i="92"/>
  <c r="I139" i="92"/>
  <c r="K139" i="92" s="1"/>
  <c r="L139" i="92" s="1"/>
  <c r="E51" i="92"/>
  <c r="E68" i="92"/>
  <c r="D68" i="92"/>
  <c r="A95" i="92"/>
  <c r="I95" i="92"/>
  <c r="D124" i="92"/>
  <c r="C124" i="92"/>
  <c r="E124" i="92"/>
  <c r="B124" i="92"/>
  <c r="A138" i="92"/>
  <c r="I138" i="92"/>
  <c r="K138" i="92" s="1"/>
  <c r="L138" i="92" s="1"/>
  <c r="D155" i="92"/>
  <c r="C155" i="92"/>
  <c r="E155" i="92"/>
  <c r="A31" i="92"/>
  <c r="B32" i="92"/>
  <c r="F32" i="92"/>
  <c r="C33" i="92"/>
  <c r="A35" i="92"/>
  <c r="B46" i="92"/>
  <c r="F46" i="92"/>
  <c r="C47" i="92"/>
  <c r="B50" i="92"/>
  <c r="F50" i="92"/>
  <c r="C51" i="92"/>
  <c r="B54" i="92"/>
  <c r="C55" i="92"/>
  <c r="F58" i="92"/>
  <c r="C59" i="92"/>
  <c r="C64" i="92"/>
  <c r="E66" i="92"/>
  <c r="I68" i="92"/>
  <c r="D69" i="92"/>
  <c r="C70" i="92"/>
  <c r="F70" i="92"/>
  <c r="B70" i="92"/>
  <c r="B71" i="92"/>
  <c r="E72" i="92"/>
  <c r="D72" i="92"/>
  <c r="E74" i="92"/>
  <c r="I76" i="92"/>
  <c r="D77" i="92"/>
  <c r="C78" i="92"/>
  <c r="B78" i="92"/>
  <c r="B79" i="92"/>
  <c r="E80" i="92"/>
  <c r="D80" i="92"/>
  <c r="AD83" i="92"/>
  <c r="D92" i="92"/>
  <c r="F97" i="92"/>
  <c r="C100" i="92"/>
  <c r="F100" i="92"/>
  <c r="B100" i="92"/>
  <c r="E100" i="92"/>
  <c r="A102" i="92"/>
  <c r="I102" i="92"/>
  <c r="D126" i="92"/>
  <c r="C126" i="92"/>
  <c r="E126" i="92"/>
  <c r="B126" i="92"/>
  <c r="E55" i="92"/>
  <c r="E59" i="92"/>
  <c r="E64" i="92"/>
  <c r="C68" i="92"/>
  <c r="E76" i="92"/>
  <c r="D76" i="92"/>
  <c r="A86" i="92"/>
  <c r="I156" i="92"/>
  <c r="K156" i="92" s="1"/>
  <c r="L156" i="92" s="1"/>
  <c r="A156" i="92"/>
  <c r="I160" i="92"/>
  <c r="K160" i="92" s="1"/>
  <c r="L160" i="92" s="1"/>
  <c r="A160" i="92"/>
  <c r="D67" i="92"/>
  <c r="C67" i="92"/>
  <c r="B68" i="92"/>
  <c r="I69" i="92"/>
  <c r="E71" i="92"/>
  <c r="F73" i="92"/>
  <c r="B73" i="92"/>
  <c r="E73" i="92"/>
  <c r="D75" i="92"/>
  <c r="C75" i="92"/>
  <c r="B76" i="92"/>
  <c r="I77" i="92"/>
  <c r="E79" i="92"/>
  <c r="F81" i="92"/>
  <c r="B81" i="92"/>
  <c r="E81" i="92"/>
  <c r="A87" i="92"/>
  <c r="I87" i="92"/>
  <c r="I159" i="92"/>
  <c r="K159" i="92" s="1"/>
  <c r="L159" i="92" s="1"/>
  <c r="A159" i="92"/>
  <c r="C88" i="92"/>
  <c r="B88" i="92"/>
  <c r="E90" i="92"/>
  <c r="D90" i="92"/>
  <c r="E98" i="92"/>
  <c r="D98" i="92"/>
  <c r="B127" i="92"/>
  <c r="E127" i="92"/>
  <c r="C127" i="92"/>
  <c r="D141" i="92"/>
  <c r="C141" i="92"/>
  <c r="E141" i="92"/>
  <c r="A142" i="92"/>
  <c r="I142" i="92"/>
  <c r="K142" i="92" s="1"/>
  <c r="L142" i="92" s="1"/>
  <c r="D145" i="92"/>
  <c r="C145" i="92"/>
  <c r="E145" i="92"/>
  <c r="B145" i="92"/>
  <c r="F90" i="92"/>
  <c r="F91" i="92"/>
  <c r="B91" i="92"/>
  <c r="E91" i="92"/>
  <c r="D93" i="92"/>
  <c r="C93" i="92"/>
  <c r="F98" i="92"/>
  <c r="F99" i="92"/>
  <c r="B99" i="92"/>
  <c r="E99" i="92"/>
  <c r="D101" i="92"/>
  <c r="B125" i="92"/>
  <c r="E125" i="92"/>
  <c r="C125" i="92"/>
  <c r="D128" i="92"/>
  <c r="C128" i="92"/>
  <c r="E128" i="92"/>
  <c r="B128" i="92"/>
  <c r="B141" i="92"/>
  <c r="C140" i="92"/>
  <c r="B140" i="92"/>
  <c r="B143" i="92"/>
  <c r="E143" i="92"/>
  <c r="A146" i="92"/>
  <c r="I146" i="92"/>
  <c r="K146" i="92" s="1"/>
  <c r="L146" i="92" s="1"/>
  <c r="I147" i="92"/>
  <c r="K147" i="92" s="1"/>
  <c r="L147" i="92" s="1"/>
  <c r="C144" i="92"/>
  <c r="B144" i="92"/>
  <c r="B147" i="92"/>
  <c r="E147" i="92"/>
  <c r="D154" i="92"/>
  <c r="D158" i="92"/>
  <c r="G146" i="91"/>
  <c r="G138" i="91"/>
  <c r="G142" i="91"/>
  <c r="G141" i="91"/>
  <c r="G145" i="91"/>
  <c r="G137" i="91"/>
  <c r="G140" i="91"/>
  <c r="G144" i="91"/>
  <c r="G139" i="91"/>
  <c r="G143" i="91"/>
  <c r="G147" i="91"/>
  <c r="C64" i="91"/>
  <c r="E64" i="91"/>
  <c r="B64" i="91"/>
  <c r="D64" i="91"/>
  <c r="D34" i="91"/>
  <c r="F34" i="91"/>
  <c r="C34" i="91"/>
  <c r="B34" i="91"/>
  <c r="D47" i="91"/>
  <c r="B47" i="91"/>
  <c r="C47" i="91"/>
  <c r="F47" i="91"/>
  <c r="E48" i="91"/>
  <c r="D48" i="91"/>
  <c r="C48" i="91"/>
  <c r="F53" i="91"/>
  <c r="B53" i="91"/>
  <c r="D53" i="91"/>
  <c r="E53" i="91"/>
  <c r="D100" i="91"/>
  <c r="C100" i="91"/>
  <c r="F100" i="91"/>
  <c r="B100" i="91"/>
  <c r="E100" i="91"/>
  <c r="E34" i="91"/>
  <c r="E47" i="91"/>
  <c r="B48" i="91"/>
  <c r="D51" i="91"/>
  <c r="C51" i="91"/>
  <c r="E52" i="91"/>
  <c r="C52" i="91"/>
  <c r="D52" i="91"/>
  <c r="F57" i="91"/>
  <c r="B57" i="91"/>
  <c r="D57" i="91"/>
  <c r="E57" i="91"/>
  <c r="B63" i="91"/>
  <c r="C63" i="91"/>
  <c r="F64" i="91"/>
  <c r="A92" i="91"/>
  <c r="I92" i="91"/>
  <c r="C147" i="91"/>
  <c r="B147" i="91"/>
  <c r="E147" i="91"/>
  <c r="D147" i="91"/>
  <c r="F32" i="91"/>
  <c r="B32" i="91"/>
  <c r="D32" i="91"/>
  <c r="E32" i="91"/>
  <c r="E37" i="91"/>
  <c r="C37" i="91"/>
  <c r="D37" i="91"/>
  <c r="J42" i="91"/>
  <c r="K42" i="91" s="1"/>
  <c r="L42" i="91" s="1"/>
  <c r="F45" i="91"/>
  <c r="B45" i="91"/>
  <c r="D45" i="91"/>
  <c r="E45" i="91"/>
  <c r="F48" i="91"/>
  <c r="I49" i="91"/>
  <c r="B52" i="91"/>
  <c r="C53" i="91"/>
  <c r="D55" i="91"/>
  <c r="F55" i="91"/>
  <c r="B55" i="91"/>
  <c r="C55" i="91"/>
  <c r="E56" i="91"/>
  <c r="C56" i="91"/>
  <c r="D56" i="91"/>
  <c r="K60" i="91"/>
  <c r="L60" i="91" s="1"/>
  <c r="I65" i="91"/>
  <c r="A65" i="91"/>
  <c r="A73" i="91"/>
  <c r="I73" i="91"/>
  <c r="K81" i="91"/>
  <c r="L81" i="91" s="1"/>
  <c r="C90" i="91"/>
  <c r="F90" i="91"/>
  <c r="B90" i="91"/>
  <c r="E90" i="91"/>
  <c r="D90" i="91"/>
  <c r="D30" i="91"/>
  <c r="C30" i="91"/>
  <c r="F30" i="91"/>
  <c r="B30" i="91"/>
  <c r="E31" i="91"/>
  <c r="D31" i="91"/>
  <c r="C31" i="91"/>
  <c r="D43" i="91"/>
  <c r="F43" i="91"/>
  <c r="C43" i="91"/>
  <c r="B43" i="91"/>
  <c r="E44" i="91"/>
  <c r="C44" i="91"/>
  <c r="D44" i="91"/>
  <c r="F49" i="91"/>
  <c r="B49" i="91"/>
  <c r="E49" i="91"/>
  <c r="D49" i="91"/>
  <c r="F52" i="91"/>
  <c r="I53" i="91"/>
  <c r="C57" i="91"/>
  <c r="I58" i="91"/>
  <c r="A58" i="91"/>
  <c r="F71" i="91"/>
  <c r="C79" i="91"/>
  <c r="F79" i="91"/>
  <c r="B79" i="91"/>
  <c r="D79" i="91"/>
  <c r="E79" i="91"/>
  <c r="C98" i="91"/>
  <c r="F98" i="91"/>
  <c r="B98" i="91"/>
  <c r="E98" i="91"/>
  <c r="D98" i="91"/>
  <c r="I160" i="91"/>
  <c r="K160" i="91" s="1"/>
  <c r="L160" i="91" s="1"/>
  <c r="A160" i="91"/>
  <c r="I31" i="91"/>
  <c r="I44" i="91"/>
  <c r="I48" i="91"/>
  <c r="F59" i="91"/>
  <c r="C66" i="91"/>
  <c r="D68" i="91"/>
  <c r="C68" i="91"/>
  <c r="C74" i="91"/>
  <c r="C76" i="91"/>
  <c r="F85" i="91"/>
  <c r="B85" i="91"/>
  <c r="E85" i="91"/>
  <c r="F93" i="91"/>
  <c r="B93" i="91"/>
  <c r="E93" i="91"/>
  <c r="D95" i="91"/>
  <c r="C95" i="91"/>
  <c r="C139" i="91"/>
  <c r="B139" i="91"/>
  <c r="E139" i="91"/>
  <c r="D139" i="91"/>
  <c r="E152" i="91"/>
  <c r="B33" i="91"/>
  <c r="F33" i="91"/>
  <c r="B46" i="91"/>
  <c r="F46" i="91"/>
  <c r="F50" i="91"/>
  <c r="B54" i="91"/>
  <c r="F54" i="91"/>
  <c r="B59" i="91"/>
  <c r="F67" i="91"/>
  <c r="B68" i="91"/>
  <c r="E69" i="91"/>
  <c r="D69" i="91"/>
  <c r="F75" i="91"/>
  <c r="E77" i="91"/>
  <c r="D77" i="91"/>
  <c r="D85" i="91"/>
  <c r="C86" i="91"/>
  <c r="F86" i="91"/>
  <c r="B86" i="91"/>
  <c r="E88" i="91"/>
  <c r="D88" i="91"/>
  <c r="D93" i="91"/>
  <c r="C94" i="91"/>
  <c r="F94" i="91"/>
  <c r="B94" i="91"/>
  <c r="B95" i="91"/>
  <c r="E96" i="91"/>
  <c r="D96" i="91"/>
  <c r="D140" i="91"/>
  <c r="C140" i="91"/>
  <c r="B140" i="91"/>
  <c r="E140" i="91"/>
  <c r="A146" i="91"/>
  <c r="I146" i="91"/>
  <c r="K146" i="91" s="1"/>
  <c r="L146" i="91" s="1"/>
  <c r="E33" i="91"/>
  <c r="I37" i="91"/>
  <c r="E46" i="91"/>
  <c r="E50" i="91"/>
  <c r="I52" i="91"/>
  <c r="E54" i="91"/>
  <c r="I56" i="91"/>
  <c r="F66" i="91"/>
  <c r="B66" i="91"/>
  <c r="E66" i="91"/>
  <c r="F74" i="91"/>
  <c r="B74" i="91"/>
  <c r="E74" i="91"/>
  <c r="C85" i="91"/>
  <c r="D59" i="91"/>
  <c r="I66" i="91"/>
  <c r="E68" i="91"/>
  <c r="F70" i="91"/>
  <c r="B70" i="91"/>
  <c r="E70" i="91"/>
  <c r="D72" i="91"/>
  <c r="C72" i="91"/>
  <c r="I74" i="91"/>
  <c r="E76" i="91"/>
  <c r="F78" i="91"/>
  <c r="B78" i="91"/>
  <c r="E78" i="91"/>
  <c r="D80" i="91"/>
  <c r="C80" i="91"/>
  <c r="AD82" i="91"/>
  <c r="I85" i="91"/>
  <c r="F89" i="91"/>
  <c r="B89" i="91"/>
  <c r="E89" i="91"/>
  <c r="D91" i="91"/>
  <c r="C91" i="91"/>
  <c r="I93" i="91"/>
  <c r="E95" i="91"/>
  <c r="F97" i="91"/>
  <c r="B97" i="91"/>
  <c r="E97" i="91"/>
  <c r="D126" i="91"/>
  <c r="C126" i="91"/>
  <c r="B126" i="91"/>
  <c r="A138" i="91"/>
  <c r="I138" i="91"/>
  <c r="K138" i="91" s="1"/>
  <c r="L138" i="91" s="1"/>
  <c r="I156" i="91"/>
  <c r="K156" i="91" s="1"/>
  <c r="L156" i="91" s="1"/>
  <c r="A156" i="91"/>
  <c r="F102" i="91"/>
  <c r="B102" i="91"/>
  <c r="E102" i="91"/>
  <c r="D102" i="91"/>
  <c r="D124" i="91"/>
  <c r="C124" i="91"/>
  <c r="B124" i="91"/>
  <c r="D128" i="91"/>
  <c r="C128" i="91"/>
  <c r="B128" i="91"/>
  <c r="C143" i="91"/>
  <c r="B143" i="91"/>
  <c r="E143" i="91"/>
  <c r="A142" i="91"/>
  <c r="I142" i="91"/>
  <c r="K142" i="91" s="1"/>
  <c r="L142" i="91" s="1"/>
  <c r="D144" i="91"/>
  <c r="B144" i="91"/>
  <c r="C101" i="91"/>
  <c r="D123" i="91"/>
  <c r="D125" i="91"/>
  <c r="D127" i="91"/>
  <c r="D129" i="91"/>
  <c r="C141" i="91"/>
  <c r="C145" i="91"/>
  <c r="C155" i="91"/>
  <c r="D158" i="91"/>
  <c r="C159" i="91"/>
  <c r="F99" i="91"/>
  <c r="D101" i="91"/>
  <c r="E123" i="91"/>
  <c r="E125" i="91"/>
  <c r="E127" i="91"/>
  <c r="E129" i="91"/>
  <c r="D141" i="91"/>
  <c r="D145" i="91"/>
  <c r="D155" i="91"/>
  <c r="D159" i="91"/>
  <c r="G140" i="90"/>
  <c r="G141" i="90"/>
  <c r="G142" i="90"/>
  <c r="G137" i="90"/>
  <c r="G138" i="90"/>
  <c r="G144" i="90"/>
  <c r="G145" i="90"/>
  <c r="G146" i="90"/>
  <c r="G139" i="90"/>
  <c r="G143" i="90"/>
  <c r="G147" i="90"/>
  <c r="D37" i="90"/>
  <c r="C37" i="90"/>
  <c r="F37" i="90"/>
  <c r="B37" i="90"/>
  <c r="A53" i="90"/>
  <c r="I53" i="90"/>
  <c r="D69" i="90"/>
  <c r="E69" i="90"/>
  <c r="B69" i="90"/>
  <c r="C69" i="90"/>
  <c r="C59" i="90"/>
  <c r="E59" i="90"/>
  <c r="B59" i="90"/>
  <c r="D59" i="90"/>
  <c r="F69" i="90"/>
  <c r="F33" i="90"/>
  <c r="B33" i="90"/>
  <c r="E33" i="90"/>
  <c r="C33" i="90"/>
  <c r="D33" i="90"/>
  <c r="E37" i="90"/>
  <c r="A54" i="90"/>
  <c r="I54" i="90"/>
  <c r="B58" i="90"/>
  <c r="C58" i="90"/>
  <c r="F59" i="90"/>
  <c r="I71" i="90"/>
  <c r="A71" i="90"/>
  <c r="B75" i="90"/>
  <c r="C75" i="90"/>
  <c r="D52" i="90"/>
  <c r="E52" i="90"/>
  <c r="B52" i="90"/>
  <c r="C52" i="90"/>
  <c r="A70" i="90"/>
  <c r="I70" i="90"/>
  <c r="E34" i="90"/>
  <c r="C43" i="90"/>
  <c r="E43" i="90"/>
  <c r="D43" i="90"/>
  <c r="B43" i="90"/>
  <c r="F85" i="90"/>
  <c r="F90" i="90"/>
  <c r="B90" i="90"/>
  <c r="F55" i="90"/>
  <c r="F65" i="90"/>
  <c r="F66" i="90"/>
  <c r="I85" i="90"/>
  <c r="D93" i="90"/>
  <c r="D99" i="90"/>
  <c r="B99" i="90"/>
  <c r="A100" i="90"/>
  <c r="I100" i="90"/>
  <c r="D158" i="90"/>
  <c r="E158" i="90"/>
  <c r="I37" i="90"/>
  <c r="F44" i="90"/>
  <c r="B48" i="90"/>
  <c r="B49" i="90"/>
  <c r="I49" i="90"/>
  <c r="A50" i="90"/>
  <c r="B55" i="90"/>
  <c r="E56" i="90"/>
  <c r="D57" i="90"/>
  <c r="E64" i="90"/>
  <c r="B65" i="90"/>
  <c r="B66" i="90"/>
  <c r="I66" i="90"/>
  <c r="A67" i="90"/>
  <c r="B72" i="90"/>
  <c r="D74" i="90"/>
  <c r="D76" i="90"/>
  <c r="F77" i="90"/>
  <c r="C85" i="90"/>
  <c r="E88" i="90"/>
  <c r="D89" i="90"/>
  <c r="D90" i="90"/>
  <c r="F92" i="90"/>
  <c r="F93" i="90"/>
  <c r="F97" i="90"/>
  <c r="B97" i="90"/>
  <c r="E97" i="90"/>
  <c r="C99" i="90"/>
  <c r="D124" i="90"/>
  <c r="C124" i="90"/>
  <c r="B124" i="90"/>
  <c r="E124" i="90"/>
  <c r="I152" i="90"/>
  <c r="K152" i="90" s="1"/>
  <c r="L152" i="90" s="1"/>
  <c r="A152" i="90"/>
  <c r="E154" i="90"/>
  <c r="D160" i="90"/>
  <c r="E160" i="90"/>
  <c r="C160" i="90"/>
  <c r="F91" i="90"/>
  <c r="C142" i="90"/>
  <c r="I157" i="90"/>
  <c r="K157" i="90" s="1"/>
  <c r="L157" i="90" s="1"/>
  <c r="A157" i="90"/>
  <c r="F30" i="90"/>
  <c r="F48" i="90"/>
  <c r="F49" i="90"/>
  <c r="F72" i="90"/>
  <c r="B76" i="90"/>
  <c r="B85" i="90"/>
  <c r="A86" i="90"/>
  <c r="C90" i="90"/>
  <c r="B91" i="90"/>
  <c r="C98" i="90"/>
  <c r="E123" i="90"/>
  <c r="I138" i="90"/>
  <c r="K138" i="90" s="1"/>
  <c r="L138" i="90" s="1"/>
  <c r="A138" i="90"/>
  <c r="F31" i="90"/>
  <c r="F46" i="90"/>
  <c r="B46" i="90"/>
  <c r="C48" i="90"/>
  <c r="C49" i="90"/>
  <c r="D55" i="90"/>
  <c r="F56" i="90"/>
  <c r="F63" i="90"/>
  <c r="F64" i="90"/>
  <c r="C65" i="90"/>
  <c r="C66" i="90"/>
  <c r="D72" i="90"/>
  <c r="E76" i="90"/>
  <c r="F79" i="90"/>
  <c r="B79" i="90"/>
  <c r="D85" i="90"/>
  <c r="E90" i="90"/>
  <c r="E91" i="90"/>
  <c r="B93" i="90"/>
  <c r="I93" i="90"/>
  <c r="D98" i="90"/>
  <c r="E99" i="90"/>
  <c r="C153" i="90"/>
  <c r="D153" i="90"/>
  <c r="B153" i="90"/>
  <c r="E153" i="90"/>
  <c r="I156" i="90"/>
  <c r="K156" i="90" s="1"/>
  <c r="L156" i="90" s="1"/>
  <c r="A156" i="90"/>
  <c r="I161" i="90"/>
  <c r="K161" i="90" s="1"/>
  <c r="L161" i="90" s="1"/>
  <c r="A161" i="90"/>
  <c r="D143" i="90"/>
  <c r="B125" i="90"/>
  <c r="D125" i="90"/>
  <c r="C125" i="90"/>
  <c r="I126" i="90"/>
  <c r="A126" i="90"/>
  <c r="F95" i="90"/>
  <c r="F101" i="90"/>
  <c r="B101" i="90"/>
  <c r="F102" i="90"/>
  <c r="B102" i="90"/>
  <c r="E102" i="90"/>
  <c r="D102" i="90"/>
  <c r="E125" i="90"/>
  <c r="D144" i="90"/>
  <c r="B144" i="90"/>
  <c r="A145" i="90"/>
  <c r="I145" i="90"/>
  <c r="K145" i="90" s="1"/>
  <c r="L145" i="90" s="1"/>
  <c r="I146" i="90"/>
  <c r="K146" i="90" s="1"/>
  <c r="L146" i="90" s="1"/>
  <c r="A146" i="90"/>
  <c r="E129" i="90"/>
  <c r="D141" i="90"/>
  <c r="D71" i="97" l="1"/>
  <c r="E71" i="97"/>
  <c r="F86" i="96"/>
  <c r="E86" i="96"/>
  <c r="D103" i="96"/>
  <c r="E103" i="96"/>
  <c r="B98" i="90"/>
  <c r="F98" i="90"/>
  <c r="E67" i="91"/>
  <c r="D67" i="91"/>
  <c r="F35" i="96"/>
  <c r="D35" i="96"/>
  <c r="E127" i="97"/>
  <c r="D127" i="97"/>
  <c r="B127" i="97"/>
  <c r="B128" i="97"/>
  <c r="D128" i="97"/>
  <c r="B145" i="97"/>
  <c r="D145" i="97"/>
  <c r="D97" i="97"/>
  <c r="B97" i="97"/>
  <c r="D93" i="97"/>
  <c r="C93" i="97"/>
  <c r="C76" i="97"/>
  <c r="B76" i="97"/>
  <c r="D76" i="97"/>
  <c r="F53" i="97"/>
  <c r="E53" i="97"/>
  <c r="D53" i="97"/>
  <c r="C50" i="97"/>
  <c r="F50" i="97"/>
  <c r="E144" i="97"/>
  <c r="C144" i="97"/>
  <c r="E155" i="97"/>
  <c r="B155" i="97"/>
  <c r="D69" i="97"/>
  <c r="F69" i="97"/>
  <c r="F102" i="96"/>
  <c r="C102" i="96"/>
  <c r="E162" i="94"/>
  <c r="B162" i="94"/>
  <c r="C162" i="94"/>
  <c r="D162" i="94"/>
  <c r="E75" i="91"/>
  <c r="D75" i="91"/>
  <c r="C158" i="97"/>
  <c r="D158" i="97"/>
  <c r="C129" i="96"/>
  <c r="B129" i="96"/>
  <c r="F71" i="95"/>
  <c r="B71" i="95"/>
  <c r="D80" i="94"/>
  <c r="E80" i="94"/>
  <c r="B92" i="97"/>
  <c r="E92" i="97"/>
  <c r="D74" i="97"/>
  <c r="E74" i="97"/>
  <c r="F74" i="97"/>
  <c r="C66" i="96"/>
  <c r="B66" i="96"/>
  <c r="E66" i="96"/>
  <c r="D87" i="90"/>
  <c r="E98" i="90"/>
  <c r="F87" i="90"/>
  <c r="D94" i="90"/>
  <c r="E47" i="90"/>
  <c r="C144" i="91"/>
  <c r="B75" i="91"/>
  <c r="C75" i="91"/>
  <c r="B67" i="91"/>
  <c r="C67" i="91"/>
  <c r="C152" i="91"/>
  <c r="E51" i="91"/>
  <c r="D63" i="91"/>
  <c r="E63" i="91"/>
  <c r="F51" i="91"/>
  <c r="D88" i="92"/>
  <c r="F88" i="92"/>
  <c r="B58" i="92"/>
  <c r="F54" i="92"/>
  <c r="E54" i="92"/>
  <c r="D152" i="92"/>
  <c r="E89" i="92"/>
  <c r="D89" i="92"/>
  <c r="B140" i="93"/>
  <c r="D140" i="93"/>
  <c r="C95" i="93"/>
  <c r="F103" i="93"/>
  <c r="D103" i="93"/>
  <c r="B152" i="93"/>
  <c r="E52" i="93"/>
  <c r="B52" i="93"/>
  <c r="E102" i="94"/>
  <c r="F102" i="94"/>
  <c r="B160" i="95"/>
  <c r="F101" i="95"/>
  <c r="B77" i="95"/>
  <c r="C71" i="95"/>
  <c r="E32" i="95"/>
  <c r="B75" i="95"/>
  <c r="F48" i="95"/>
  <c r="C32" i="95"/>
  <c r="D75" i="95"/>
  <c r="E48" i="95"/>
  <c r="B32" i="95"/>
  <c r="E65" i="95"/>
  <c r="C50" i="95"/>
  <c r="D141" i="96"/>
  <c r="C141" i="96"/>
  <c r="D66" i="96"/>
  <c r="E128" i="97"/>
  <c r="B144" i="97"/>
  <c r="C127" i="97"/>
  <c r="F80" i="97"/>
  <c r="C92" i="97"/>
  <c r="C69" i="97"/>
  <c r="C53" i="97"/>
  <c r="C97" i="97"/>
  <c r="F76" i="97"/>
  <c r="B93" i="97"/>
  <c r="B53" i="97"/>
  <c r="E69" i="97"/>
  <c r="E145" i="97"/>
  <c r="C128" i="97"/>
  <c r="E158" i="97"/>
  <c r="B80" i="94"/>
  <c r="E74" i="96"/>
  <c r="F74" i="96"/>
  <c r="B35" i="96"/>
  <c r="C48" i="95"/>
  <c r="B68" i="90"/>
  <c r="C63" i="90"/>
  <c r="C54" i="92"/>
  <c r="D129" i="96"/>
  <c r="D154" i="95"/>
  <c r="B154" i="95"/>
  <c r="C72" i="90"/>
  <c r="E72" i="90"/>
  <c r="F75" i="92"/>
  <c r="B75" i="92"/>
  <c r="B127" i="95"/>
  <c r="C127" i="95"/>
  <c r="D127" i="95"/>
  <c r="D48" i="90"/>
  <c r="E48" i="90"/>
  <c r="F79" i="95"/>
  <c r="B79" i="95"/>
  <c r="E74" i="93"/>
  <c r="B74" i="93"/>
  <c r="C52" i="97"/>
  <c r="F52" i="97"/>
  <c r="C127" i="96"/>
  <c r="E127" i="96"/>
  <c r="F96" i="96"/>
  <c r="B96" i="96"/>
  <c r="C96" i="96"/>
  <c r="B87" i="95"/>
  <c r="C87" i="95"/>
  <c r="B77" i="90"/>
  <c r="E65" i="97"/>
  <c r="C65" i="97"/>
  <c r="B65" i="97"/>
  <c r="D65" i="97"/>
  <c r="D60" i="97"/>
  <c r="F60" i="97"/>
  <c r="D156" i="96"/>
  <c r="B156" i="96"/>
  <c r="D124" i="97"/>
  <c r="E124" i="97"/>
  <c r="E72" i="97"/>
  <c r="B72" i="97"/>
  <c r="C72" i="97"/>
  <c r="C152" i="97"/>
  <c r="E152" i="97"/>
  <c r="E81" i="97"/>
  <c r="F81" i="97"/>
  <c r="C70" i="96"/>
  <c r="B70" i="96"/>
  <c r="E47" i="96"/>
  <c r="F47" i="96"/>
  <c r="D57" i="95"/>
  <c r="B57" i="95"/>
  <c r="E57" i="95"/>
  <c r="E69" i="93"/>
  <c r="F69" i="93"/>
  <c r="C69" i="93"/>
  <c r="D77" i="93"/>
  <c r="C77" i="93"/>
  <c r="F77" i="93"/>
  <c r="E47" i="94"/>
  <c r="B47" i="94"/>
  <c r="D128" i="90"/>
  <c r="B128" i="90"/>
  <c r="C128" i="90"/>
  <c r="D88" i="90"/>
  <c r="B88" i="90"/>
  <c r="E98" i="93"/>
  <c r="F98" i="93"/>
  <c r="E153" i="93"/>
  <c r="C153" i="93"/>
  <c r="B86" i="93"/>
  <c r="D86" i="93"/>
  <c r="E145" i="96"/>
  <c r="C145" i="96"/>
  <c r="D145" i="96"/>
  <c r="F77" i="96"/>
  <c r="B77" i="96"/>
  <c r="C77" i="96"/>
  <c r="E129" i="97"/>
  <c r="C129" i="97"/>
  <c r="F53" i="93"/>
  <c r="B53" i="93"/>
  <c r="E161" i="97"/>
  <c r="C161" i="97"/>
  <c r="D161" i="97"/>
  <c r="C56" i="94"/>
  <c r="F56" i="94"/>
  <c r="D154" i="96"/>
  <c r="E154" i="96"/>
  <c r="E74" i="95"/>
  <c r="D74" i="95"/>
  <c r="C74" i="95"/>
  <c r="B74" i="95"/>
  <c r="D38" i="95"/>
  <c r="E38" i="95"/>
  <c r="F38" i="95"/>
  <c r="E60" i="94"/>
  <c r="C60" i="94"/>
  <c r="B60" i="94"/>
  <c r="D30" i="94"/>
  <c r="F30" i="94"/>
  <c r="E90" i="93"/>
  <c r="C90" i="93"/>
  <c r="B90" i="93"/>
  <c r="D90" i="93"/>
  <c r="E57" i="93"/>
  <c r="D57" i="93"/>
  <c r="B57" i="93"/>
  <c r="C57" i="93"/>
  <c r="D35" i="93"/>
  <c r="F35" i="93"/>
  <c r="E35" i="93"/>
  <c r="E128" i="90"/>
  <c r="C144" i="90"/>
  <c r="F88" i="90"/>
  <c r="D30" i="90"/>
  <c r="F76" i="90"/>
  <c r="C94" i="90"/>
  <c r="C158" i="90"/>
  <c r="D75" i="90"/>
  <c r="E75" i="90"/>
  <c r="D58" i="90"/>
  <c r="E58" i="90"/>
  <c r="B76" i="91"/>
  <c r="B152" i="91"/>
  <c r="D76" i="91"/>
  <c r="F78" i="92"/>
  <c r="B48" i="92"/>
  <c r="D158" i="93"/>
  <c r="D98" i="93"/>
  <c r="C98" i="93"/>
  <c r="C53" i="93"/>
  <c r="B69" i="93"/>
  <c r="C35" i="93"/>
  <c r="E86" i="93"/>
  <c r="B77" i="93"/>
  <c r="F47" i="94"/>
  <c r="C30" i="94"/>
  <c r="B56" i="94"/>
  <c r="E30" i="94"/>
  <c r="C141" i="95"/>
  <c r="C103" i="95"/>
  <c r="F74" i="95"/>
  <c r="B47" i="96"/>
  <c r="E156" i="96"/>
  <c r="E70" i="96"/>
  <c r="D31" i="96"/>
  <c r="D70" i="96"/>
  <c r="B129" i="97"/>
  <c r="B73" i="97"/>
  <c r="F72" i="97"/>
  <c r="C71" i="97"/>
  <c r="D152" i="97"/>
  <c r="E99" i="96"/>
  <c r="C99" i="96"/>
  <c r="B99" i="96"/>
  <c r="D99" i="96"/>
  <c r="E91" i="96"/>
  <c r="F91" i="96"/>
  <c r="F81" i="96"/>
  <c r="D81" i="96"/>
  <c r="E72" i="96"/>
  <c r="C72" i="96"/>
  <c r="B72" i="96"/>
  <c r="D72" i="96"/>
  <c r="D70" i="97"/>
  <c r="C70" i="97"/>
  <c r="C34" i="97"/>
  <c r="B34" i="97"/>
  <c r="E161" i="96"/>
  <c r="B161" i="96"/>
  <c r="F94" i="96"/>
  <c r="E94" i="96"/>
  <c r="E80" i="96"/>
  <c r="C80" i="96"/>
  <c r="B80" i="96"/>
  <c r="D80" i="96"/>
  <c r="E48" i="96"/>
  <c r="D48" i="96"/>
  <c r="F48" i="96"/>
  <c r="F92" i="96"/>
  <c r="D92" i="96"/>
  <c r="B92" i="96"/>
  <c r="E92" i="96"/>
  <c r="E45" i="95"/>
  <c r="B45" i="95"/>
  <c r="B154" i="96"/>
  <c r="F50" i="95"/>
  <c r="B50" i="95"/>
  <c r="F93" i="94"/>
  <c r="E93" i="94"/>
  <c r="F52" i="94"/>
  <c r="B52" i="94"/>
  <c r="D52" i="94"/>
  <c r="B153" i="93"/>
  <c r="B158" i="93"/>
  <c r="E53" i="93"/>
  <c r="C160" i="94"/>
  <c r="D160" i="94"/>
  <c r="D73" i="93"/>
  <c r="F73" i="93"/>
  <c r="D78" i="92"/>
  <c r="F70" i="95"/>
  <c r="D70" i="95"/>
  <c r="C77" i="97"/>
  <c r="D77" i="97"/>
  <c r="C31" i="97"/>
  <c r="E31" i="97"/>
  <c r="B161" i="97"/>
  <c r="C101" i="97"/>
  <c r="B101" i="97"/>
  <c r="E101" i="97"/>
  <c r="C91" i="97"/>
  <c r="B91" i="97"/>
  <c r="D91" i="97"/>
  <c r="B153" i="95"/>
  <c r="C153" i="95"/>
  <c r="D153" i="95"/>
  <c r="F49" i="93"/>
  <c r="C49" i="93"/>
  <c r="C31" i="95"/>
  <c r="E31" i="95"/>
  <c r="B31" i="95"/>
  <c r="E156" i="94"/>
  <c r="C156" i="94"/>
  <c r="D54" i="94"/>
  <c r="B54" i="94"/>
  <c r="F54" i="94"/>
  <c r="E70" i="92"/>
  <c r="D70" i="92"/>
  <c r="F72" i="91"/>
  <c r="B72" i="91"/>
  <c r="C51" i="96"/>
  <c r="F51" i="96"/>
  <c r="D48" i="94"/>
  <c r="F48" i="94"/>
  <c r="C48" i="94"/>
  <c r="B143" i="96"/>
  <c r="D143" i="96"/>
  <c r="B129" i="95"/>
  <c r="C129" i="95"/>
  <c r="D129" i="95"/>
  <c r="E129" i="95"/>
  <c r="B125" i="95"/>
  <c r="C125" i="95"/>
  <c r="D125" i="95"/>
  <c r="E125" i="95"/>
  <c r="C96" i="90"/>
  <c r="D96" i="90"/>
  <c r="E141" i="90"/>
  <c r="C141" i="90"/>
  <c r="F57" i="97"/>
  <c r="C57" i="97"/>
  <c r="B57" i="97"/>
  <c r="E87" i="94"/>
  <c r="D87" i="94"/>
  <c r="F57" i="93"/>
  <c r="C66" i="97"/>
  <c r="D92" i="95"/>
  <c r="C92" i="95"/>
  <c r="C143" i="92"/>
  <c r="D143" i="92"/>
  <c r="C102" i="93"/>
  <c r="D102" i="93"/>
  <c r="B158" i="91"/>
  <c r="C158" i="91"/>
  <c r="D44" i="90"/>
  <c r="E44" i="90"/>
  <c r="B86" i="97"/>
  <c r="F86" i="97"/>
  <c r="D89" i="97"/>
  <c r="B89" i="97"/>
  <c r="E49" i="93"/>
  <c r="D49" i="93"/>
  <c r="E101" i="91"/>
  <c r="F101" i="91"/>
  <c r="E96" i="90"/>
  <c r="F96" i="90"/>
  <c r="B96" i="90"/>
  <c r="E102" i="96"/>
  <c r="B102" i="96"/>
  <c r="D102" i="96"/>
  <c r="E159" i="93"/>
  <c r="B159" i="93"/>
  <c r="D93" i="95"/>
  <c r="E93" i="95"/>
  <c r="F97" i="97"/>
  <c r="E97" i="97"/>
  <c r="E80" i="97"/>
  <c r="C80" i="97"/>
  <c r="D73" i="97"/>
  <c r="C60" i="97"/>
  <c r="D50" i="97"/>
  <c r="F77" i="97"/>
  <c r="B77" i="97"/>
  <c r="D31" i="97"/>
  <c r="B31" i="97"/>
  <c r="D80" i="97"/>
  <c r="B50" i="97"/>
  <c r="C30" i="97"/>
  <c r="E30" i="97"/>
  <c r="D30" i="97"/>
  <c r="E60" i="97"/>
  <c r="B60" i="97"/>
  <c r="D103" i="95"/>
  <c r="F77" i="95"/>
  <c r="C90" i="95"/>
  <c r="C53" i="95"/>
  <c r="C49" i="95"/>
  <c r="B78" i="95"/>
  <c r="F49" i="95"/>
  <c r="D90" i="95"/>
  <c r="E53" i="95"/>
  <c r="F78" i="95"/>
  <c r="F53" i="95"/>
  <c r="B49" i="95"/>
  <c r="E145" i="95"/>
  <c r="B145" i="95"/>
  <c r="E103" i="95"/>
  <c r="F103" i="95"/>
  <c r="F90" i="95"/>
  <c r="E49" i="95"/>
  <c r="E78" i="95"/>
  <c r="C78" i="95"/>
  <c r="B90" i="95"/>
  <c r="B53" i="95"/>
  <c r="C44" i="95"/>
  <c r="D44" i="95"/>
  <c r="C46" i="92"/>
  <c r="D46" i="92"/>
  <c r="C45" i="93"/>
  <c r="E45" i="93"/>
  <c r="B45" i="93"/>
  <c r="E157" i="93"/>
  <c r="D157" i="93"/>
  <c r="E161" i="93"/>
  <c r="D161" i="93"/>
  <c r="B154" i="93"/>
  <c r="C154" i="93"/>
  <c r="B80" i="91"/>
  <c r="C99" i="91"/>
  <c r="D99" i="91"/>
  <c r="E59" i="91"/>
  <c r="F80" i="90"/>
  <c r="B123" i="90"/>
  <c r="D142" i="90"/>
  <c r="D91" i="90"/>
  <c r="C34" i="90"/>
  <c r="C68" i="90"/>
  <c r="E68" i="90"/>
  <c r="D68" i="90"/>
  <c r="C47" i="90"/>
  <c r="B47" i="90"/>
  <c r="D47" i="90"/>
  <c r="E94" i="90"/>
  <c r="F94" i="90"/>
  <c r="C51" i="90"/>
  <c r="D51" i="90"/>
  <c r="E51" i="90"/>
  <c r="C123" i="90"/>
  <c r="E142" i="90"/>
  <c r="D34" i="90"/>
  <c r="C140" i="90"/>
  <c r="B140" i="90"/>
  <c r="C64" i="90"/>
  <c r="D64" i="90"/>
  <c r="B64" i="90"/>
  <c r="E140" i="90"/>
  <c r="E80" i="90"/>
  <c r="B34" i="90"/>
  <c r="B51" i="90"/>
  <c r="B80" i="90"/>
  <c r="D97" i="90"/>
  <c r="C97" i="90"/>
  <c r="B129" i="90"/>
  <c r="D129" i="90"/>
  <c r="E63" i="90"/>
  <c r="D63" i="90"/>
  <c r="E96" i="92"/>
  <c r="C96" i="92"/>
  <c r="D96" i="92"/>
  <c r="F96" i="92"/>
  <c r="D139" i="97"/>
  <c r="B139" i="97"/>
  <c r="E139" i="97"/>
  <c r="D125" i="96"/>
  <c r="C125" i="96"/>
  <c r="B125" i="96"/>
  <c r="B128" i="95"/>
  <c r="E128" i="95"/>
  <c r="D128" i="95"/>
  <c r="C128" i="95"/>
  <c r="D124" i="95"/>
  <c r="C124" i="95"/>
  <c r="B124" i="95"/>
  <c r="C101" i="96"/>
  <c r="B101" i="96"/>
  <c r="E101" i="96"/>
  <c r="D101" i="96"/>
  <c r="F101" i="96"/>
  <c r="B94" i="94"/>
  <c r="E94" i="94"/>
  <c r="C94" i="94"/>
  <c r="D94" i="94"/>
  <c r="E159" i="94"/>
  <c r="C159" i="94"/>
  <c r="B159" i="94"/>
  <c r="E60" i="93"/>
  <c r="F60" i="93"/>
  <c r="C60" i="93"/>
  <c r="B60" i="93"/>
  <c r="F100" i="96"/>
  <c r="E100" i="96"/>
  <c r="D100" i="96"/>
  <c r="C100" i="96"/>
  <c r="F73" i="96"/>
  <c r="B73" i="96"/>
  <c r="D73" i="96"/>
  <c r="E73" i="96"/>
  <c r="C73" i="96"/>
  <c r="D45" i="95"/>
  <c r="F45" i="95"/>
  <c r="E157" i="92"/>
  <c r="B157" i="92"/>
  <c r="D157" i="92"/>
  <c r="C157" i="92"/>
  <c r="C139" i="96"/>
  <c r="B139" i="96"/>
  <c r="E139" i="96"/>
  <c r="C46" i="96"/>
  <c r="D46" i="96"/>
  <c r="F46" i="96"/>
  <c r="B46" i="96"/>
  <c r="E55" i="95"/>
  <c r="F55" i="95"/>
  <c r="D55" i="95"/>
  <c r="B55" i="95"/>
  <c r="F103" i="94"/>
  <c r="E103" i="94"/>
  <c r="B103" i="94"/>
  <c r="C103" i="94"/>
  <c r="B87" i="91"/>
  <c r="F87" i="91"/>
  <c r="E87" i="91"/>
  <c r="D87" i="91"/>
  <c r="C87" i="91"/>
  <c r="B71" i="91"/>
  <c r="D71" i="91"/>
  <c r="C71" i="91"/>
  <c r="E71" i="91"/>
  <c r="D34" i="94"/>
  <c r="B34" i="94"/>
  <c r="F34" i="94"/>
  <c r="C80" i="93"/>
  <c r="E80" i="93"/>
  <c r="D80" i="93"/>
  <c r="B80" i="93"/>
  <c r="F80" i="93"/>
  <c r="E153" i="91"/>
  <c r="D153" i="91"/>
  <c r="B153" i="91"/>
  <c r="C153" i="91"/>
  <c r="D154" i="90"/>
  <c r="C154" i="90"/>
  <c r="B154" i="90"/>
  <c r="F95" i="94"/>
  <c r="E95" i="94"/>
  <c r="B95" i="94"/>
  <c r="D95" i="94"/>
  <c r="C57" i="94"/>
  <c r="B57" i="94"/>
  <c r="F57" i="94"/>
  <c r="B51" i="93"/>
  <c r="F51" i="93"/>
  <c r="D51" i="93"/>
  <c r="C51" i="93"/>
  <c r="E51" i="93"/>
  <c r="B143" i="90"/>
  <c r="C143" i="90"/>
  <c r="E143" i="90"/>
  <c r="B154" i="91"/>
  <c r="C154" i="91"/>
  <c r="D154" i="91"/>
  <c r="E154" i="91"/>
  <c r="D73" i="90"/>
  <c r="C73" i="90"/>
  <c r="B73" i="90"/>
  <c r="E73" i="90"/>
  <c r="F73" i="90"/>
  <c r="C125" i="97"/>
  <c r="B125" i="97"/>
  <c r="E125" i="97"/>
  <c r="D35" i="97"/>
  <c r="C35" i="97"/>
  <c r="B35" i="97"/>
  <c r="E35" i="97"/>
  <c r="F35" i="97"/>
  <c r="C139" i="97"/>
  <c r="D103" i="97"/>
  <c r="C103" i="97"/>
  <c r="B103" i="97"/>
  <c r="E103" i="97"/>
  <c r="F73" i="97"/>
  <c r="E73" i="97"/>
  <c r="B124" i="97"/>
  <c r="C124" i="97"/>
  <c r="C81" i="97"/>
  <c r="D81" i="97"/>
  <c r="B81" i="97"/>
  <c r="E31" i="96"/>
  <c r="B31" i="96"/>
  <c r="F31" i="96"/>
  <c r="C157" i="96"/>
  <c r="D157" i="96"/>
  <c r="D78" i="97"/>
  <c r="E78" i="97"/>
  <c r="C78" i="97"/>
  <c r="B78" i="97"/>
  <c r="B161" i="95"/>
  <c r="D161" i="95"/>
  <c r="C161" i="95"/>
  <c r="C66" i="95"/>
  <c r="D66" i="95"/>
  <c r="C35" i="95"/>
  <c r="D35" i="95"/>
  <c r="E153" i="92"/>
  <c r="B153" i="92"/>
  <c r="D153" i="92"/>
  <c r="C153" i="92"/>
  <c r="E157" i="91"/>
  <c r="D157" i="91"/>
  <c r="B157" i="91"/>
  <c r="C157" i="91"/>
  <c r="D95" i="90"/>
  <c r="B95" i="90"/>
  <c r="E95" i="90"/>
  <c r="C95" i="90"/>
  <c r="D55" i="93"/>
  <c r="F55" i="93"/>
  <c r="B55" i="93"/>
  <c r="C50" i="91"/>
  <c r="D50" i="91"/>
  <c r="C147" i="90"/>
  <c r="B147" i="90"/>
  <c r="D147" i="90"/>
  <c r="E147" i="90"/>
  <c r="C30" i="90"/>
  <c r="E30" i="90"/>
  <c r="E79" i="90"/>
  <c r="D79" i="90"/>
  <c r="C79" i="90"/>
  <c r="E32" i="93"/>
  <c r="F32" i="93"/>
  <c r="D32" i="93"/>
  <c r="B32" i="93"/>
  <c r="C139" i="90"/>
  <c r="D139" i="90"/>
  <c r="B139" i="90"/>
  <c r="E139" i="90"/>
  <c r="C87" i="90"/>
  <c r="E87" i="90"/>
  <c r="B94" i="95"/>
  <c r="F94" i="95"/>
  <c r="E94" i="95"/>
  <c r="E159" i="96"/>
  <c r="C159" i="96"/>
  <c r="B159" i="96"/>
  <c r="D86" i="96"/>
  <c r="C86" i="96"/>
  <c r="D75" i="96"/>
  <c r="C75" i="96"/>
  <c r="C93" i="96"/>
  <c r="B93" i="96"/>
  <c r="C47" i="96"/>
  <c r="D47" i="96"/>
  <c r="C69" i="96"/>
  <c r="D69" i="96"/>
  <c r="C56" i="95"/>
  <c r="D56" i="95"/>
  <c r="F103" i="96"/>
  <c r="C103" i="96"/>
  <c r="B103" i="96"/>
  <c r="F76" i="95"/>
  <c r="C76" i="95"/>
  <c r="B76" i="95"/>
  <c r="D93" i="94"/>
  <c r="C93" i="94"/>
  <c r="E159" i="90"/>
  <c r="D159" i="90"/>
  <c r="C159" i="90"/>
  <c r="B159" i="90"/>
  <c r="C47" i="94"/>
  <c r="D47" i="94"/>
  <c r="C53" i="94"/>
  <c r="E53" i="94"/>
  <c r="F92" i="94"/>
  <c r="C92" i="94"/>
  <c r="B92" i="94"/>
  <c r="E153" i="97"/>
  <c r="C153" i="97"/>
  <c r="B153" i="97"/>
  <c r="D153" i="97"/>
  <c r="E141" i="95"/>
  <c r="B141" i="95"/>
  <c r="F102" i="97"/>
  <c r="E102" i="97"/>
  <c r="B102" i="97"/>
  <c r="F71" i="97"/>
  <c r="B71" i="97"/>
  <c r="E56" i="97"/>
  <c r="D56" i="97"/>
  <c r="F70" i="97"/>
  <c r="B70" i="97"/>
  <c r="C161" i="96"/>
  <c r="D161" i="96"/>
  <c r="D94" i="96"/>
  <c r="C94" i="96"/>
  <c r="C74" i="96"/>
  <c r="B74" i="96"/>
  <c r="F102" i="95"/>
  <c r="E102" i="95"/>
  <c r="B102" i="95"/>
  <c r="D77" i="95"/>
  <c r="C77" i="95"/>
  <c r="E146" i="94"/>
  <c r="B146" i="94"/>
  <c r="D58" i="94"/>
  <c r="C58" i="94"/>
  <c r="B58" i="94"/>
  <c r="E58" i="94"/>
  <c r="D128" i="94"/>
  <c r="C128" i="94"/>
  <c r="B127" i="90"/>
  <c r="C127" i="90"/>
  <c r="E127" i="90"/>
  <c r="D127" i="90"/>
  <c r="E144" i="92"/>
  <c r="D144" i="92"/>
  <c r="E155" i="90"/>
  <c r="B155" i="90"/>
  <c r="D155" i="90"/>
  <c r="C155" i="90"/>
  <c r="E59" i="94"/>
  <c r="B59" i="94"/>
  <c r="F59" i="94"/>
  <c r="D59" i="94"/>
  <c r="C59" i="94"/>
  <c r="D64" i="93"/>
  <c r="F64" i="93"/>
  <c r="B64" i="93"/>
  <c r="E160" i="94"/>
  <c r="B160" i="94"/>
  <c r="F91" i="93"/>
  <c r="E91" i="93"/>
  <c r="B91" i="93"/>
  <c r="E161" i="92"/>
  <c r="C161" i="92"/>
  <c r="B161" i="92"/>
  <c r="D161" i="92"/>
  <c r="B142" i="97"/>
  <c r="E142" i="97"/>
  <c r="D142" i="97"/>
  <c r="C142" i="97"/>
  <c r="B138" i="97"/>
  <c r="E138" i="97"/>
  <c r="D138" i="97"/>
  <c r="C138" i="97"/>
  <c r="D156" i="97"/>
  <c r="C156" i="97"/>
  <c r="B156" i="97"/>
  <c r="E156" i="97"/>
  <c r="E98" i="97"/>
  <c r="C98" i="97"/>
  <c r="B98" i="97"/>
  <c r="D98" i="97"/>
  <c r="F98" i="97"/>
  <c r="B146" i="97"/>
  <c r="E146" i="97"/>
  <c r="D146" i="97"/>
  <c r="C146" i="97"/>
  <c r="F99" i="97"/>
  <c r="B99" i="97"/>
  <c r="C99" i="97"/>
  <c r="D99" i="97"/>
  <c r="E99" i="97"/>
  <c r="D160" i="97"/>
  <c r="C160" i="97"/>
  <c r="B160" i="97"/>
  <c r="E160" i="97"/>
  <c r="D160" i="96"/>
  <c r="C160" i="96"/>
  <c r="B160" i="96"/>
  <c r="E160" i="96"/>
  <c r="B138" i="96"/>
  <c r="E138" i="96"/>
  <c r="D138" i="96"/>
  <c r="C138" i="96"/>
  <c r="E78" i="96"/>
  <c r="D78" i="96"/>
  <c r="B78" i="96"/>
  <c r="F78" i="96"/>
  <c r="C78" i="96"/>
  <c r="D152" i="96"/>
  <c r="C152" i="96"/>
  <c r="B152" i="96"/>
  <c r="E152" i="96"/>
  <c r="E97" i="96"/>
  <c r="D97" i="96"/>
  <c r="B97" i="96"/>
  <c r="F97" i="96"/>
  <c r="C97" i="96"/>
  <c r="B146" i="96"/>
  <c r="E146" i="96"/>
  <c r="D146" i="96"/>
  <c r="C146" i="96"/>
  <c r="E89" i="96"/>
  <c r="D89" i="96"/>
  <c r="B89" i="96"/>
  <c r="F89" i="96"/>
  <c r="C89" i="96"/>
  <c r="B142" i="96"/>
  <c r="E142" i="96"/>
  <c r="D142" i="96"/>
  <c r="C142" i="96"/>
  <c r="B142" i="95"/>
  <c r="E142" i="95"/>
  <c r="D142" i="95"/>
  <c r="C142" i="95"/>
  <c r="D156" i="95"/>
  <c r="C156" i="95"/>
  <c r="B156" i="95"/>
  <c r="E156" i="95"/>
  <c r="D152" i="95"/>
  <c r="C152" i="95"/>
  <c r="B152" i="95"/>
  <c r="E152" i="95"/>
  <c r="B138" i="95"/>
  <c r="E138" i="95"/>
  <c r="D138" i="95"/>
  <c r="C138" i="95"/>
  <c r="F51" i="95"/>
  <c r="B51" i="95"/>
  <c r="E51" i="95"/>
  <c r="C51" i="95"/>
  <c r="D51" i="95"/>
  <c r="F30" i="95"/>
  <c r="B30" i="95"/>
  <c r="E30" i="95"/>
  <c r="C30" i="95"/>
  <c r="D30" i="95"/>
  <c r="B146" i="95"/>
  <c r="E146" i="95"/>
  <c r="D146" i="95"/>
  <c r="C146" i="95"/>
  <c r="F97" i="94"/>
  <c r="B97" i="94"/>
  <c r="E97" i="94"/>
  <c r="D97" i="94"/>
  <c r="C97" i="94"/>
  <c r="B143" i="94"/>
  <c r="E143" i="94"/>
  <c r="D143" i="94"/>
  <c r="C143" i="94"/>
  <c r="B147" i="94"/>
  <c r="E147" i="94"/>
  <c r="D147" i="94"/>
  <c r="C147" i="94"/>
  <c r="E96" i="94"/>
  <c r="D96" i="94"/>
  <c r="B96" i="94"/>
  <c r="F96" i="94"/>
  <c r="C96" i="94"/>
  <c r="E104" i="94"/>
  <c r="D104" i="94"/>
  <c r="B104" i="94"/>
  <c r="C104" i="94"/>
  <c r="F104" i="94"/>
  <c r="K43" i="94"/>
  <c r="L43" i="94" s="1"/>
  <c r="D161" i="94"/>
  <c r="C161" i="94"/>
  <c r="B161" i="94"/>
  <c r="E161" i="94"/>
  <c r="E81" i="94"/>
  <c r="B81" i="94"/>
  <c r="F81" i="94"/>
  <c r="C81" i="94"/>
  <c r="D81" i="94"/>
  <c r="F89" i="94"/>
  <c r="B89" i="94"/>
  <c r="E89" i="94"/>
  <c r="D89" i="94"/>
  <c r="C89" i="94"/>
  <c r="D157" i="94"/>
  <c r="C157" i="94"/>
  <c r="B157" i="94"/>
  <c r="E157" i="94"/>
  <c r="B139" i="94"/>
  <c r="E139" i="94"/>
  <c r="D139" i="94"/>
  <c r="C139" i="94"/>
  <c r="E88" i="94"/>
  <c r="D88" i="94"/>
  <c r="B88" i="94"/>
  <c r="C88" i="94"/>
  <c r="F88" i="94"/>
  <c r="B138" i="93"/>
  <c r="E138" i="93"/>
  <c r="D138" i="93"/>
  <c r="C138" i="93"/>
  <c r="D160" i="93"/>
  <c r="C160" i="93"/>
  <c r="B160" i="93"/>
  <c r="E160" i="93"/>
  <c r="B146" i="93"/>
  <c r="E146" i="93"/>
  <c r="D146" i="93"/>
  <c r="C146" i="93"/>
  <c r="E88" i="93"/>
  <c r="D88" i="93"/>
  <c r="B88" i="93"/>
  <c r="F88" i="93"/>
  <c r="C88" i="93"/>
  <c r="F79" i="93"/>
  <c r="B79" i="93"/>
  <c r="D79" i="93"/>
  <c r="C79" i="93"/>
  <c r="E79" i="93"/>
  <c r="D156" i="93"/>
  <c r="C156" i="93"/>
  <c r="B156" i="93"/>
  <c r="E156" i="93"/>
  <c r="B142" i="93"/>
  <c r="E142" i="93"/>
  <c r="D142" i="93"/>
  <c r="C142" i="93"/>
  <c r="E128" i="93"/>
  <c r="C128" i="93"/>
  <c r="D128" i="93"/>
  <c r="B128" i="93"/>
  <c r="E124" i="93"/>
  <c r="C124" i="93"/>
  <c r="D124" i="93"/>
  <c r="B124" i="93"/>
  <c r="E96" i="93"/>
  <c r="D96" i="93"/>
  <c r="B96" i="93"/>
  <c r="F96" i="93"/>
  <c r="C96" i="93"/>
  <c r="F44" i="93"/>
  <c r="B44" i="93"/>
  <c r="E44" i="93"/>
  <c r="C44" i="93"/>
  <c r="D44" i="93"/>
  <c r="F33" i="93"/>
  <c r="B33" i="93"/>
  <c r="C33" i="93"/>
  <c r="E33" i="93"/>
  <c r="D33" i="93"/>
  <c r="E78" i="93"/>
  <c r="D78" i="93"/>
  <c r="C78" i="93"/>
  <c r="B78" i="93"/>
  <c r="F78" i="93"/>
  <c r="B101" i="92"/>
  <c r="F101" i="92"/>
  <c r="E101" i="92"/>
  <c r="E146" i="92"/>
  <c r="D146" i="92"/>
  <c r="C146" i="92"/>
  <c r="B146" i="92"/>
  <c r="F87" i="92"/>
  <c r="B87" i="92"/>
  <c r="E87" i="92"/>
  <c r="D87" i="92"/>
  <c r="C87" i="92"/>
  <c r="C160" i="92"/>
  <c r="B160" i="92"/>
  <c r="E160" i="92"/>
  <c r="D160" i="92"/>
  <c r="F31" i="92"/>
  <c r="B31" i="92"/>
  <c r="E31" i="92"/>
  <c r="D31" i="92"/>
  <c r="C31" i="92"/>
  <c r="E142" i="92"/>
  <c r="D142" i="92"/>
  <c r="B142" i="92"/>
  <c r="C142" i="92"/>
  <c r="B139" i="92"/>
  <c r="E139" i="92"/>
  <c r="D139" i="92"/>
  <c r="C139" i="92"/>
  <c r="F103" i="92"/>
  <c r="B103" i="92"/>
  <c r="E103" i="92"/>
  <c r="D103" i="92"/>
  <c r="C103" i="92"/>
  <c r="D159" i="92"/>
  <c r="C159" i="92"/>
  <c r="E159" i="92"/>
  <c r="B159" i="92"/>
  <c r="C156" i="92"/>
  <c r="B156" i="92"/>
  <c r="E156" i="92"/>
  <c r="D156" i="92"/>
  <c r="D86" i="92"/>
  <c r="E86" i="92"/>
  <c r="C86" i="92"/>
  <c r="F86" i="92"/>
  <c r="B86" i="92"/>
  <c r="E102" i="92"/>
  <c r="D102" i="92"/>
  <c r="B102" i="92"/>
  <c r="C102" i="92"/>
  <c r="F102" i="92"/>
  <c r="F35" i="92"/>
  <c r="B35" i="92"/>
  <c r="C35" i="92"/>
  <c r="E35" i="92"/>
  <c r="D35" i="92"/>
  <c r="E138" i="92"/>
  <c r="D138" i="92"/>
  <c r="B138" i="92"/>
  <c r="C138" i="92"/>
  <c r="F95" i="92"/>
  <c r="B95" i="92"/>
  <c r="E95" i="92"/>
  <c r="D95" i="92"/>
  <c r="C95" i="92"/>
  <c r="E94" i="92"/>
  <c r="D94" i="92"/>
  <c r="B94" i="92"/>
  <c r="C94" i="92"/>
  <c r="F94" i="92"/>
  <c r="D156" i="91"/>
  <c r="C156" i="91"/>
  <c r="B156" i="91"/>
  <c r="E156" i="91"/>
  <c r="B146" i="91"/>
  <c r="E146" i="91"/>
  <c r="D146" i="91"/>
  <c r="C146" i="91"/>
  <c r="D160" i="91"/>
  <c r="C160" i="91"/>
  <c r="B160" i="91"/>
  <c r="E160" i="91"/>
  <c r="E92" i="91"/>
  <c r="D92" i="91"/>
  <c r="B92" i="91"/>
  <c r="F92" i="91"/>
  <c r="C92" i="91"/>
  <c r="B142" i="91"/>
  <c r="E142" i="91"/>
  <c r="D142" i="91"/>
  <c r="C142" i="91"/>
  <c r="F58" i="91"/>
  <c r="B58" i="91"/>
  <c r="D58" i="91"/>
  <c r="C58" i="91"/>
  <c r="E58" i="91"/>
  <c r="E73" i="91"/>
  <c r="D73" i="91"/>
  <c r="B73" i="91"/>
  <c r="F73" i="91"/>
  <c r="C73" i="91"/>
  <c r="B138" i="91"/>
  <c r="E138" i="91"/>
  <c r="D138" i="91"/>
  <c r="C138" i="91"/>
  <c r="E65" i="91"/>
  <c r="D65" i="91"/>
  <c r="B65" i="91"/>
  <c r="F65" i="91"/>
  <c r="C65" i="91"/>
  <c r="E53" i="90"/>
  <c r="D53" i="90"/>
  <c r="B53" i="90"/>
  <c r="C53" i="90"/>
  <c r="F53" i="90"/>
  <c r="D156" i="90"/>
  <c r="E156" i="90"/>
  <c r="C156" i="90"/>
  <c r="B156" i="90"/>
  <c r="B138" i="90"/>
  <c r="C138" i="90"/>
  <c r="E138" i="90"/>
  <c r="D138" i="90"/>
  <c r="E145" i="90"/>
  <c r="C145" i="90"/>
  <c r="B145" i="90"/>
  <c r="D145" i="90"/>
  <c r="F86" i="90"/>
  <c r="B86" i="90"/>
  <c r="D86" i="90"/>
  <c r="C86" i="90"/>
  <c r="E86" i="90"/>
  <c r="C157" i="90"/>
  <c r="B157" i="90"/>
  <c r="E157" i="90"/>
  <c r="D157" i="90"/>
  <c r="F67" i="90"/>
  <c r="B67" i="90"/>
  <c r="C67" i="90"/>
  <c r="E67" i="90"/>
  <c r="D67" i="90"/>
  <c r="E100" i="90"/>
  <c r="B100" i="90"/>
  <c r="D100" i="90"/>
  <c r="F100" i="90"/>
  <c r="C100" i="90"/>
  <c r="E70" i="90"/>
  <c r="D70" i="90"/>
  <c r="B70" i="90"/>
  <c r="C70" i="90"/>
  <c r="F70" i="90"/>
  <c r="F54" i="90"/>
  <c r="B54" i="90"/>
  <c r="D54" i="90"/>
  <c r="C54" i="90"/>
  <c r="E54" i="90"/>
  <c r="B146" i="90"/>
  <c r="C146" i="90"/>
  <c r="D146" i="90"/>
  <c r="E146" i="90"/>
  <c r="D126" i="90"/>
  <c r="B126" i="90"/>
  <c r="C126" i="90"/>
  <c r="E126" i="90"/>
  <c r="C161" i="90"/>
  <c r="E161" i="90"/>
  <c r="D161" i="90"/>
  <c r="B161" i="90"/>
  <c r="D152" i="90"/>
  <c r="B152" i="90"/>
  <c r="E152" i="90"/>
  <c r="C152" i="90"/>
  <c r="F50" i="90"/>
  <c r="B50" i="90"/>
  <c r="C50" i="90"/>
  <c r="E50" i="90"/>
  <c r="D50" i="90"/>
  <c r="F71" i="90"/>
  <c r="B71" i="90"/>
  <c r="D71" i="90"/>
  <c r="C71" i="90"/>
  <c r="E71" i="90"/>
  <c r="C168" i="93" l="1"/>
  <c r="C169" i="94"/>
  <c r="B168" i="95"/>
  <c r="D168" i="97"/>
  <c r="B168" i="97"/>
  <c r="C168" i="97"/>
  <c r="D168" i="96"/>
  <c r="C168" i="96"/>
  <c r="B168" i="96"/>
  <c r="D168" i="95"/>
  <c r="C168" i="95"/>
  <c r="B169" i="94"/>
  <c r="D169" i="94"/>
  <c r="B168" i="93"/>
  <c r="D168" i="93"/>
  <c r="C168" i="92"/>
  <c r="B168" i="92"/>
  <c r="D168" i="92"/>
  <c r="B168" i="91"/>
  <c r="C168" i="91"/>
  <c r="D168" i="91"/>
  <c r="C168" i="90"/>
  <c r="B168" i="90"/>
  <c r="D168" i="90"/>
  <c r="J59" i="53" l="1"/>
  <c r="K59" i="53" s="1"/>
  <c r="L59" i="53" s="1"/>
  <c r="K163" i="53"/>
  <c r="L163" i="53" s="1"/>
  <c r="J162" i="53"/>
  <c r="J161" i="53"/>
  <c r="J160" i="53"/>
  <c r="J159" i="53"/>
  <c r="J158" i="53"/>
  <c r="K158" i="53" s="1"/>
  <c r="L158" i="53" s="1"/>
  <c r="K157" i="53"/>
  <c r="L157" i="53" s="1"/>
  <c r="AD156" i="53"/>
  <c r="I156" i="53" s="1"/>
  <c r="K156" i="53" s="1"/>
  <c r="L156" i="53" s="1"/>
  <c r="AD155" i="53"/>
  <c r="I155" i="53" s="1"/>
  <c r="K155" i="53" s="1"/>
  <c r="L155" i="53" s="1"/>
  <c r="AD154" i="53"/>
  <c r="I154" i="53" s="1"/>
  <c r="K154" i="53" s="1"/>
  <c r="L154" i="53" s="1"/>
  <c r="AD153" i="53"/>
  <c r="I153" i="53" s="1"/>
  <c r="K153" i="53" s="1"/>
  <c r="L153" i="53" s="1"/>
  <c r="AD152" i="53"/>
  <c r="I152" i="53" s="1"/>
  <c r="K152" i="53" s="1"/>
  <c r="L152" i="53" s="1"/>
  <c r="AD151" i="53"/>
  <c r="I151" i="53" s="1"/>
  <c r="K151" i="53" s="1"/>
  <c r="L151" i="53" s="1"/>
  <c r="AD150" i="53"/>
  <c r="I150" i="53" s="1"/>
  <c r="K150" i="53" s="1"/>
  <c r="L150" i="53" s="1"/>
  <c r="AD149" i="53"/>
  <c r="I149" i="53" s="1"/>
  <c r="K149" i="53" s="1"/>
  <c r="L149" i="53" s="1"/>
  <c r="AD148" i="53"/>
  <c r="I148" i="53" s="1"/>
  <c r="K148" i="53" s="1"/>
  <c r="L148" i="53" s="1"/>
  <c r="AD147" i="53"/>
  <c r="I147" i="53" s="1"/>
  <c r="K147" i="53" s="1"/>
  <c r="L147" i="53" s="1"/>
  <c r="K146" i="53"/>
  <c r="L146" i="53" s="1"/>
  <c r="J145" i="53"/>
  <c r="K145" i="53" s="1"/>
  <c r="L145" i="53" s="1"/>
  <c r="J144" i="53"/>
  <c r="K144" i="53" s="1"/>
  <c r="L144" i="53" s="1"/>
  <c r="K143" i="53"/>
  <c r="L143" i="53" s="1"/>
  <c r="AD142" i="53"/>
  <c r="I142" i="53" s="1"/>
  <c r="K142" i="53" s="1"/>
  <c r="L142" i="53" s="1"/>
  <c r="AD141" i="53"/>
  <c r="I141" i="53" s="1"/>
  <c r="K141" i="53" s="1"/>
  <c r="L141" i="53" s="1"/>
  <c r="AD140" i="53"/>
  <c r="I140" i="53" s="1"/>
  <c r="K140" i="53" s="1"/>
  <c r="L140" i="53" s="1"/>
  <c r="AD139" i="53"/>
  <c r="I139" i="53" s="1"/>
  <c r="K139" i="53" s="1"/>
  <c r="L139" i="53" s="1"/>
  <c r="AD138" i="53"/>
  <c r="I138" i="53" s="1"/>
  <c r="K138" i="53" s="1"/>
  <c r="L138" i="53" s="1"/>
  <c r="AD137" i="53"/>
  <c r="I137" i="53" s="1"/>
  <c r="K137" i="53" s="1"/>
  <c r="L137" i="53" s="1"/>
  <c r="AD136" i="53"/>
  <c r="I136" i="53" s="1"/>
  <c r="K136" i="53" s="1"/>
  <c r="L136" i="53" s="1"/>
  <c r="AD135" i="53"/>
  <c r="I135" i="53" s="1"/>
  <c r="K135" i="53" s="1"/>
  <c r="L135" i="53" s="1"/>
  <c r="AD134" i="53"/>
  <c r="I134" i="53" s="1"/>
  <c r="K134" i="53" s="1"/>
  <c r="L134" i="53" s="1"/>
  <c r="AD133" i="53"/>
  <c r="I133" i="53" s="1"/>
  <c r="K133" i="53" s="1"/>
  <c r="L133" i="53" s="1"/>
  <c r="AD132" i="53"/>
  <c r="K132" i="53"/>
  <c r="L132" i="53" s="1"/>
  <c r="J130" i="53"/>
  <c r="K130" i="53" s="1"/>
  <c r="L130" i="53" s="1"/>
  <c r="K129" i="53"/>
  <c r="L129" i="53" s="1"/>
  <c r="AD128" i="53"/>
  <c r="I128" i="53" s="1"/>
  <c r="AD127" i="53"/>
  <c r="I127" i="53" s="1"/>
  <c r="AD126" i="53"/>
  <c r="I126" i="53" s="1"/>
  <c r="AD125" i="53"/>
  <c r="I125" i="53" s="1"/>
  <c r="AD124" i="53"/>
  <c r="I124" i="53" s="1"/>
  <c r="AD123" i="53"/>
  <c r="I123" i="53" s="1"/>
  <c r="AD122" i="53"/>
  <c r="I122" i="53" s="1"/>
  <c r="AD121" i="53"/>
  <c r="I121" i="53" s="1"/>
  <c r="AD120" i="53"/>
  <c r="I120" i="53" s="1"/>
  <c r="AD119" i="53"/>
  <c r="I119" i="53" s="1"/>
  <c r="AD118" i="53"/>
  <c r="J118" i="53"/>
  <c r="K118" i="53" s="1"/>
  <c r="L118" i="53" s="1"/>
  <c r="J117" i="53"/>
  <c r="K117" i="53" s="1"/>
  <c r="L117" i="53" s="1"/>
  <c r="K116" i="53"/>
  <c r="L116" i="53" s="1"/>
  <c r="K115" i="53"/>
  <c r="L115" i="53" s="1"/>
  <c r="K114" i="53"/>
  <c r="L114" i="53" s="1"/>
  <c r="K113" i="53"/>
  <c r="L113" i="53" s="1"/>
  <c r="J103" i="53"/>
  <c r="K103" i="53" s="1"/>
  <c r="L103" i="53" s="1"/>
  <c r="J102" i="53"/>
  <c r="K102" i="53" s="1"/>
  <c r="L102" i="53" s="1"/>
  <c r="J101" i="53"/>
  <c r="K101" i="53" s="1"/>
  <c r="L101" i="53" s="1"/>
  <c r="J100" i="53"/>
  <c r="K100" i="53" s="1"/>
  <c r="L100" i="53" s="1"/>
  <c r="J99" i="53"/>
  <c r="K99" i="53" s="1"/>
  <c r="L99" i="53" s="1"/>
  <c r="AD98" i="53"/>
  <c r="I98" i="53" s="1"/>
  <c r="AD97" i="53"/>
  <c r="I97" i="53" s="1"/>
  <c r="AD96" i="53"/>
  <c r="I96" i="53" s="1"/>
  <c r="AD95" i="53"/>
  <c r="I95" i="53" s="1"/>
  <c r="AD94" i="53"/>
  <c r="I94" i="53" s="1"/>
  <c r="AD93" i="53"/>
  <c r="I93" i="53" s="1"/>
  <c r="AD92" i="53"/>
  <c r="I92" i="53" s="1"/>
  <c r="AD91" i="53"/>
  <c r="I91" i="53" s="1"/>
  <c r="AD90" i="53"/>
  <c r="I90" i="53" s="1"/>
  <c r="AD89" i="53"/>
  <c r="I89" i="53" s="1"/>
  <c r="AD88" i="53"/>
  <c r="I88" i="53" s="1"/>
  <c r="AD87" i="53"/>
  <c r="I87" i="53" s="1"/>
  <c r="AD86" i="53"/>
  <c r="I86" i="53" s="1"/>
  <c r="AD85" i="53"/>
  <c r="I85" i="53" s="1"/>
  <c r="AD84" i="53"/>
  <c r="I84" i="53" s="1"/>
  <c r="AD83" i="53"/>
  <c r="I83" i="53" s="1"/>
  <c r="AD82" i="53"/>
  <c r="I82" i="53" s="1"/>
  <c r="AD81" i="53"/>
  <c r="I81" i="53" s="1"/>
  <c r="AD80" i="53"/>
  <c r="J80" i="53"/>
  <c r="K80" i="53" s="1"/>
  <c r="L80" i="53" s="1"/>
  <c r="J79" i="53"/>
  <c r="K79" i="53" s="1"/>
  <c r="L79" i="53" s="1"/>
  <c r="AD78" i="53"/>
  <c r="J78" i="53"/>
  <c r="K78" i="53" s="1"/>
  <c r="L78" i="53" s="1"/>
  <c r="AD77" i="53"/>
  <c r="I77" i="53" s="1"/>
  <c r="AD76" i="53"/>
  <c r="I76" i="53" s="1"/>
  <c r="AD75" i="53"/>
  <c r="I75" i="53" s="1"/>
  <c r="AD74" i="53"/>
  <c r="I74" i="53" s="1"/>
  <c r="AD73" i="53"/>
  <c r="I73" i="53" s="1"/>
  <c r="AD72" i="53"/>
  <c r="I72" i="53" s="1"/>
  <c r="AD71" i="53"/>
  <c r="I71" i="53" s="1"/>
  <c r="AD70" i="53"/>
  <c r="I70" i="53" s="1"/>
  <c r="AD69" i="53"/>
  <c r="I69" i="53" s="1"/>
  <c r="AD68" i="53"/>
  <c r="I68" i="53" s="1"/>
  <c r="AD67" i="53"/>
  <c r="I67" i="53" s="1"/>
  <c r="AD66" i="53"/>
  <c r="I66" i="53" s="1"/>
  <c r="AD65" i="53"/>
  <c r="I65" i="53" s="1"/>
  <c r="AD64" i="53"/>
  <c r="I64" i="53" s="1"/>
  <c r="AD63" i="53"/>
  <c r="I63" i="53" s="1"/>
  <c r="AD62" i="53"/>
  <c r="I62" i="53" s="1"/>
  <c r="AD61" i="53"/>
  <c r="I61" i="53" s="1"/>
  <c r="J58" i="53"/>
  <c r="K58" i="53" s="1"/>
  <c r="L58" i="53" s="1"/>
  <c r="AD57" i="53"/>
  <c r="I57" i="53" s="1"/>
  <c r="AD56" i="53"/>
  <c r="I56" i="53" s="1"/>
  <c r="AD55" i="53"/>
  <c r="I55" i="53" s="1"/>
  <c r="AD54" i="53"/>
  <c r="I54" i="53" s="1"/>
  <c r="AD53" i="53"/>
  <c r="I53" i="53" s="1"/>
  <c r="AD52" i="53"/>
  <c r="I52" i="53" s="1"/>
  <c r="AD51" i="53"/>
  <c r="I51" i="53" s="1"/>
  <c r="AD50" i="53"/>
  <c r="I50" i="53" s="1"/>
  <c r="AD49" i="53"/>
  <c r="I49" i="53" s="1"/>
  <c r="AD48" i="53"/>
  <c r="I48" i="53" s="1"/>
  <c r="AD47" i="53"/>
  <c r="I47" i="53" s="1"/>
  <c r="AD46" i="53"/>
  <c r="I46" i="53" s="1"/>
  <c r="AD45" i="53"/>
  <c r="I45" i="53" s="1"/>
  <c r="AD44" i="53"/>
  <c r="I44" i="53" s="1"/>
  <c r="AD43" i="53"/>
  <c r="I43" i="53" s="1"/>
  <c r="AD42" i="53"/>
  <c r="I42" i="53" s="1"/>
  <c r="AD41" i="53"/>
  <c r="I41" i="53" s="1"/>
  <c r="Y40" i="53"/>
  <c r="AC40" i="53" s="1"/>
  <c r="AD40" i="53" s="1"/>
  <c r="I40" i="53" s="1"/>
  <c r="J39" i="53"/>
  <c r="K39" i="53" s="1"/>
  <c r="L39" i="53" s="1"/>
  <c r="J38" i="53"/>
  <c r="K38" i="53" s="1"/>
  <c r="L38" i="53" s="1"/>
  <c r="J37" i="53"/>
  <c r="K37" i="53" s="1"/>
  <c r="L37" i="53" s="1"/>
  <c r="J36" i="53"/>
  <c r="K36" i="53" s="1"/>
  <c r="L36" i="53" s="1"/>
  <c r="AD35" i="53"/>
  <c r="I35" i="53" s="1"/>
  <c r="AD32" i="53"/>
  <c r="I32" i="53" s="1"/>
  <c r="AD31" i="53"/>
  <c r="I31" i="53" s="1"/>
  <c r="AD30" i="53"/>
  <c r="I30" i="53" s="1"/>
  <c r="AD29" i="53"/>
  <c r="J29" i="53"/>
  <c r="K29" i="53" s="1"/>
  <c r="L29" i="53" s="1"/>
  <c r="J28" i="53"/>
  <c r="K28" i="53" s="1"/>
  <c r="L28" i="53" s="1"/>
  <c r="J27" i="53"/>
  <c r="K27" i="53" s="1"/>
  <c r="L27" i="53" s="1"/>
  <c r="I22" i="53"/>
  <c r="G1" i="53"/>
  <c r="D1" i="53"/>
  <c r="C1" i="53"/>
  <c r="B1" i="53"/>
  <c r="AF63" i="52"/>
  <c r="K22" i="47"/>
  <c r="K23" i="47"/>
  <c r="K24" i="47"/>
  <c r="AD143" i="53" l="1"/>
  <c r="AD79" i="53"/>
  <c r="AD129" i="53"/>
  <c r="J40" i="53"/>
  <c r="K40" i="53" s="1"/>
  <c r="L40" i="53" s="1"/>
  <c r="K169" i="52" l="1"/>
  <c r="L169" i="52" s="1"/>
  <c r="J168" i="52"/>
  <c r="J167" i="52"/>
  <c r="J166" i="52"/>
  <c r="J165" i="52"/>
  <c r="J164" i="52"/>
  <c r="K164" i="52" s="1"/>
  <c r="L164" i="52" s="1"/>
  <c r="K163" i="52"/>
  <c r="L163" i="52" s="1"/>
  <c r="AD162" i="52"/>
  <c r="I162" i="52" s="1"/>
  <c r="K162" i="52" s="1"/>
  <c r="L162" i="52" s="1"/>
  <c r="AD161" i="52"/>
  <c r="I161" i="52" s="1"/>
  <c r="K161" i="52" s="1"/>
  <c r="L161" i="52" s="1"/>
  <c r="AD160" i="52"/>
  <c r="I160" i="52" s="1"/>
  <c r="K160" i="52" s="1"/>
  <c r="L160" i="52" s="1"/>
  <c r="AD159" i="52"/>
  <c r="I159" i="52" s="1"/>
  <c r="K159" i="52" s="1"/>
  <c r="L159" i="52" s="1"/>
  <c r="AD158" i="52"/>
  <c r="I158" i="52" s="1"/>
  <c r="K158" i="52" s="1"/>
  <c r="L158" i="52" s="1"/>
  <c r="AD157" i="52"/>
  <c r="I157" i="52" s="1"/>
  <c r="K157" i="52" s="1"/>
  <c r="L157" i="52" s="1"/>
  <c r="AD156" i="52"/>
  <c r="I156" i="52" s="1"/>
  <c r="K156" i="52" s="1"/>
  <c r="L156" i="52" s="1"/>
  <c r="AD155" i="52"/>
  <c r="I155" i="52" s="1"/>
  <c r="K155" i="52" s="1"/>
  <c r="L155" i="52" s="1"/>
  <c r="AD154" i="52"/>
  <c r="I154" i="52" s="1"/>
  <c r="K154" i="52" s="1"/>
  <c r="L154" i="52" s="1"/>
  <c r="AD153" i="52"/>
  <c r="I153" i="52" s="1"/>
  <c r="K153" i="52" s="1"/>
  <c r="L153" i="52" s="1"/>
  <c r="K152" i="52"/>
  <c r="L152" i="52" s="1"/>
  <c r="J151" i="52"/>
  <c r="K151" i="52" s="1"/>
  <c r="L151" i="52" s="1"/>
  <c r="J150" i="52"/>
  <c r="K150" i="52" s="1"/>
  <c r="L150" i="52" s="1"/>
  <c r="K149" i="52"/>
  <c r="L149" i="52" s="1"/>
  <c r="AD148" i="52"/>
  <c r="I148" i="52" s="1"/>
  <c r="K148" i="52" s="1"/>
  <c r="L148" i="52" s="1"/>
  <c r="AD147" i="52"/>
  <c r="I147" i="52" s="1"/>
  <c r="K147" i="52" s="1"/>
  <c r="L147" i="52" s="1"/>
  <c r="AD146" i="52"/>
  <c r="I146" i="52" s="1"/>
  <c r="K146" i="52" s="1"/>
  <c r="L146" i="52" s="1"/>
  <c r="AD145" i="52"/>
  <c r="I145" i="52" s="1"/>
  <c r="K145" i="52" s="1"/>
  <c r="L145" i="52" s="1"/>
  <c r="AD144" i="52"/>
  <c r="I144" i="52" s="1"/>
  <c r="K144" i="52" s="1"/>
  <c r="L144" i="52" s="1"/>
  <c r="AD143" i="52"/>
  <c r="I143" i="52" s="1"/>
  <c r="K143" i="52" s="1"/>
  <c r="L143" i="52" s="1"/>
  <c r="AD142" i="52"/>
  <c r="I142" i="52" s="1"/>
  <c r="K142" i="52" s="1"/>
  <c r="L142" i="52" s="1"/>
  <c r="AD141" i="52"/>
  <c r="I141" i="52" s="1"/>
  <c r="K141" i="52" s="1"/>
  <c r="L141" i="52" s="1"/>
  <c r="AD140" i="52"/>
  <c r="I140" i="52" s="1"/>
  <c r="K140" i="52" s="1"/>
  <c r="L140" i="52" s="1"/>
  <c r="AD139" i="52"/>
  <c r="I139" i="52" s="1"/>
  <c r="K139" i="52" s="1"/>
  <c r="L139" i="52" s="1"/>
  <c r="AD138" i="52"/>
  <c r="AD149" i="52" s="1"/>
  <c r="K138" i="52"/>
  <c r="L138" i="52" s="1"/>
  <c r="J135" i="52"/>
  <c r="K135" i="52" s="1"/>
  <c r="L135" i="52" s="1"/>
  <c r="K134" i="52"/>
  <c r="L134" i="52" s="1"/>
  <c r="AD133" i="52"/>
  <c r="I133" i="52" s="1"/>
  <c r="AD132" i="52"/>
  <c r="I132" i="52" s="1"/>
  <c r="AD131" i="52"/>
  <c r="I131" i="52" s="1"/>
  <c r="AD130" i="52"/>
  <c r="I130" i="52" s="1"/>
  <c r="AD129" i="52"/>
  <c r="I129" i="52" s="1"/>
  <c r="AD128" i="52"/>
  <c r="I128" i="52" s="1"/>
  <c r="AD127" i="52"/>
  <c r="I127" i="52" s="1"/>
  <c r="AD126" i="52"/>
  <c r="I126" i="52" s="1"/>
  <c r="AD125" i="52"/>
  <c r="I125" i="52" s="1"/>
  <c r="AD124" i="52"/>
  <c r="AD123" i="52"/>
  <c r="J123" i="52"/>
  <c r="K123" i="52" s="1"/>
  <c r="L123" i="52" s="1"/>
  <c r="J122" i="52"/>
  <c r="K122" i="52" s="1"/>
  <c r="L122" i="52" s="1"/>
  <c r="K121" i="52"/>
  <c r="L121" i="52" s="1"/>
  <c r="K120" i="52"/>
  <c r="L120" i="52" s="1"/>
  <c r="K119" i="52"/>
  <c r="L119" i="52" s="1"/>
  <c r="K118" i="52"/>
  <c r="L118" i="52" s="1"/>
  <c r="J108" i="52"/>
  <c r="K108" i="52" s="1"/>
  <c r="L108" i="52" s="1"/>
  <c r="J107" i="52"/>
  <c r="K107" i="52" s="1"/>
  <c r="L107" i="52" s="1"/>
  <c r="J106" i="52"/>
  <c r="K106" i="52" s="1"/>
  <c r="L106" i="52" s="1"/>
  <c r="J105" i="52"/>
  <c r="K105" i="52" s="1"/>
  <c r="L105" i="52" s="1"/>
  <c r="J104" i="52"/>
  <c r="K104" i="52" s="1"/>
  <c r="L104" i="52" s="1"/>
  <c r="AD103" i="52"/>
  <c r="I103" i="52" s="1"/>
  <c r="AD102" i="52"/>
  <c r="I102" i="52" s="1"/>
  <c r="AD101" i="52"/>
  <c r="I101" i="52" s="1"/>
  <c r="AD100" i="52"/>
  <c r="I100" i="52" s="1"/>
  <c r="AD99" i="52"/>
  <c r="I99" i="52" s="1"/>
  <c r="AD98" i="52"/>
  <c r="I98" i="52" s="1"/>
  <c r="AD97" i="52"/>
  <c r="I97" i="52" s="1"/>
  <c r="AD96" i="52"/>
  <c r="I96" i="52" s="1"/>
  <c r="AD95" i="52"/>
  <c r="I95" i="52" s="1"/>
  <c r="AD94" i="52"/>
  <c r="I94" i="52" s="1"/>
  <c r="AD93" i="52"/>
  <c r="I93" i="52" s="1"/>
  <c r="AD92" i="52"/>
  <c r="I92" i="52" s="1"/>
  <c r="AD91" i="52"/>
  <c r="I91" i="52" s="1"/>
  <c r="AD90" i="52"/>
  <c r="I90" i="52" s="1"/>
  <c r="AD89" i="52"/>
  <c r="I89" i="52" s="1"/>
  <c r="AD88" i="52"/>
  <c r="I88" i="52" s="1"/>
  <c r="AD87" i="52"/>
  <c r="I87" i="52" s="1"/>
  <c r="AD86" i="52"/>
  <c r="I86" i="52" s="1"/>
  <c r="AD85" i="52"/>
  <c r="J85" i="52"/>
  <c r="K85" i="52" s="1"/>
  <c r="L85" i="52" s="1"/>
  <c r="J84" i="52"/>
  <c r="K84" i="52" s="1"/>
  <c r="L84" i="52" s="1"/>
  <c r="J83" i="52"/>
  <c r="K83" i="52" s="1"/>
  <c r="L83" i="52" s="1"/>
  <c r="AD82" i="52"/>
  <c r="J82" i="52"/>
  <c r="K82" i="52" s="1"/>
  <c r="L82" i="52" s="1"/>
  <c r="AD81" i="52"/>
  <c r="I81" i="52" s="1"/>
  <c r="AD80" i="52"/>
  <c r="I80" i="52" s="1"/>
  <c r="AD79" i="52"/>
  <c r="I79" i="52" s="1"/>
  <c r="AD78" i="52"/>
  <c r="I78" i="52" s="1"/>
  <c r="AD77" i="52"/>
  <c r="I77" i="52" s="1"/>
  <c r="AD76" i="52"/>
  <c r="I76" i="52" s="1"/>
  <c r="AD75" i="52"/>
  <c r="I75" i="52" s="1"/>
  <c r="AD74" i="52"/>
  <c r="I74" i="52" s="1"/>
  <c r="AD73" i="52"/>
  <c r="I73" i="52" s="1"/>
  <c r="AD72" i="52"/>
  <c r="I72" i="52" s="1"/>
  <c r="AD71" i="52"/>
  <c r="I71" i="52" s="1"/>
  <c r="AD70" i="52"/>
  <c r="I70" i="52" s="1"/>
  <c r="AD69" i="52"/>
  <c r="I69" i="52" s="1"/>
  <c r="AD68" i="52"/>
  <c r="I68" i="52" s="1"/>
  <c r="AD67" i="52"/>
  <c r="I67" i="52" s="1"/>
  <c r="AD66" i="52"/>
  <c r="I66" i="52" s="1"/>
  <c r="AD65" i="52"/>
  <c r="I65" i="52" s="1"/>
  <c r="J63" i="52"/>
  <c r="K63" i="52" s="1"/>
  <c r="L63" i="52" s="1"/>
  <c r="J62" i="52"/>
  <c r="K62" i="52" s="1"/>
  <c r="L62" i="52" s="1"/>
  <c r="AD61" i="52"/>
  <c r="I61" i="52" s="1"/>
  <c r="AD60" i="52"/>
  <c r="I60" i="52" s="1"/>
  <c r="AD59" i="52"/>
  <c r="I59" i="52" s="1"/>
  <c r="AD58" i="52"/>
  <c r="I58" i="52" s="1"/>
  <c r="AD57" i="52"/>
  <c r="I57" i="52" s="1"/>
  <c r="AD56" i="52"/>
  <c r="I56" i="52" s="1"/>
  <c r="AD55" i="52"/>
  <c r="I55" i="52" s="1"/>
  <c r="AD54" i="52"/>
  <c r="I54" i="52" s="1"/>
  <c r="AD53" i="52"/>
  <c r="I53" i="52" s="1"/>
  <c r="AD52" i="52"/>
  <c r="I52" i="52" s="1"/>
  <c r="AD51" i="52"/>
  <c r="I51" i="52" s="1"/>
  <c r="AD50" i="52"/>
  <c r="I50" i="52" s="1"/>
  <c r="AD49" i="52"/>
  <c r="I49" i="52" s="1"/>
  <c r="AD48" i="52"/>
  <c r="I48" i="52" s="1"/>
  <c r="AD47" i="52"/>
  <c r="I47" i="52" s="1"/>
  <c r="AD46" i="52"/>
  <c r="I46" i="52" s="1"/>
  <c r="AD45" i="52"/>
  <c r="I45" i="52" s="1"/>
  <c r="Y44" i="52"/>
  <c r="AC44" i="52" s="1"/>
  <c r="AD44" i="52" s="1"/>
  <c r="I44" i="52" s="1"/>
  <c r="J43" i="52"/>
  <c r="K43" i="52" s="1"/>
  <c r="L43" i="52" s="1"/>
  <c r="J42" i="52"/>
  <c r="K42" i="52" s="1"/>
  <c r="L42" i="52" s="1"/>
  <c r="J41" i="52"/>
  <c r="K41" i="52" s="1"/>
  <c r="L41" i="52" s="1"/>
  <c r="J40" i="52"/>
  <c r="K40" i="52" s="1"/>
  <c r="L40" i="52" s="1"/>
  <c r="AD39" i="52"/>
  <c r="I39" i="52" s="1"/>
  <c r="AD34" i="52"/>
  <c r="I34" i="52" s="1"/>
  <c r="AD33" i="52"/>
  <c r="I33" i="52" s="1"/>
  <c r="AD32" i="52"/>
  <c r="I32" i="52" s="1"/>
  <c r="AB31" i="52"/>
  <c r="AD31" i="52" s="1"/>
  <c r="I31" i="52" s="1"/>
  <c r="AD29" i="52"/>
  <c r="J29" i="52"/>
  <c r="K29" i="52" s="1"/>
  <c r="L29" i="52" s="1"/>
  <c r="J28" i="52"/>
  <c r="K28" i="52" s="1"/>
  <c r="L28" i="52" s="1"/>
  <c r="J27" i="52"/>
  <c r="K27" i="52" s="1"/>
  <c r="L27" i="52" s="1"/>
  <c r="I22" i="52"/>
  <c r="G1" i="52"/>
  <c r="D1" i="52"/>
  <c r="C1" i="52"/>
  <c r="B1" i="52"/>
  <c r="AD134" i="52" l="1"/>
  <c r="I124" i="52"/>
  <c r="J44" i="52"/>
  <c r="K44" i="52" s="1"/>
  <c r="L44" i="52" s="1"/>
  <c r="K167" i="51"/>
  <c r="L167" i="51" s="1"/>
  <c r="J166" i="51"/>
  <c r="J165" i="51"/>
  <c r="J164" i="51"/>
  <c r="J163" i="51"/>
  <c r="J162" i="51"/>
  <c r="K162" i="51" s="1"/>
  <c r="L162" i="51" s="1"/>
  <c r="K161" i="51"/>
  <c r="L161" i="51" s="1"/>
  <c r="AD160" i="51"/>
  <c r="I160" i="51" s="1"/>
  <c r="K160" i="51" s="1"/>
  <c r="L160" i="51" s="1"/>
  <c r="AD159" i="51"/>
  <c r="I159" i="51" s="1"/>
  <c r="K159" i="51" s="1"/>
  <c r="L159" i="51" s="1"/>
  <c r="AD158" i="51"/>
  <c r="I158" i="51" s="1"/>
  <c r="K158" i="51" s="1"/>
  <c r="L158" i="51" s="1"/>
  <c r="AD157" i="51"/>
  <c r="I157" i="51" s="1"/>
  <c r="K157" i="51" s="1"/>
  <c r="L157" i="51" s="1"/>
  <c r="AD156" i="51"/>
  <c r="I156" i="51" s="1"/>
  <c r="K156" i="51" s="1"/>
  <c r="L156" i="51" s="1"/>
  <c r="AD155" i="51"/>
  <c r="I155" i="51" s="1"/>
  <c r="K155" i="51" s="1"/>
  <c r="L155" i="51" s="1"/>
  <c r="AD154" i="51"/>
  <c r="I154" i="51" s="1"/>
  <c r="K154" i="51" s="1"/>
  <c r="L154" i="51" s="1"/>
  <c r="AD153" i="51"/>
  <c r="I153" i="51" s="1"/>
  <c r="K153" i="51" s="1"/>
  <c r="L153" i="51" s="1"/>
  <c r="AD152" i="51"/>
  <c r="I152" i="51" s="1"/>
  <c r="K152" i="51" s="1"/>
  <c r="L152" i="51" s="1"/>
  <c r="AD151" i="51"/>
  <c r="I151" i="51" s="1"/>
  <c r="K151" i="51" s="1"/>
  <c r="L151" i="51" s="1"/>
  <c r="K150" i="51"/>
  <c r="L150" i="51" s="1"/>
  <c r="J149" i="51"/>
  <c r="K149" i="51" s="1"/>
  <c r="L149" i="51" s="1"/>
  <c r="J148" i="51"/>
  <c r="K148" i="51" s="1"/>
  <c r="L148" i="51" s="1"/>
  <c r="K147" i="51"/>
  <c r="L147" i="51" s="1"/>
  <c r="AD146" i="51"/>
  <c r="I146" i="51" s="1"/>
  <c r="K146" i="51" s="1"/>
  <c r="L146" i="51" s="1"/>
  <c r="AD145" i="51"/>
  <c r="I145" i="51" s="1"/>
  <c r="K145" i="51" s="1"/>
  <c r="L145" i="51" s="1"/>
  <c r="AD144" i="51"/>
  <c r="I144" i="51" s="1"/>
  <c r="K144" i="51" s="1"/>
  <c r="L144" i="51" s="1"/>
  <c r="AD143" i="51"/>
  <c r="I143" i="51" s="1"/>
  <c r="K143" i="51" s="1"/>
  <c r="L143" i="51" s="1"/>
  <c r="AD142" i="51"/>
  <c r="I142" i="51" s="1"/>
  <c r="K142" i="51" s="1"/>
  <c r="L142" i="51" s="1"/>
  <c r="AD141" i="51"/>
  <c r="I141" i="51" s="1"/>
  <c r="K141" i="51" s="1"/>
  <c r="L141" i="51" s="1"/>
  <c r="AD140" i="51"/>
  <c r="I140" i="51" s="1"/>
  <c r="K140" i="51" s="1"/>
  <c r="L140" i="51" s="1"/>
  <c r="AD139" i="51"/>
  <c r="I139" i="51" s="1"/>
  <c r="K139" i="51" s="1"/>
  <c r="L139" i="51" s="1"/>
  <c r="AD138" i="51"/>
  <c r="I138" i="51" s="1"/>
  <c r="K138" i="51" s="1"/>
  <c r="L138" i="51" s="1"/>
  <c r="AD137" i="51"/>
  <c r="I137" i="51" s="1"/>
  <c r="K137" i="51" s="1"/>
  <c r="L137" i="51" s="1"/>
  <c r="AD136" i="51"/>
  <c r="K136" i="51"/>
  <c r="L136" i="51" s="1"/>
  <c r="J134" i="51"/>
  <c r="K134" i="51" s="1"/>
  <c r="L134" i="51" s="1"/>
  <c r="K133" i="51"/>
  <c r="L133" i="51" s="1"/>
  <c r="AD132" i="51"/>
  <c r="I132" i="51" s="1"/>
  <c r="AD131" i="51"/>
  <c r="I131" i="51" s="1"/>
  <c r="AD130" i="51"/>
  <c r="I130" i="51" s="1"/>
  <c r="AD129" i="51"/>
  <c r="I129" i="51" s="1"/>
  <c r="AD128" i="51"/>
  <c r="I128" i="51" s="1"/>
  <c r="AD127" i="51"/>
  <c r="I127" i="51" s="1"/>
  <c r="AD126" i="51"/>
  <c r="I126" i="51" s="1"/>
  <c r="AD125" i="51"/>
  <c r="I125" i="51" s="1"/>
  <c r="AD124" i="51"/>
  <c r="I124" i="51" s="1"/>
  <c r="AD123" i="51"/>
  <c r="I123" i="51" s="1"/>
  <c r="AD122" i="51"/>
  <c r="J122" i="51"/>
  <c r="K122" i="51" s="1"/>
  <c r="L122" i="51" s="1"/>
  <c r="J121" i="51"/>
  <c r="K121" i="51" s="1"/>
  <c r="L121" i="51" s="1"/>
  <c r="K120" i="51"/>
  <c r="L120" i="51" s="1"/>
  <c r="K119" i="51"/>
  <c r="L119" i="51" s="1"/>
  <c r="K118" i="51"/>
  <c r="L118" i="51" s="1"/>
  <c r="K117" i="51"/>
  <c r="L117" i="51" s="1"/>
  <c r="J107" i="51"/>
  <c r="K107" i="51" s="1"/>
  <c r="L107" i="51" s="1"/>
  <c r="J106" i="51"/>
  <c r="K106" i="51" s="1"/>
  <c r="L106" i="51" s="1"/>
  <c r="J105" i="51"/>
  <c r="K105" i="51" s="1"/>
  <c r="L105" i="51" s="1"/>
  <c r="J104" i="51"/>
  <c r="K104" i="51" s="1"/>
  <c r="L104" i="51" s="1"/>
  <c r="J103" i="51"/>
  <c r="K103" i="51" s="1"/>
  <c r="L103" i="51" s="1"/>
  <c r="AD102" i="51"/>
  <c r="I102" i="51" s="1"/>
  <c r="AD101" i="51"/>
  <c r="I101" i="51" s="1"/>
  <c r="AD100" i="51"/>
  <c r="I100" i="51" s="1"/>
  <c r="AD99" i="51"/>
  <c r="I99" i="51" s="1"/>
  <c r="AD98" i="51"/>
  <c r="I98" i="51" s="1"/>
  <c r="AD97" i="51"/>
  <c r="I97" i="51" s="1"/>
  <c r="AD96" i="51"/>
  <c r="I96" i="51" s="1"/>
  <c r="AD95" i="51"/>
  <c r="I95" i="51" s="1"/>
  <c r="AD94" i="51"/>
  <c r="I94" i="51" s="1"/>
  <c r="AD93" i="51"/>
  <c r="I93" i="51" s="1"/>
  <c r="AD92" i="51"/>
  <c r="I92" i="51" s="1"/>
  <c r="AD91" i="51"/>
  <c r="I91" i="51" s="1"/>
  <c r="AD90" i="51"/>
  <c r="I90" i="51" s="1"/>
  <c r="AD89" i="51"/>
  <c r="I89" i="51" s="1"/>
  <c r="AD88" i="51"/>
  <c r="I88" i="51" s="1"/>
  <c r="AD87" i="51"/>
  <c r="I87" i="51" s="1"/>
  <c r="AD86" i="51"/>
  <c r="I86" i="51" s="1"/>
  <c r="AD85" i="51"/>
  <c r="I85" i="51" s="1"/>
  <c r="AD84" i="51"/>
  <c r="J84" i="51"/>
  <c r="K84" i="51" s="1"/>
  <c r="L84" i="51" s="1"/>
  <c r="J83" i="51"/>
  <c r="K83" i="51" s="1"/>
  <c r="L83" i="51" s="1"/>
  <c r="J82" i="51"/>
  <c r="K82" i="51" s="1"/>
  <c r="L82" i="51" s="1"/>
  <c r="AD81" i="51"/>
  <c r="J81" i="51"/>
  <c r="K81" i="51" s="1"/>
  <c r="L81" i="51" s="1"/>
  <c r="AD80" i="51"/>
  <c r="I80" i="51" s="1"/>
  <c r="AD79" i="51"/>
  <c r="I79" i="51" s="1"/>
  <c r="AD78" i="51"/>
  <c r="I78" i="51" s="1"/>
  <c r="AD77" i="51"/>
  <c r="I77" i="51" s="1"/>
  <c r="AD76" i="51"/>
  <c r="I76" i="51" s="1"/>
  <c r="AD75" i="51"/>
  <c r="I75" i="51" s="1"/>
  <c r="AD74" i="51"/>
  <c r="I74" i="51" s="1"/>
  <c r="AD73" i="51"/>
  <c r="I73" i="51" s="1"/>
  <c r="AD72" i="51"/>
  <c r="I72" i="51" s="1"/>
  <c r="AD71" i="51"/>
  <c r="I71" i="51" s="1"/>
  <c r="AD70" i="51"/>
  <c r="I70" i="51" s="1"/>
  <c r="AD69" i="51"/>
  <c r="I69" i="51" s="1"/>
  <c r="AD68" i="51"/>
  <c r="I68" i="51" s="1"/>
  <c r="AD67" i="51"/>
  <c r="I67" i="51" s="1"/>
  <c r="AD66" i="51"/>
  <c r="I66" i="51" s="1"/>
  <c r="AD65" i="51"/>
  <c r="I65" i="51" s="1"/>
  <c r="AD64" i="51"/>
  <c r="I64" i="51" s="1"/>
  <c r="J62" i="51"/>
  <c r="K62" i="51" s="1"/>
  <c r="L62" i="51" s="1"/>
  <c r="J61" i="51"/>
  <c r="K61" i="51" s="1"/>
  <c r="L61" i="51" s="1"/>
  <c r="J60" i="51"/>
  <c r="K60" i="51" s="1"/>
  <c r="L60" i="51" s="1"/>
  <c r="AD59" i="51"/>
  <c r="I59" i="51" s="1"/>
  <c r="AD58" i="51"/>
  <c r="I58" i="51" s="1"/>
  <c r="AD57" i="51"/>
  <c r="I57" i="51" s="1"/>
  <c r="AD56" i="51"/>
  <c r="I56" i="51" s="1"/>
  <c r="AD55" i="51"/>
  <c r="I55" i="51" s="1"/>
  <c r="AD54" i="51"/>
  <c r="I54" i="51" s="1"/>
  <c r="AD53" i="51"/>
  <c r="I53" i="51" s="1"/>
  <c r="AD52" i="51"/>
  <c r="I52" i="51" s="1"/>
  <c r="AD51" i="51"/>
  <c r="I51" i="51" s="1"/>
  <c r="AD50" i="51"/>
  <c r="I50" i="51" s="1"/>
  <c r="AD49" i="51"/>
  <c r="I49" i="51" s="1"/>
  <c r="AD48" i="51"/>
  <c r="I48" i="51" s="1"/>
  <c r="AD47" i="51"/>
  <c r="I47" i="51" s="1"/>
  <c r="AD46" i="51"/>
  <c r="I46" i="51" s="1"/>
  <c r="AD45" i="51"/>
  <c r="I45" i="51" s="1"/>
  <c r="AD44" i="51"/>
  <c r="I44" i="51" s="1"/>
  <c r="AD43" i="51"/>
  <c r="I43" i="51" s="1"/>
  <c r="Y42" i="51"/>
  <c r="AC42" i="51" s="1"/>
  <c r="AD42" i="51" s="1"/>
  <c r="I42" i="51" s="1"/>
  <c r="J41" i="51"/>
  <c r="K41" i="51" s="1"/>
  <c r="L41" i="51" s="1"/>
  <c r="J40" i="51"/>
  <c r="K40" i="51" s="1"/>
  <c r="L40" i="51" s="1"/>
  <c r="J39" i="51"/>
  <c r="K39" i="51" s="1"/>
  <c r="L39" i="51" s="1"/>
  <c r="AD38" i="51"/>
  <c r="I38" i="51" s="1"/>
  <c r="AD37" i="51"/>
  <c r="I37" i="51" s="1"/>
  <c r="AD36" i="51"/>
  <c r="I36" i="51" s="1"/>
  <c r="AD33" i="51"/>
  <c r="I33" i="51" s="1"/>
  <c r="AD32" i="51"/>
  <c r="I32" i="51" s="1"/>
  <c r="AD31" i="51"/>
  <c r="I31" i="51" s="1"/>
  <c r="AD29" i="51"/>
  <c r="J29" i="51"/>
  <c r="K29" i="51" s="1"/>
  <c r="L29" i="51" s="1"/>
  <c r="J28" i="51"/>
  <c r="K28" i="51" s="1"/>
  <c r="L28" i="51" s="1"/>
  <c r="J27" i="51"/>
  <c r="K27" i="51" s="1"/>
  <c r="L27" i="51" s="1"/>
  <c r="C1" i="51"/>
  <c r="I22" i="51"/>
  <c r="G1" i="51"/>
  <c r="D1" i="51"/>
  <c r="B1" i="51"/>
  <c r="AD147" i="51" l="1"/>
  <c r="AD133" i="51"/>
  <c r="J42" i="51"/>
  <c r="K42" i="51" s="1"/>
  <c r="L42" i="51" s="1"/>
  <c r="K8" i="47" l="1"/>
  <c r="J7" i="47"/>
  <c r="I7" i="47"/>
  <c r="Y63" i="99" l="1"/>
  <c r="AC63" i="99" s="1"/>
  <c r="AD63" i="99" s="1"/>
  <c r="AD62" i="99" s="1"/>
  <c r="Y84" i="99"/>
  <c r="AC84" i="99" s="1"/>
  <c r="AD84" i="99" s="1"/>
  <c r="AD83" i="99" s="1"/>
  <c r="Y42" i="99"/>
  <c r="AC42" i="99" s="1"/>
  <c r="AD42" i="99" s="1"/>
  <c r="Y42" i="98"/>
  <c r="AC42" i="98" s="1"/>
  <c r="AD42" i="98" s="1"/>
  <c r="AD41" i="98" s="1"/>
  <c r="I43" i="98"/>
  <c r="Y42" i="97"/>
  <c r="AC42" i="97" s="1"/>
  <c r="AD42" i="97" s="1"/>
  <c r="Y43" i="97"/>
  <c r="AC43" i="97" s="1"/>
  <c r="AD43" i="97" s="1"/>
  <c r="I43" i="97" s="1"/>
  <c r="Y42" i="96"/>
  <c r="AC42" i="96" s="1"/>
  <c r="AD42" i="96" s="1"/>
  <c r="Y42" i="95"/>
  <c r="AC42" i="95" s="1"/>
  <c r="AD42" i="95" s="1"/>
  <c r="Y41" i="91"/>
  <c r="AC41" i="91" s="1"/>
  <c r="AD41" i="91" s="1"/>
  <c r="Y41" i="90"/>
  <c r="AC41" i="90" s="1"/>
  <c r="AD41" i="90" s="1"/>
  <c r="Y42" i="94"/>
  <c r="AC42" i="94" s="1"/>
  <c r="AD42" i="94" s="1"/>
  <c r="Y42" i="93"/>
  <c r="AC42" i="93" s="1"/>
  <c r="AD42" i="93" s="1"/>
  <c r="Y42" i="92"/>
  <c r="AC42" i="92" s="1"/>
  <c r="AD42" i="92" s="1"/>
  <c r="Y64" i="96"/>
  <c r="AC64" i="96" s="1"/>
  <c r="AD64" i="96" s="1"/>
  <c r="I64" i="96" s="1"/>
  <c r="Y64" i="95"/>
  <c r="AC64" i="95" s="1"/>
  <c r="AD64" i="95" s="1"/>
  <c r="I64" i="95" s="1"/>
  <c r="Y61" i="99"/>
  <c r="AC61" i="99" s="1"/>
  <c r="AD61" i="99" s="1"/>
  <c r="Y61" i="97"/>
  <c r="AC61" i="97" s="1"/>
  <c r="AD61" i="97" s="1"/>
  <c r="Y61" i="96"/>
  <c r="AC61" i="96" s="1"/>
  <c r="AD61" i="96" s="1"/>
  <c r="Y61" i="94"/>
  <c r="AC61" i="94" s="1"/>
  <c r="AD61" i="94" s="1"/>
  <c r="Y61" i="95"/>
  <c r="AC61" i="95" s="1"/>
  <c r="AD61" i="95" s="1"/>
  <c r="Y60" i="91"/>
  <c r="AC60" i="91" s="1"/>
  <c r="AD60" i="91" s="1"/>
  <c r="Y61" i="93"/>
  <c r="AC61" i="93" s="1"/>
  <c r="AD61" i="93" s="1"/>
  <c r="Y61" i="92"/>
  <c r="AC61" i="92" s="1"/>
  <c r="AD61" i="92" s="1"/>
  <c r="Y60" i="90"/>
  <c r="AC60" i="90" s="1"/>
  <c r="AD60" i="90" s="1"/>
  <c r="Y65" i="98"/>
  <c r="AC65" i="98" s="1"/>
  <c r="AD65" i="98" s="1"/>
  <c r="AD64" i="98" s="1"/>
  <c r="Y63" i="97"/>
  <c r="AC63" i="97" s="1"/>
  <c r="AD63" i="97" s="1"/>
  <c r="AD62" i="97" s="1"/>
  <c r="Y63" i="96"/>
  <c r="AC63" i="96" s="1"/>
  <c r="AD63" i="96" s="1"/>
  <c r="Y63" i="95"/>
  <c r="AC63" i="95" s="1"/>
  <c r="AD63" i="95" s="1"/>
  <c r="Y63" i="92"/>
  <c r="AC63" i="92" s="1"/>
  <c r="AD63" i="92" s="1"/>
  <c r="AD62" i="92" s="1"/>
  <c r="Y63" i="93"/>
  <c r="AC63" i="93" s="1"/>
  <c r="AD63" i="93" s="1"/>
  <c r="AD62" i="93" s="1"/>
  <c r="Y64" i="94"/>
  <c r="AC64" i="94" s="1"/>
  <c r="AD64" i="94" s="1"/>
  <c r="AD63" i="94" s="1"/>
  <c r="Y62" i="90"/>
  <c r="AC62" i="90" s="1"/>
  <c r="AD62" i="90" s="1"/>
  <c r="AD61" i="90" s="1"/>
  <c r="Y62" i="91"/>
  <c r="AC62" i="91" s="1"/>
  <c r="AD62" i="91" s="1"/>
  <c r="AD61" i="91" s="1"/>
  <c r="Y60" i="51"/>
  <c r="AC60" i="51" s="1"/>
  <c r="AD60" i="51" s="1"/>
  <c r="AD41" i="51" s="1"/>
  <c r="Y84" i="52"/>
  <c r="AC84" i="52" s="1"/>
  <c r="AD84" i="52" s="1"/>
  <c r="AD83" i="52" s="1"/>
  <c r="Y39" i="53"/>
  <c r="AC39" i="53" s="1"/>
  <c r="AD39" i="53" s="1"/>
  <c r="AD38" i="53" s="1"/>
  <c r="Y43" i="52"/>
  <c r="AC43" i="52" s="1"/>
  <c r="AD43" i="52" s="1"/>
  <c r="AD42" i="52" s="1"/>
  <c r="Y60" i="53"/>
  <c r="AC60" i="53" s="1"/>
  <c r="AD60" i="53" s="1"/>
  <c r="I60" i="53" s="1"/>
  <c r="Y64" i="52"/>
  <c r="AC64" i="52" s="1"/>
  <c r="AD64" i="52" s="1"/>
  <c r="I64" i="52" s="1"/>
  <c r="Y63" i="51"/>
  <c r="AC63" i="51" s="1"/>
  <c r="AD63" i="51" s="1"/>
  <c r="I63" i="51" s="1"/>
  <c r="Y59" i="53"/>
  <c r="AC59" i="53" s="1"/>
  <c r="AD59" i="53" s="1"/>
  <c r="Y63" i="52"/>
  <c r="AC63" i="52" s="1"/>
  <c r="AD63" i="52" s="1"/>
  <c r="Y62" i="51"/>
  <c r="AC62" i="51" s="1"/>
  <c r="AD62" i="95" l="1"/>
  <c r="AD62" i="96"/>
  <c r="AD58" i="53"/>
  <c r="AD99" i="53" s="1"/>
  <c r="AD100" i="53" s="1"/>
  <c r="AD101" i="53" s="1"/>
  <c r="AD40" i="91"/>
  <c r="AD103" i="91" s="1"/>
  <c r="AD104" i="91" s="1"/>
  <c r="AD41" i="97"/>
  <c r="AD104" i="97" s="1"/>
  <c r="AD105" i="97" s="1"/>
  <c r="AD106" i="97" s="1"/>
  <c r="AD41" i="99"/>
  <c r="AD104" i="99" s="1"/>
  <c r="AD105" i="99" s="1"/>
  <c r="AD106" i="99" s="1"/>
  <c r="AD112" i="99" s="1"/>
  <c r="I112" i="99" s="1"/>
  <c r="J112" i="99" s="1"/>
  <c r="K112" i="99" s="1"/>
  <c r="L112" i="99" s="1"/>
  <c r="AD41" i="93"/>
  <c r="AD104" i="93" s="1"/>
  <c r="AD105" i="93" s="1"/>
  <c r="AD106" i="93" s="1"/>
  <c r="AD41" i="95"/>
  <c r="AD104" i="95" s="1"/>
  <c r="AD105" i="95" s="1"/>
  <c r="AD106" i="95" s="1"/>
  <c r="AD41" i="94"/>
  <c r="AD105" i="94" s="1"/>
  <c r="AD41" i="96"/>
  <c r="AD106" i="98"/>
  <c r="AD107" i="98" s="1"/>
  <c r="AD108" i="98" s="1"/>
  <c r="AD41" i="92"/>
  <c r="AD104" i="92" s="1"/>
  <c r="AD105" i="92" s="1"/>
  <c r="AD106" i="92" s="1"/>
  <c r="AD40" i="90"/>
  <c r="AD103" i="90" s="1"/>
  <c r="AD104" i="90" s="1"/>
  <c r="AD105" i="90" s="1"/>
  <c r="AD62" i="52"/>
  <c r="AD104" i="52" s="1"/>
  <c r="AD105" i="52" s="1"/>
  <c r="AD106" i="52" s="1"/>
  <c r="AC134" i="24"/>
  <c r="AC124" i="23"/>
  <c r="Y64" i="37"/>
  <c r="AC64" i="37" s="1"/>
  <c r="Y61" i="37"/>
  <c r="AC61" i="37" s="1"/>
  <c r="Y42" i="37"/>
  <c r="AC42" i="37" s="1"/>
  <c r="Y63" i="35"/>
  <c r="AC63" i="35" s="1"/>
  <c r="Y61" i="35"/>
  <c r="AC61" i="35" s="1"/>
  <c r="Y44" i="35"/>
  <c r="AC44" i="35" s="1"/>
  <c r="Y43" i="35"/>
  <c r="AC43" i="35" s="1"/>
  <c r="Y42" i="35"/>
  <c r="AC42" i="35" s="1"/>
  <c r="Y64" i="34"/>
  <c r="AC64" i="34" s="1"/>
  <c r="Y63" i="34"/>
  <c r="AC63" i="34" s="1"/>
  <c r="Y61" i="34"/>
  <c r="AC61" i="34" s="1"/>
  <c r="Y42" i="34"/>
  <c r="AC42" i="34" s="1"/>
  <c r="Y64" i="33"/>
  <c r="AC64" i="33" s="1"/>
  <c r="Y63" i="33"/>
  <c r="AC63" i="33" s="1"/>
  <c r="Y61" i="33"/>
  <c r="AC61" i="33" s="1"/>
  <c r="Y42" i="33"/>
  <c r="AC42" i="33" s="1"/>
  <c r="Y63" i="30"/>
  <c r="AC63" i="30" s="1"/>
  <c r="Y61" i="30"/>
  <c r="AC61" i="30" s="1"/>
  <c r="Y43" i="30"/>
  <c r="AC43" i="30" s="1"/>
  <c r="Y42" i="30"/>
  <c r="AC42" i="30" s="1"/>
  <c r="Y63" i="29"/>
  <c r="AC63" i="29" s="1"/>
  <c r="Y61" i="29"/>
  <c r="AC61" i="29" s="1"/>
  <c r="Y43" i="29"/>
  <c r="AC43" i="29" s="1"/>
  <c r="Y42" i="29"/>
  <c r="AC42" i="29" s="1"/>
  <c r="Y62" i="28"/>
  <c r="AC62" i="28" s="1"/>
  <c r="Y60" i="28"/>
  <c r="AC60" i="28" s="1"/>
  <c r="Y42" i="28"/>
  <c r="AC42" i="28" s="1"/>
  <c r="Y41" i="28"/>
  <c r="AC41" i="28" s="1"/>
  <c r="Y62" i="27"/>
  <c r="AC62" i="27" s="1"/>
  <c r="Y60" i="27"/>
  <c r="AC60" i="27" s="1"/>
  <c r="Y42" i="27"/>
  <c r="AC42" i="27" s="1"/>
  <c r="Y41" i="27"/>
  <c r="AC41" i="27" s="1"/>
  <c r="Y65" i="24"/>
  <c r="AC65" i="24" s="1"/>
  <c r="Y64" i="24"/>
  <c r="AC64" i="24" s="1"/>
  <c r="Y44" i="24"/>
  <c r="AC44" i="24" s="1"/>
  <c r="Y43" i="24"/>
  <c r="AC43" i="24" s="1"/>
  <c r="Y65" i="23"/>
  <c r="AC65" i="23" s="1"/>
  <c r="Y64" i="23"/>
  <c r="AC64" i="23" s="1"/>
  <c r="Y44" i="23"/>
  <c r="AC44" i="23" s="1"/>
  <c r="Y43" i="23"/>
  <c r="AC43" i="23" s="1"/>
  <c r="Y65" i="22"/>
  <c r="AC65" i="22" s="1"/>
  <c r="Y64" i="22"/>
  <c r="AC64" i="22" s="1"/>
  <c r="Y44" i="22"/>
  <c r="AC44" i="22" s="1"/>
  <c r="Y43" i="22"/>
  <c r="AC43" i="22" s="1"/>
  <c r="Y65" i="21"/>
  <c r="AC65" i="21" s="1"/>
  <c r="Y64" i="21"/>
  <c r="AC64" i="21" s="1"/>
  <c r="Y44" i="21"/>
  <c r="AC44" i="21" s="1"/>
  <c r="Y43" i="21"/>
  <c r="AC43" i="21" s="1"/>
  <c r="Y64" i="18"/>
  <c r="AC64" i="18" s="1"/>
  <c r="Y62" i="18"/>
  <c r="AC62" i="18" s="1"/>
  <c r="Y44" i="18"/>
  <c r="AC44" i="18" s="1"/>
  <c r="Y43" i="18"/>
  <c r="AC43" i="18" s="1"/>
  <c r="Y67" i="17"/>
  <c r="AC67" i="17" s="1"/>
  <c r="Y66" i="17"/>
  <c r="AC66" i="17" s="1"/>
  <c r="Y65" i="17"/>
  <c r="AC65" i="17" s="1"/>
  <c r="Y64" i="17"/>
  <c r="AC64" i="17" s="1"/>
  <c r="Y62" i="17"/>
  <c r="AC62" i="17" s="1"/>
  <c r="Y43" i="17"/>
  <c r="AC43" i="17" s="1"/>
  <c r="Y65" i="15"/>
  <c r="AC65" i="15" s="1"/>
  <c r="Y64" i="15"/>
  <c r="AC64" i="15" s="1"/>
  <c r="Y62" i="15"/>
  <c r="AC62" i="15" s="1"/>
  <c r="Y44" i="15"/>
  <c r="AC44" i="15" s="1"/>
  <c r="Y43" i="15"/>
  <c r="AC43" i="15" s="1"/>
  <c r="Y65" i="14"/>
  <c r="AC65" i="14" s="1"/>
  <c r="Y64" i="14"/>
  <c r="AC64" i="14" s="1"/>
  <c r="Y62" i="14"/>
  <c r="AC62" i="14" s="1"/>
  <c r="Y43" i="14"/>
  <c r="AC43" i="14" s="1"/>
  <c r="Y65" i="10"/>
  <c r="AC65" i="10" s="1"/>
  <c r="Y63" i="10"/>
  <c r="AC63" i="10" s="1"/>
  <c r="Y43" i="10"/>
  <c r="AC43" i="10" s="1"/>
  <c r="Y60" i="9"/>
  <c r="AC60" i="9" s="1"/>
  <c r="Y41" i="9"/>
  <c r="AC41" i="9" s="1"/>
  <c r="Y64" i="8"/>
  <c r="AC64" i="8" s="1"/>
  <c r="Y62" i="8"/>
  <c r="AC62" i="8" s="1"/>
  <c r="Y46" i="8"/>
  <c r="AC46" i="8" s="1"/>
  <c r="Y45" i="8"/>
  <c r="AC45" i="8" s="1"/>
  <c r="Y44" i="8"/>
  <c r="AC44" i="8" s="1"/>
  <c r="Y43" i="8"/>
  <c r="AC43" i="8" s="1"/>
  <c r="Y64" i="4"/>
  <c r="AC64" i="4" s="1"/>
  <c r="Y62" i="4"/>
  <c r="AC62" i="4" s="1"/>
  <c r="Y43" i="4"/>
  <c r="AC43" i="4" s="1"/>
  <c r="Y63" i="3"/>
  <c r="AC63" i="3" s="1"/>
  <c r="Y61" i="3"/>
  <c r="AC61" i="3" s="1"/>
  <c r="Y42" i="3"/>
  <c r="AC42" i="3" s="1"/>
  <c r="AB31" i="17"/>
  <c r="AB30" i="17"/>
  <c r="AB36" i="23"/>
  <c r="AB39" i="24"/>
  <c r="AD117" i="99" l="1"/>
  <c r="I117" i="99" s="1"/>
  <c r="AD104" i="96"/>
  <c r="AD105" i="96" s="1"/>
  <c r="AD106" i="96" s="1"/>
  <c r="AD113" i="96" s="1"/>
  <c r="I113" i="96" s="1"/>
  <c r="J113" i="96" s="1"/>
  <c r="K113" i="96" s="1"/>
  <c r="L113" i="96" s="1"/>
  <c r="AD110" i="99"/>
  <c r="I110" i="99" s="1"/>
  <c r="J110" i="99" s="1"/>
  <c r="K110" i="99" s="1"/>
  <c r="L110" i="99" s="1"/>
  <c r="AD114" i="99"/>
  <c r="I114" i="99" s="1"/>
  <c r="J114" i="99" s="1"/>
  <c r="K114" i="99" s="1"/>
  <c r="L114" i="99" s="1"/>
  <c r="AD113" i="99"/>
  <c r="I113" i="99" s="1"/>
  <c r="J113" i="99" s="1"/>
  <c r="K113" i="99" s="1"/>
  <c r="L113" i="99" s="1"/>
  <c r="AD115" i="99"/>
  <c r="I115" i="99" s="1"/>
  <c r="J115" i="99" s="1"/>
  <c r="K115" i="99" s="1"/>
  <c r="L115" i="99" s="1"/>
  <c r="AD111" i="99"/>
  <c r="I111" i="99" s="1"/>
  <c r="J111" i="99" s="1"/>
  <c r="K111" i="99" s="1"/>
  <c r="L111" i="99" s="1"/>
  <c r="AD108" i="99"/>
  <c r="AD116" i="99"/>
  <c r="I116" i="99" s="1"/>
  <c r="J116" i="99" s="1"/>
  <c r="K116" i="99" s="1"/>
  <c r="L116" i="99" s="1"/>
  <c r="AD109" i="99"/>
  <c r="I109" i="99" s="1"/>
  <c r="J109" i="99" s="1"/>
  <c r="K109" i="99" s="1"/>
  <c r="L109" i="99" s="1"/>
  <c r="AD105" i="91"/>
  <c r="AD112" i="91" s="1"/>
  <c r="I112" i="91" s="1"/>
  <c r="J112" i="91" s="1"/>
  <c r="K112" i="91" s="1"/>
  <c r="L112" i="91" s="1"/>
  <c r="AD109" i="52"/>
  <c r="I109" i="52" s="1"/>
  <c r="J109" i="52" s="1"/>
  <c r="K109" i="52" s="1"/>
  <c r="L109" i="52" s="1"/>
  <c r="AD114" i="52"/>
  <c r="I114" i="52" s="1"/>
  <c r="J114" i="52" s="1"/>
  <c r="K114" i="52" s="1"/>
  <c r="L114" i="52" s="1"/>
  <c r="AD112" i="52"/>
  <c r="I112" i="52" s="1"/>
  <c r="J112" i="52" s="1"/>
  <c r="K112" i="52" s="1"/>
  <c r="L112" i="52" s="1"/>
  <c r="AD116" i="52"/>
  <c r="I116" i="52" s="1"/>
  <c r="J116" i="52" s="1"/>
  <c r="K116" i="52" s="1"/>
  <c r="L116" i="52" s="1"/>
  <c r="AD108" i="52"/>
  <c r="AD110" i="52"/>
  <c r="I110" i="52" s="1"/>
  <c r="J110" i="52" s="1"/>
  <c r="K110" i="52" s="1"/>
  <c r="L110" i="52" s="1"/>
  <c r="AD112" i="90"/>
  <c r="I112" i="90" s="1"/>
  <c r="AD107" i="90"/>
  <c r="AD110" i="90"/>
  <c r="I110" i="90" s="1"/>
  <c r="AD108" i="90"/>
  <c r="I108" i="90" s="1"/>
  <c r="AD113" i="90"/>
  <c r="I113" i="90" s="1"/>
  <c r="AD115" i="90"/>
  <c r="I115" i="90" s="1"/>
  <c r="J115" i="90" s="1"/>
  <c r="K115" i="90" s="1"/>
  <c r="L115" i="90" s="1"/>
  <c r="AD114" i="90"/>
  <c r="I114" i="90" s="1"/>
  <c r="AD116" i="90"/>
  <c r="I116" i="90" s="1"/>
  <c r="AD111" i="90"/>
  <c r="I111" i="90" s="1"/>
  <c r="J111" i="90" s="1"/>
  <c r="K111" i="90" s="1"/>
  <c r="L111" i="90" s="1"/>
  <c r="AD109" i="90"/>
  <c r="I109" i="90" s="1"/>
  <c r="J109" i="90" s="1"/>
  <c r="K109" i="90" s="1"/>
  <c r="L109" i="90" s="1"/>
  <c r="AD106" i="94"/>
  <c r="AD107" i="94" s="1"/>
  <c r="AD117" i="95"/>
  <c r="I117" i="95" s="1"/>
  <c r="AD109" i="95"/>
  <c r="I109" i="95" s="1"/>
  <c r="AD110" i="95"/>
  <c r="I110" i="95" s="1"/>
  <c r="AD115" i="95"/>
  <c r="I115" i="95" s="1"/>
  <c r="J115" i="95" s="1"/>
  <c r="K115" i="95" s="1"/>
  <c r="L115" i="95" s="1"/>
  <c r="AD116" i="95"/>
  <c r="I116" i="95" s="1"/>
  <c r="AD108" i="95"/>
  <c r="AD113" i="95"/>
  <c r="I113" i="95" s="1"/>
  <c r="J113" i="95" s="1"/>
  <c r="K113" i="95" s="1"/>
  <c r="L113" i="95" s="1"/>
  <c r="AD114" i="95"/>
  <c r="I114" i="95" s="1"/>
  <c r="AD111" i="95"/>
  <c r="I111" i="95" s="1"/>
  <c r="AD112" i="95"/>
  <c r="I112" i="95" s="1"/>
  <c r="AB36" i="99"/>
  <c r="AD36" i="99" s="1"/>
  <c r="I36" i="99" s="1"/>
  <c r="AB36" i="98"/>
  <c r="AD36" i="98" s="1"/>
  <c r="I36" i="98" s="1"/>
  <c r="AB36" i="97"/>
  <c r="AD36" i="97" s="1"/>
  <c r="I36" i="97" s="1"/>
  <c r="AB36" i="96"/>
  <c r="AD36" i="96" s="1"/>
  <c r="I36" i="96" s="1"/>
  <c r="AB36" i="94"/>
  <c r="AD36" i="94" s="1"/>
  <c r="I36" i="94" s="1"/>
  <c r="AB36" i="95"/>
  <c r="AD36" i="95" s="1"/>
  <c r="I36" i="95" s="1"/>
  <c r="AB36" i="93"/>
  <c r="AD36" i="93" s="1"/>
  <c r="I36" i="93" s="1"/>
  <c r="AB35" i="90"/>
  <c r="AD35" i="90" s="1"/>
  <c r="I35" i="90" s="1"/>
  <c r="AB36" i="92"/>
  <c r="AD36" i="92" s="1"/>
  <c r="I36" i="92" s="1"/>
  <c r="AB35" i="91"/>
  <c r="AD35" i="91" s="1"/>
  <c r="I35" i="91" s="1"/>
  <c r="AD114" i="92"/>
  <c r="I114" i="92" s="1"/>
  <c r="J114" i="92" s="1"/>
  <c r="K114" i="92" s="1"/>
  <c r="L114" i="92" s="1"/>
  <c r="AD111" i="92"/>
  <c r="I111" i="92" s="1"/>
  <c r="J111" i="92" s="1"/>
  <c r="K111" i="92" s="1"/>
  <c r="L111" i="92" s="1"/>
  <c r="AD117" i="92"/>
  <c r="I117" i="92" s="1"/>
  <c r="J117" i="92" s="1"/>
  <c r="K117" i="92" s="1"/>
  <c r="L117" i="92" s="1"/>
  <c r="AD112" i="92"/>
  <c r="I112" i="92" s="1"/>
  <c r="J112" i="92" s="1"/>
  <c r="K112" i="92" s="1"/>
  <c r="L112" i="92" s="1"/>
  <c r="AD115" i="92"/>
  <c r="I115" i="92" s="1"/>
  <c r="J115" i="92" s="1"/>
  <c r="K115" i="92" s="1"/>
  <c r="L115" i="92" s="1"/>
  <c r="AD110" i="92"/>
  <c r="I110" i="92" s="1"/>
  <c r="J110" i="92" s="1"/>
  <c r="K110" i="92" s="1"/>
  <c r="L110" i="92" s="1"/>
  <c r="AD108" i="92"/>
  <c r="AD116" i="92"/>
  <c r="I116" i="92" s="1"/>
  <c r="J116" i="92" s="1"/>
  <c r="K116" i="92" s="1"/>
  <c r="L116" i="92" s="1"/>
  <c r="AD113" i="92"/>
  <c r="I113" i="92" s="1"/>
  <c r="J113" i="92" s="1"/>
  <c r="K113" i="92" s="1"/>
  <c r="L113" i="92" s="1"/>
  <c r="AD109" i="92"/>
  <c r="I109" i="92" s="1"/>
  <c r="J109" i="92" s="1"/>
  <c r="AB38" i="18"/>
  <c r="AD38" i="18" s="1"/>
  <c r="AB37" i="99"/>
  <c r="AD37" i="99" s="1"/>
  <c r="I37" i="99" s="1"/>
  <c r="AB37" i="98"/>
  <c r="AD37" i="98" s="1"/>
  <c r="I37" i="98" s="1"/>
  <c r="AB37" i="97"/>
  <c r="AD37" i="97" s="1"/>
  <c r="I37" i="97" s="1"/>
  <c r="AB37" i="96"/>
  <c r="AD37" i="96" s="1"/>
  <c r="I37" i="96" s="1"/>
  <c r="AB37" i="95"/>
  <c r="AD37" i="95" s="1"/>
  <c r="I37" i="95" s="1"/>
  <c r="AB36" i="91"/>
  <c r="AD36" i="91" s="1"/>
  <c r="I36" i="91" s="1"/>
  <c r="AB37" i="94"/>
  <c r="AD37" i="94" s="1"/>
  <c r="I37" i="94" s="1"/>
  <c r="AB37" i="92"/>
  <c r="AD37" i="92" s="1"/>
  <c r="I37" i="92" s="1"/>
  <c r="AB37" i="93"/>
  <c r="AD37" i="93" s="1"/>
  <c r="I37" i="93" s="1"/>
  <c r="AB36" i="90"/>
  <c r="AD36" i="90" s="1"/>
  <c r="I36" i="90" s="1"/>
  <c r="AB29" i="3"/>
  <c r="AD29" i="3" s="1"/>
  <c r="AB29" i="99"/>
  <c r="AD29" i="99" s="1"/>
  <c r="AB30" i="9"/>
  <c r="AD30" i="9" s="1"/>
  <c r="AD111" i="97"/>
  <c r="I111" i="97" s="1"/>
  <c r="AD108" i="97"/>
  <c r="AD117" i="97"/>
  <c r="I117" i="97" s="1"/>
  <c r="J117" i="97" s="1"/>
  <c r="K117" i="97" s="1"/>
  <c r="L117" i="97" s="1"/>
  <c r="AD112" i="97"/>
  <c r="I112" i="97" s="1"/>
  <c r="J112" i="97" s="1"/>
  <c r="K112" i="97" s="1"/>
  <c r="L112" i="97" s="1"/>
  <c r="AD114" i="97"/>
  <c r="I114" i="97" s="1"/>
  <c r="AD115" i="97"/>
  <c r="I115" i="97" s="1"/>
  <c r="J115" i="97" s="1"/>
  <c r="K115" i="97" s="1"/>
  <c r="L115" i="97" s="1"/>
  <c r="AD110" i="97"/>
  <c r="I110" i="97" s="1"/>
  <c r="AD116" i="97"/>
  <c r="I116" i="97" s="1"/>
  <c r="AD113" i="97"/>
  <c r="I113" i="97" s="1"/>
  <c r="AD109" i="97"/>
  <c r="I109" i="97" s="1"/>
  <c r="J109" i="97" s="1"/>
  <c r="AD116" i="93"/>
  <c r="I116" i="93" s="1"/>
  <c r="AD109" i="93"/>
  <c r="I109" i="93" s="1"/>
  <c r="AD117" i="93"/>
  <c r="I117" i="93" s="1"/>
  <c r="J117" i="93" s="1"/>
  <c r="K117" i="93" s="1"/>
  <c r="L117" i="93" s="1"/>
  <c r="AD114" i="93"/>
  <c r="I114" i="93" s="1"/>
  <c r="AD108" i="93"/>
  <c r="AD115" i="93"/>
  <c r="I115" i="93" s="1"/>
  <c r="J115" i="93" s="1"/>
  <c r="K115" i="93" s="1"/>
  <c r="L115" i="93" s="1"/>
  <c r="AD112" i="93"/>
  <c r="I112" i="93" s="1"/>
  <c r="J112" i="93" s="1"/>
  <c r="K112" i="93" s="1"/>
  <c r="L112" i="93" s="1"/>
  <c r="AD111" i="93"/>
  <c r="I111" i="93" s="1"/>
  <c r="J111" i="93" s="1"/>
  <c r="K111" i="93" s="1"/>
  <c r="L111" i="93" s="1"/>
  <c r="AD113" i="93"/>
  <c r="I113" i="93" s="1"/>
  <c r="J113" i="93" s="1"/>
  <c r="K113" i="93" s="1"/>
  <c r="L113" i="93" s="1"/>
  <c r="AD110" i="93"/>
  <c r="I110" i="93" s="1"/>
  <c r="AB31" i="9"/>
  <c r="AD31" i="9" s="1"/>
  <c r="J117" i="99"/>
  <c r="K117" i="99" s="1"/>
  <c r="L117" i="99" s="1"/>
  <c r="AD118" i="98"/>
  <c r="I118" i="98" s="1"/>
  <c r="J118" i="98" s="1"/>
  <c r="K118" i="98" s="1"/>
  <c r="L118" i="98" s="1"/>
  <c r="AD110" i="98"/>
  <c r="AD113" i="98"/>
  <c r="I113" i="98" s="1"/>
  <c r="J113" i="98" s="1"/>
  <c r="K113" i="98" s="1"/>
  <c r="L113" i="98" s="1"/>
  <c r="AD116" i="98"/>
  <c r="I116" i="98" s="1"/>
  <c r="J116" i="98" s="1"/>
  <c r="K116" i="98" s="1"/>
  <c r="L116" i="98" s="1"/>
  <c r="AD117" i="98"/>
  <c r="I117" i="98" s="1"/>
  <c r="J117" i="98" s="1"/>
  <c r="K117" i="98" s="1"/>
  <c r="L117" i="98" s="1"/>
  <c r="AD111" i="98"/>
  <c r="I111" i="98" s="1"/>
  <c r="J111" i="98" s="1"/>
  <c r="AD114" i="98"/>
  <c r="I114" i="98" s="1"/>
  <c r="J114" i="98" s="1"/>
  <c r="K114" i="98" s="1"/>
  <c r="L114" i="98" s="1"/>
  <c r="AD119" i="98"/>
  <c r="I119" i="98" s="1"/>
  <c r="J119" i="98" s="1"/>
  <c r="K119" i="98" s="1"/>
  <c r="L119" i="98" s="1"/>
  <c r="AD112" i="98"/>
  <c r="I112" i="98" s="1"/>
  <c r="J112" i="98" s="1"/>
  <c r="K112" i="98" s="1"/>
  <c r="L112" i="98" s="1"/>
  <c r="AD115" i="98"/>
  <c r="I115" i="98" s="1"/>
  <c r="J115" i="98" s="1"/>
  <c r="K115" i="98" s="1"/>
  <c r="L115" i="98" s="1"/>
  <c r="AD117" i="52"/>
  <c r="I117" i="52" s="1"/>
  <c r="J117" i="52" s="1"/>
  <c r="K117" i="52" s="1"/>
  <c r="L117" i="52" s="1"/>
  <c r="AD115" i="52"/>
  <c r="I115" i="52" s="1"/>
  <c r="J115" i="52" s="1"/>
  <c r="K115" i="52" s="1"/>
  <c r="L115" i="52" s="1"/>
  <c r="AD111" i="52"/>
  <c r="I111" i="52" s="1"/>
  <c r="J111" i="52" s="1"/>
  <c r="K111" i="52" s="1"/>
  <c r="L111" i="52" s="1"/>
  <c r="AD113" i="52"/>
  <c r="I113" i="52" s="1"/>
  <c r="J113" i="52" s="1"/>
  <c r="K113" i="52" s="1"/>
  <c r="L113" i="52" s="1"/>
  <c r="AB37" i="30"/>
  <c r="AD37" i="30" s="1"/>
  <c r="AB38" i="8"/>
  <c r="AD38" i="8" s="1"/>
  <c r="AB32" i="17"/>
  <c r="AD32" i="17" s="1"/>
  <c r="AB30" i="52"/>
  <c r="AD30" i="52" s="1"/>
  <c r="AB30" i="51"/>
  <c r="AD30" i="51" s="1"/>
  <c r="AB37" i="35"/>
  <c r="AD37" i="35" s="1"/>
  <c r="AB34" i="53"/>
  <c r="AD34" i="53" s="1"/>
  <c r="I34" i="53" s="1"/>
  <c r="AB36" i="52"/>
  <c r="AD36" i="52" s="1"/>
  <c r="I36" i="52" s="1"/>
  <c r="I38" i="52"/>
  <c r="AB38" i="21"/>
  <c r="AD38" i="21" s="1"/>
  <c r="AB37" i="34"/>
  <c r="AD37" i="34" s="1"/>
  <c r="AD112" i="53"/>
  <c r="I112" i="53" s="1"/>
  <c r="J112" i="53" s="1"/>
  <c r="K112" i="53" s="1"/>
  <c r="L112" i="53" s="1"/>
  <c r="AD108" i="53"/>
  <c r="I108" i="53" s="1"/>
  <c r="J108" i="53" s="1"/>
  <c r="K108" i="53" s="1"/>
  <c r="L108" i="53" s="1"/>
  <c r="AD105" i="53"/>
  <c r="I105" i="53" s="1"/>
  <c r="J105" i="53" s="1"/>
  <c r="K105" i="53" s="1"/>
  <c r="L105" i="53" s="1"/>
  <c r="AD107" i="53"/>
  <c r="I107" i="53" s="1"/>
  <c r="J107" i="53" s="1"/>
  <c r="K107" i="53" s="1"/>
  <c r="L107" i="53" s="1"/>
  <c r="AD103" i="53"/>
  <c r="AD110" i="53"/>
  <c r="I110" i="53" s="1"/>
  <c r="J110" i="53" s="1"/>
  <c r="K110" i="53" s="1"/>
  <c r="L110" i="53" s="1"/>
  <c r="AD111" i="53"/>
  <c r="I111" i="53" s="1"/>
  <c r="J111" i="53" s="1"/>
  <c r="K111" i="53" s="1"/>
  <c r="L111" i="53" s="1"/>
  <c r="AD104" i="53"/>
  <c r="I104" i="53" s="1"/>
  <c r="J104" i="53" s="1"/>
  <c r="AD106" i="53"/>
  <c r="I106" i="53" s="1"/>
  <c r="J106" i="53" s="1"/>
  <c r="K106" i="53" s="1"/>
  <c r="L106" i="53" s="1"/>
  <c r="AD109" i="53"/>
  <c r="I109" i="53" s="1"/>
  <c r="J109" i="53" s="1"/>
  <c r="K109" i="53" s="1"/>
  <c r="L109" i="53" s="1"/>
  <c r="AB35" i="51"/>
  <c r="AD35" i="51" s="1"/>
  <c r="I35" i="51" s="1"/>
  <c r="AB36" i="24"/>
  <c r="AD36" i="24" s="1"/>
  <c r="AB33" i="53"/>
  <c r="AD33" i="53" s="1"/>
  <c r="AB35" i="52"/>
  <c r="AD35" i="52" s="1"/>
  <c r="I35" i="52" s="1"/>
  <c r="I37" i="52"/>
  <c r="AB34" i="51"/>
  <c r="AD34" i="51" s="1"/>
  <c r="I34" i="51" s="1"/>
  <c r="AB29" i="10"/>
  <c r="AD29" i="10" s="1"/>
  <c r="AB37" i="3"/>
  <c r="AD37" i="3" s="1"/>
  <c r="AB36" i="37"/>
  <c r="AD36" i="37" s="1"/>
  <c r="AB29" i="9"/>
  <c r="AD29" i="9" s="1"/>
  <c r="AB38" i="10"/>
  <c r="AD38" i="10" s="1"/>
  <c r="AB30" i="15"/>
  <c r="AD30" i="15" s="1"/>
  <c r="AB29" i="17"/>
  <c r="AD29" i="17" s="1"/>
  <c r="AB37" i="17"/>
  <c r="AD37" i="17" s="1"/>
  <c r="AB37" i="22"/>
  <c r="AD37" i="22" s="1"/>
  <c r="AB37" i="23"/>
  <c r="AD37" i="23" s="1"/>
  <c r="AB37" i="24"/>
  <c r="AD37" i="24" s="1"/>
  <c r="AB35" i="27"/>
  <c r="AD35" i="27" s="1"/>
  <c r="AB35" i="28"/>
  <c r="AD35" i="28" s="1"/>
  <c r="AB37" i="29"/>
  <c r="AD37" i="29" s="1"/>
  <c r="AB37" i="33"/>
  <c r="AD37" i="33" s="1"/>
  <c r="AB37" i="37"/>
  <c r="AD37" i="37" s="1"/>
  <c r="AB37" i="10"/>
  <c r="AD37" i="10" s="1"/>
  <c r="AB36" i="33"/>
  <c r="AD36" i="33" s="1"/>
  <c r="AB37" i="4"/>
  <c r="AD37" i="4" s="1"/>
  <c r="AB38" i="4"/>
  <c r="AD38" i="4" s="1"/>
  <c r="AB36" i="8"/>
  <c r="AD36" i="8" s="1"/>
  <c r="AB35" i="9"/>
  <c r="AD35" i="9" s="1"/>
  <c r="AB38" i="17"/>
  <c r="AD38" i="17" s="1"/>
  <c r="AB38" i="22"/>
  <c r="AD38" i="22" s="1"/>
  <c r="AB38" i="23"/>
  <c r="AD38" i="23" s="1"/>
  <c r="AB38" i="24"/>
  <c r="AD38" i="24" s="1"/>
  <c r="AB36" i="27"/>
  <c r="AD36" i="27" s="1"/>
  <c r="AB36" i="28"/>
  <c r="AD36" i="28" s="1"/>
  <c r="AB36" i="35"/>
  <c r="AD36" i="35" s="1"/>
  <c r="AB36" i="29"/>
  <c r="AD36" i="29" s="1"/>
  <c r="AB36" i="3"/>
  <c r="AD36" i="3" s="1"/>
  <c r="AB37" i="8"/>
  <c r="AD37" i="8" s="1"/>
  <c r="AB37" i="18"/>
  <c r="AD37" i="18" s="1"/>
  <c r="AB37" i="21"/>
  <c r="AD37" i="21" s="1"/>
  <c r="AB39" i="22"/>
  <c r="AD39" i="22" s="1"/>
  <c r="AB39" i="23"/>
  <c r="AD39" i="23" s="1"/>
  <c r="AB36" i="30"/>
  <c r="AD36" i="30" s="1"/>
  <c r="AB36" i="34"/>
  <c r="AD36" i="34" s="1"/>
  <c r="AC125" i="24"/>
  <c r="AD125" i="24" s="1"/>
  <c r="AC125" i="23"/>
  <c r="AD125" i="23" s="1"/>
  <c r="AC133" i="23"/>
  <c r="AD133" i="23" s="1"/>
  <c r="AC133" i="21"/>
  <c r="AD133" i="21" s="1"/>
  <c r="AC133" i="24"/>
  <c r="AD133" i="24" s="1"/>
  <c r="AC132" i="24"/>
  <c r="AD132" i="24" s="1"/>
  <c r="AC128" i="24"/>
  <c r="AD128" i="24" s="1"/>
  <c r="AC132" i="23"/>
  <c r="AD132" i="23" s="1"/>
  <c r="AC128" i="23"/>
  <c r="AD128" i="23" s="1"/>
  <c r="AC131" i="24"/>
  <c r="AD131" i="24" s="1"/>
  <c r="AC127" i="24"/>
  <c r="AD127" i="24" s="1"/>
  <c r="AC131" i="23"/>
  <c r="AD131" i="23" s="1"/>
  <c r="AC127" i="23"/>
  <c r="AD127" i="23" s="1"/>
  <c r="AC124" i="24"/>
  <c r="AD124" i="24" s="1"/>
  <c r="AC130" i="24"/>
  <c r="AD130" i="24" s="1"/>
  <c r="AC126" i="24"/>
  <c r="AD126" i="24" s="1"/>
  <c r="AC130" i="23"/>
  <c r="AD130" i="23" s="1"/>
  <c r="AC126" i="23"/>
  <c r="AD126" i="23" s="1"/>
  <c r="AC129" i="24"/>
  <c r="AD129" i="24" s="1"/>
  <c r="AC129" i="23"/>
  <c r="AD129" i="23" s="1"/>
  <c r="AC124" i="21"/>
  <c r="AD124" i="21" s="1"/>
  <c r="AC134" i="23"/>
  <c r="AD134" i="23" s="1"/>
  <c r="AC134" i="21"/>
  <c r="AD134" i="21" s="1"/>
  <c r="I32" i="47"/>
  <c r="I30" i="47"/>
  <c r="I9" i="47"/>
  <c r="K48" i="47"/>
  <c r="K46" i="47"/>
  <c r="K44" i="47"/>
  <c r="K42" i="47"/>
  <c r="K39" i="47"/>
  <c r="K37" i="47"/>
  <c r="K35" i="47"/>
  <c r="K33" i="47"/>
  <c r="J32" i="47"/>
  <c r="K31" i="47"/>
  <c r="J30" i="47"/>
  <c r="K29" i="47"/>
  <c r="K28" i="47"/>
  <c r="K27" i="47"/>
  <c r="K26" i="47"/>
  <c r="K25" i="47"/>
  <c r="K21" i="47"/>
  <c r="K20" i="47"/>
  <c r="K19" i="47"/>
  <c r="K18" i="47"/>
  <c r="K17" i="47"/>
  <c r="K16" i="47"/>
  <c r="K15" i="47"/>
  <c r="K14" i="47"/>
  <c r="K13" i="47"/>
  <c r="K10" i="47"/>
  <c r="J9" i="47"/>
  <c r="AD103" i="3"/>
  <c r="AD102" i="3"/>
  <c r="AD101" i="3"/>
  <c r="AD100" i="3"/>
  <c r="AD99" i="3"/>
  <c r="AD98" i="3"/>
  <c r="AD97" i="3"/>
  <c r="AD96" i="3"/>
  <c r="AD95" i="3"/>
  <c r="AD94" i="3"/>
  <c r="AD93" i="3"/>
  <c r="AD92" i="3"/>
  <c r="AD91" i="3"/>
  <c r="AD90" i="3"/>
  <c r="AD89" i="3"/>
  <c r="AD88" i="3"/>
  <c r="AD87" i="3"/>
  <c r="AD86" i="3"/>
  <c r="AD85" i="3"/>
  <c r="AD106" i="4"/>
  <c r="AD105" i="4"/>
  <c r="AD104" i="4"/>
  <c r="AD103" i="4"/>
  <c r="AD102" i="4"/>
  <c r="AD101" i="4"/>
  <c r="AD100" i="4"/>
  <c r="AD99" i="4"/>
  <c r="AD98" i="4"/>
  <c r="AD97" i="4"/>
  <c r="AD96" i="4"/>
  <c r="AD95" i="4"/>
  <c r="AD94" i="4"/>
  <c r="AD93" i="4"/>
  <c r="AD92" i="4"/>
  <c r="AD91" i="4"/>
  <c r="AD90" i="4"/>
  <c r="AD89" i="4"/>
  <c r="AD88" i="4"/>
  <c r="AD104" i="8"/>
  <c r="AD103" i="8"/>
  <c r="AD102" i="8"/>
  <c r="AD101" i="8"/>
  <c r="AD100" i="8"/>
  <c r="AD99" i="8"/>
  <c r="AD98" i="8"/>
  <c r="AD97" i="8"/>
  <c r="AD96" i="8"/>
  <c r="AD95" i="8"/>
  <c r="AD94" i="8"/>
  <c r="AD93" i="8"/>
  <c r="AD92" i="8"/>
  <c r="AD91" i="8"/>
  <c r="AD90" i="8"/>
  <c r="AD89" i="8"/>
  <c r="AD88" i="8"/>
  <c r="AD87" i="8"/>
  <c r="AD86" i="8"/>
  <c r="AD102" i="9"/>
  <c r="AD101" i="9"/>
  <c r="AD100" i="9"/>
  <c r="AD99" i="9"/>
  <c r="AD98" i="9"/>
  <c r="AD97" i="9"/>
  <c r="AD96" i="9"/>
  <c r="AD95" i="9"/>
  <c r="AD94" i="9"/>
  <c r="AD93" i="9"/>
  <c r="AD92" i="9"/>
  <c r="AD91" i="9"/>
  <c r="AD90" i="9"/>
  <c r="AD89" i="9"/>
  <c r="AD88" i="9"/>
  <c r="AD87" i="9"/>
  <c r="AD86" i="9"/>
  <c r="AD85" i="9"/>
  <c r="AD105" i="10"/>
  <c r="AD104" i="10"/>
  <c r="AD103" i="10"/>
  <c r="AD102" i="10"/>
  <c r="AD101" i="10"/>
  <c r="AD100" i="10"/>
  <c r="AD99" i="10"/>
  <c r="AD98" i="10"/>
  <c r="AD97" i="10"/>
  <c r="AD96" i="10"/>
  <c r="AD95" i="10"/>
  <c r="AD94" i="10"/>
  <c r="AD93" i="10"/>
  <c r="AD92" i="10"/>
  <c r="AD91" i="10"/>
  <c r="AD90" i="10"/>
  <c r="AD89" i="10"/>
  <c r="AD88" i="10"/>
  <c r="AD87" i="10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104" i="15"/>
  <c r="AD103" i="15"/>
  <c r="AD102" i="15"/>
  <c r="AD101" i="15"/>
  <c r="AD100" i="15"/>
  <c r="AD99" i="15"/>
  <c r="AD98" i="15"/>
  <c r="AD97" i="15"/>
  <c r="AD96" i="15"/>
  <c r="AD95" i="15"/>
  <c r="AD94" i="15"/>
  <c r="AD93" i="15"/>
  <c r="AD92" i="15"/>
  <c r="AD91" i="15"/>
  <c r="AD90" i="15"/>
  <c r="AD89" i="15"/>
  <c r="AD88" i="15"/>
  <c r="AD87" i="15"/>
  <c r="AD86" i="15"/>
  <c r="AD104" i="17"/>
  <c r="AD103" i="17"/>
  <c r="AD102" i="17"/>
  <c r="AD101" i="17"/>
  <c r="AD100" i="17"/>
  <c r="AD99" i="17"/>
  <c r="AD98" i="17"/>
  <c r="AD97" i="17"/>
  <c r="AD96" i="17"/>
  <c r="AD95" i="17"/>
  <c r="AD94" i="17"/>
  <c r="AD93" i="17"/>
  <c r="AD92" i="17"/>
  <c r="AD91" i="17"/>
  <c r="AD90" i="17"/>
  <c r="AD89" i="17"/>
  <c r="AD88" i="17"/>
  <c r="AD104" i="18"/>
  <c r="AD103" i="18"/>
  <c r="AD102" i="18"/>
  <c r="AD101" i="18"/>
  <c r="AD100" i="18"/>
  <c r="AD99" i="18"/>
  <c r="AD98" i="18"/>
  <c r="AD97" i="18"/>
  <c r="AD96" i="18"/>
  <c r="AD95" i="18"/>
  <c r="AD94" i="18"/>
  <c r="AD93" i="18"/>
  <c r="AD92" i="18"/>
  <c r="AD91" i="18"/>
  <c r="AD90" i="18"/>
  <c r="AD89" i="18"/>
  <c r="AD88" i="18"/>
  <c r="AD87" i="18"/>
  <c r="AD86" i="18"/>
  <c r="AD104" i="21"/>
  <c r="AD103" i="21"/>
  <c r="AD102" i="21"/>
  <c r="AD101" i="21"/>
  <c r="AD100" i="21"/>
  <c r="AD99" i="21"/>
  <c r="AD98" i="21"/>
  <c r="AD97" i="21"/>
  <c r="AD96" i="21"/>
  <c r="AD95" i="21"/>
  <c r="AD94" i="21"/>
  <c r="AD93" i="21"/>
  <c r="AD92" i="21"/>
  <c r="AD91" i="21"/>
  <c r="AD90" i="21"/>
  <c r="AD89" i="21"/>
  <c r="AD88" i="21"/>
  <c r="AD87" i="21"/>
  <c r="AD86" i="21"/>
  <c r="AD104" i="22"/>
  <c r="AD103" i="22"/>
  <c r="AD102" i="22"/>
  <c r="AD101" i="22"/>
  <c r="AD100" i="22"/>
  <c r="AD99" i="22"/>
  <c r="AD98" i="22"/>
  <c r="AD97" i="22"/>
  <c r="AD96" i="22"/>
  <c r="AD95" i="22"/>
  <c r="AD94" i="22"/>
  <c r="AD93" i="22"/>
  <c r="AD92" i="22"/>
  <c r="AD91" i="22"/>
  <c r="AD90" i="22"/>
  <c r="AD89" i="22"/>
  <c r="AD88" i="22"/>
  <c r="AD87" i="22"/>
  <c r="AD86" i="22"/>
  <c r="AD104" i="24"/>
  <c r="AD103" i="24"/>
  <c r="AD102" i="24"/>
  <c r="AD101" i="24"/>
  <c r="AD100" i="24"/>
  <c r="AD99" i="24"/>
  <c r="AD98" i="24"/>
  <c r="AD97" i="24"/>
  <c r="AD96" i="24"/>
  <c r="AD95" i="24"/>
  <c r="AD94" i="24"/>
  <c r="AD93" i="24"/>
  <c r="AD92" i="24"/>
  <c r="AD91" i="24"/>
  <c r="AD90" i="24"/>
  <c r="AD89" i="24"/>
  <c r="AD88" i="24"/>
  <c r="AD87" i="24"/>
  <c r="AD86" i="24"/>
  <c r="AD102" i="27"/>
  <c r="AD101" i="27"/>
  <c r="AD100" i="27"/>
  <c r="AD99" i="27"/>
  <c r="AD98" i="27"/>
  <c r="AD97" i="27"/>
  <c r="AD96" i="27"/>
  <c r="AD95" i="27"/>
  <c r="AD94" i="27"/>
  <c r="AD93" i="27"/>
  <c r="AD92" i="27"/>
  <c r="AD91" i="27"/>
  <c r="AD90" i="27"/>
  <c r="AD89" i="27"/>
  <c r="AD88" i="27"/>
  <c r="AD87" i="27"/>
  <c r="AD86" i="27"/>
  <c r="AD85" i="27"/>
  <c r="AD84" i="27"/>
  <c r="AD102" i="28"/>
  <c r="AD101" i="28"/>
  <c r="AD100" i="28"/>
  <c r="AD99" i="28"/>
  <c r="AD98" i="28"/>
  <c r="AD97" i="28"/>
  <c r="AD96" i="28"/>
  <c r="AD95" i="28"/>
  <c r="AD94" i="28"/>
  <c r="AD93" i="28"/>
  <c r="AD92" i="28"/>
  <c r="AD91" i="28"/>
  <c r="AD90" i="28"/>
  <c r="AD89" i="28"/>
  <c r="AD88" i="28"/>
  <c r="AD87" i="28"/>
  <c r="AD86" i="28"/>
  <c r="AD85" i="28"/>
  <c r="AD84" i="28"/>
  <c r="AD103" i="29"/>
  <c r="AD102" i="29"/>
  <c r="AD101" i="29"/>
  <c r="AD100" i="29"/>
  <c r="AD99" i="29"/>
  <c r="AD98" i="29"/>
  <c r="AD97" i="29"/>
  <c r="AD96" i="29"/>
  <c r="AD95" i="29"/>
  <c r="AD94" i="29"/>
  <c r="AD93" i="29"/>
  <c r="AD92" i="29"/>
  <c r="AD91" i="29"/>
  <c r="AD90" i="29"/>
  <c r="AD89" i="29"/>
  <c r="AD88" i="29"/>
  <c r="AD87" i="29"/>
  <c r="AD86" i="29"/>
  <c r="AD85" i="29"/>
  <c r="AD103" i="30"/>
  <c r="AD102" i="30"/>
  <c r="AD101" i="30"/>
  <c r="AD100" i="30"/>
  <c r="AD99" i="30"/>
  <c r="AD98" i="30"/>
  <c r="AD97" i="30"/>
  <c r="AD96" i="30"/>
  <c r="AD95" i="30"/>
  <c r="AD94" i="30"/>
  <c r="AD93" i="30"/>
  <c r="AD92" i="30"/>
  <c r="AD91" i="30"/>
  <c r="AD90" i="30"/>
  <c r="AD89" i="30"/>
  <c r="AD88" i="30"/>
  <c r="AD87" i="30"/>
  <c r="AD86" i="30"/>
  <c r="AD85" i="30"/>
  <c r="AD103" i="33"/>
  <c r="AD102" i="33"/>
  <c r="AD101" i="33"/>
  <c r="AD100" i="33"/>
  <c r="AD99" i="33"/>
  <c r="AD98" i="33"/>
  <c r="AD97" i="33"/>
  <c r="AD96" i="33"/>
  <c r="AD95" i="33"/>
  <c r="AD94" i="33"/>
  <c r="AD93" i="33"/>
  <c r="AD92" i="33"/>
  <c r="AD91" i="33"/>
  <c r="AD90" i="33"/>
  <c r="AD89" i="33"/>
  <c r="AD88" i="33"/>
  <c r="AD87" i="33"/>
  <c r="AD86" i="33"/>
  <c r="AD85" i="33"/>
  <c r="AD103" i="34"/>
  <c r="AD102" i="34"/>
  <c r="AD101" i="34"/>
  <c r="AD100" i="34"/>
  <c r="AD99" i="34"/>
  <c r="AD98" i="34"/>
  <c r="AD97" i="34"/>
  <c r="AD96" i="34"/>
  <c r="AD95" i="34"/>
  <c r="AD94" i="34"/>
  <c r="AD93" i="34"/>
  <c r="AD92" i="34"/>
  <c r="AD91" i="34"/>
  <c r="AD90" i="34"/>
  <c r="AD89" i="34"/>
  <c r="AD88" i="34"/>
  <c r="AD87" i="34"/>
  <c r="AD86" i="34"/>
  <c r="AD85" i="34"/>
  <c r="AD103" i="35"/>
  <c r="AD102" i="35"/>
  <c r="AD101" i="35"/>
  <c r="AD100" i="35"/>
  <c r="AD99" i="35"/>
  <c r="AD98" i="35"/>
  <c r="AD97" i="35"/>
  <c r="AD96" i="35"/>
  <c r="AD95" i="35"/>
  <c r="AD94" i="35"/>
  <c r="AD93" i="35"/>
  <c r="AD92" i="35"/>
  <c r="AD91" i="35"/>
  <c r="AD90" i="35"/>
  <c r="AD89" i="35"/>
  <c r="AD88" i="35"/>
  <c r="AD87" i="35"/>
  <c r="AD86" i="35"/>
  <c r="AD85" i="35"/>
  <c r="AD104" i="37"/>
  <c r="AD103" i="37"/>
  <c r="AD102" i="37"/>
  <c r="AD101" i="37"/>
  <c r="AD100" i="37"/>
  <c r="AD99" i="37"/>
  <c r="AD98" i="37"/>
  <c r="AD97" i="37"/>
  <c r="AD96" i="37"/>
  <c r="AD95" i="37"/>
  <c r="AD94" i="37"/>
  <c r="AD93" i="37"/>
  <c r="AD92" i="37"/>
  <c r="AD91" i="37"/>
  <c r="AD90" i="37"/>
  <c r="AD89" i="37"/>
  <c r="AD88" i="37"/>
  <c r="AD87" i="37"/>
  <c r="AD86" i="37"/>
  <c r="AD104" i="23"/>
  <c r="AD103" i="23"/>
  <c r="AD102" i="23"/>
  <c r="AD101" i="23"/>
  <c r="AD100" i="23"/>
  <c r="AD99" i="23"/>
  <c r="AD98" i="23"/>
  <c r="AD97" i="23"/>
  <c r="AD96" i="23"/>
  <c r="AD95" i="23"/>
  <c r="AD94" i="23"/>
  <c r="AD93" i="23"/>
  <c r="AD92" i="23"/>
  <c r="AD91" i="23"/>
  <c r="AD90" i="23"/>
  <c r="AD89" i="23"/>
  <c r="AD88" i="23"/>
  <c r="AD87" i="23"/>
  <c r="AD86" i="23"/>
  <c r="AD85" i="37"/>
  <c r="AD84" i="35"/>
  <c r="AD84" i="34"/>
  <c r="AD84" i="33"/>
  <c r="AD84" i="30"/>
  <c r="AD84" i="29"/>
  <c r="AD83" i="28"/>
  <c r="AD83" i="27"/>
  <c r="AD85" i="24"/>
  <c r="AD85" i="23"/>
  <c r="AD85" i="22"/>
  <c r="AD85" i="21"/>
  <c r="AD85" i="18"/>
  <c r="AD85" i="8"/>
  <c r="AD82" i="3"/>
  <c r="AD81" i="3"/>
  <c r="AD80" i="3"/>
  <c r="AD79" i="3"/>
  <c r="AD78" i="3"/>
  <c r="AD77" i="3"/>
  <c r="AD76" i="3"/>
  <c r="AD75" i="3"/>
  <c r="AD74" i="3"/>
  <c r="AD73" i="3"/>
  <c r="AD72" i="3"/>
  <c r="AD71" i="3"/>
  <c r="AD70" i="3"/>
  <c r="AD69" i="3"/>
  <c r="AD68" i="3"/>
  <c r="AD67" i="3"/>
  <c r="AD66" i="3"/>
  <c r="AD65" i="3"/>
  <c r="AD64" i="3"/>
  <c r="AD85" i="4"/>
  <c r="AD82" i="4"/>
  <c r="AD81" i="4"/>
  <c r="AD80" i="4"/>
  <c r="AD79" i="4"/>
  <c r="AD78" i="4"/>
  <c r="AD77" i="4"/>
  <c r="AD76" i="4"/>
  <c r="AD75" i="4"/>
  <c r="AD74" i="4"/>
  <c r="AD73" i="4"/>
  <c r="AD72" i="4"/>
  <c r="AD71" i="4"/>
  <c r="AD70" i="4"/>
  <c r="AD69" i="4"/>
  <c r="AD68" i="4"/>
  <c r="AD67" i="4"/>
  <c r="AD66" i="4"/>
  <c r="AD65" i="4"/>
  <c r="AD83" i="8"/>
  <c r="AD82" i="8"/>
  <c r="AD81" i="8"/>
  <c r="AD80" i="8"/>
  <c r="AD79" i="8"/>
  <c r="AD78" i="8"/>
  <c r="AD77" i="8"/>
  <c r="AD76" i="8"/>
  <c r="AD75" i="8"/>
  <c r="AD74" i="8"/>
  <c r="AD73" i="8"/>
  <c r="AD72" i="8"/>
  <c r="AD71" i="8"/>
  <c r="AD70" i="8"/>
  <c r="AD69" i="8"/>
  <c r="AD68" i="8"/>
  <c r="AD67" i="8"/>
  <c r="AD66" i="8"/>
  <c r="AD65" i="8"/>
  <c r="AD81" i="9"/>
  <c r="AD80" i="9"/>
  <c r="AD79" i="9"/>
  <c r="AD78" i="9"/>
  <c r="AD77" i="9"/>
  <c r="AD76" i="9"/>
  <c r="AD75" i="9"/>
  <c r="AD74" i="9"/>
  <c r="AD73" i="9"/>
  <c r="AD72" i="9"/>
  <c r="AD71" i="9"/>
  <c r="AD70" i="9"/>
  <c r="AD69" i="9"/>
  <c r="AD68" i="9"/>
  <c r="AD67" i="9"/>
  <c r="AD66" i="9"/>
  <c r="AD65" i="9"/>
  <c r="AD64" i="9"/>
  <c r="AD83" i="10"/>
  <c r="AD82" i="10"/>
  <c r="AD81" i="10"/>
  <c r="AD80" i="10"/>
  <c r="AD79" i="10"/>
  <c r="AD78" i="10"/>
  <c r="AD77" i="10"/>
  <c r="AD76" i="10"/>
  <c r="AD75" i="10"/>
  <c r="AD74" i="10"/>
  <c r="AD73" i="10"/>
  <c r="AD72" i="10"/>
  <c r="AD71" i="10"/>
  <c r="AD70" i="10"/>
  <c r="AD69" i="10"/>
  <c r="AD68" i="10"/>
  <c r="AD67" i="10"/>
  <c r="AD66" i="10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83" i="15"/>
  <c r="AD82" i="15"/>
  <c r="AD81" i="15"/>
  <c r="AD80" i="15"/>
  <c r="AD79" i="15"/>
  <c r="AD78" i="15"/>
  <c r="AD77" i="15"/>
  <c r="AD76" i="15"/>
  <c r="AD75" i="15"/>
  <c r="AD74" i="15"/>
  <c r="AD73" i="15"/>
  <c r="AD72" i="15"/>
  <c r="AD71" i="15"/>
  <c r="AD70" i="15"/>
  <c r="AD69" i="15"/>
  <c r="AD68" i="15"/>
  <c r="AD67" i="15"/>
  <c r="AD66" i="15"/>
  <c r="AD65" i="15"/>
  <c r="AD83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83" i="18"/>
  <c r="AD82" i="18"/>
  <c r="AD81" i="18"/>
  <c r="AD80" i="18"/>
  <c r="AD79" i="18"/>
  <c r="AD78" i="18"/>
  <c r="AD77" i="18"/>
  <c r="AD76" i="18"/>
  <c r="AD75" i="18"/>
  <c r="AD74" i="18"/>
  <c r="AD73" i="18"/>
  <c r="AD72" i="18"/>
  <c r="AD71" i="18"/>
  <c r="AD70" i="18"/>
  <c r="AD69" i="18"/>
  <c r="AD68" i="18"/>
  <c r="AD67" i="18"/>
  <c r="AD66" i="18"/>
  <c r="AD65" i="18"/>
  <c r="AD83" i="21"/>
  <c r="AD82" i="21"/>
  <c r="AD81" i="21"/>
  <c r="AD80" i="21"/>
  <c r="AD79" i="21"/>
  <c r="AD78" i="21"/>
  <c r="AD77" i="21"/>
  <c r="AD76" i="21"/>
  <c r="AD75" i="21"/>
  <c r="AD74" i="21"/>
  <c r="AD73" i="21"/>
  <c r="AD72" i="21"/>
  <c r="AD71" i="21"/>
  <c r="AD70" i="21"/>
  <c r="AD69" i="21"/>
  <c r="AD68" i="21"/>
  <c r="AD67" i="21"/>
  <c r="AD66" i="21"/>
  <c r="AD65" i="21"/>
  <c r="AD83" i="22"/>
  <c r="AD82" i="22"/>
  <c r="AD81" i="22"/>
  <c r="AD80" i="22"/>
  <c r="AD79" i="22"/>
  <c r="AD78" i="22"/>
  <c r="AD77" i="22"/>
  <c r="AD76" i="22"/>
  <c r="AD75" i="22"/>
  <c r="AD74" i="22"/>
  <c r="AD73" i="22"/>
  <c r="AD72" i="22"/>
  <c r="AD71" i="22"/>
  <c r="AD70" i="22"/>
  <c r="AD69" i="22"/>
  <c r="AD68" i="22"/>
  <c r="AD67" i="22"/>
  <c r="AD66" i="22"/>
  <c r="AD65" i="22"/>
  <c r="AD83" i="24"/>
  <c r="AD82" i="24"/>
  <c r="AD81" i="24"/>
  <c r="AD80" i="24"/>
  <c r="AD79" i="24"/>
  <c r="AD78" i="24"/>
  <c r="AD77" i="24"/>
  <c r="AD76" i="24"/>
  <c r="AD75" i="24"/>
  <c r="AD74" i="24"/>
  <c r="AD73" i="24"/>
  <c r="AD72" i="24"/>
  <c r="AD71" i="24"/>
  <c r="AD70" i="24"/>
  <c r="AD69" i="24"/>
  <c r="AD68" i="24"/>
  <c r="AD67" i="24"/>
  <c r="AD66" i="24"/>
  <c r="AD65" i="24"/>
  <c r="AD81" i="27"/>
  <c r="AD80" i="27"/>
  <c r="AD79" i="27"/>
  <c r="AD78" i="27"/>
  <c r="AD77" i="27"/>
  <c r="AD76" i="27"/>
  <c r="AD75" i="27"/>
  <c r="AD74" i="27"/>
  <c r="AD73" i="27"/>
  <c r="AD72" i="27"/>
  <c r="AD71" i="27"/>
  <c r="AD70" i="27"/>
  <c r="AD69" i="27"/>
  <c r="AD68" i="27"/>
  <c r="AD67" i="27"/>
  <c r="AD66" i="27"/>
  <c r="AD65" i="27"/>
  <c r="AD64" i="27"/>
  <c r="AD63" i="27"/>
  <c r="AD81" i="28"/>
  <c r="AD80" i="28"/>
  <c r="AD79" i="28"/>
  <c r="AD78" i="28"/>
  <c r="AD77" i="28"/>
  <c r="AD76" i="28"/>
  <c r="AD75" i="28"/>
  <c r="AD74" i="28"/>
  <c r="AD73" i="28"/>
  <c r="AD72" i="28"/>
  <c r="AD71" i="28"/>
  <c r="AD70" i="28"/>
  <c r="AD69" i="28"/>
  <c r="AD68" i="28"/>
  <c r="AD67" i="28"/>
  <c r="AD66" i="28"/>
  <c r="AD65" i="28"/>
  <c r="AD64" i="28"/>
  <c r="AD63" i="28"/>
  <c r="AD82" i="29"/>
  <c r="AD81" i="29"/>
  <c r="AD80" i="29"/>
  <c r="AD79" i="29"/>
  <c r="AD78" i="29"/>
  <c r="AD77" i="29"/>
  <c r="AD76" i="29"/>
  <c r="AD75" i="29"/>
  <c r="AD74" i="29"/>
  <c r="AD73" i="29"/>
  <c r="AD72" i="29"/>
  <c r="AD71" i="29"/>
  <c r="AD70" i="29"/>
  <c r="AD69" i="29"/>
  <c r="AD68" i="29"/>
  <c r="AD67" i="29"/>
  <c r="AD66" i="29"/>
  <c r="AD65" i="29"/>
  <c r="AD64" i="29"/>
  <c r="AD82" i="30"/>
  <c r="AD81" i="30"/>
  <c r="AD80" i="30"/>
  <c r="AD79" i="30"/>
  <c r="AD78" i="30"/>
  <c r="AD77" i="30"/>
  <c r="AD76" i="30"/>
  <c r="AD75" i="30"/>
  <c r="AD74" i="30"/>
  <c r="AD73" i="30"/>
  <c r="AD72" i="30"/>
  <c r="AD71" i="30"/>
  <c r="AD70" i="30"/>
  <c r="AD69" i="30"/>
  <c r="AD68" i="30"/>
  <c r="AD67" i="30"/>
  <c r="AD66" i="30"/>
  <c r="AD65" i="30"/>
  <c r="AD64" i="30"/>
  <c r="AD82" i="33"/>
  <c r="AD81" i="33"/>
  <c r="AD80" i="33"/>
  <c r="AD79" i="33"/>
  <c r="AD78" i="33"/>
  <c r="AD77" i="33"/>
  <c r="AD76" i="33"/>
  <c r="AD75" i="33"/>
  <c r="AD74" i="33"/>
  <c r="AD73" i="33"/>
  <c r="AD72" i="33"/>
  <c r="AD71" i="33"/>
  <c r="AD70" i="33"/>
  <c r="AD69" i="33"/>
  <c r="AD68" i="33"/>
  <c r="AD67" i="33"/>
  <c r="AD66" i="33"/>
  <c r="AD65" i="33"/>
  <c r="AD64" i="33"/>
  <c r="AD82" i="34"/>
  <c r="AD81" i="34"/>
  <c r="AD80" i="34"/>
  <c r="AD79" i="34"/>
  <c r="AD78" i="34"/>
  <c r="AD77" i="34"/>
  <c r="AD76" i="34"/>
  <c r="AD75" i="34"/>
  <c r="AD74" i="34"/>
  <c r="AD73" i="34"/>
  <c r="AD72" i="34"/>
  <c r="AD71" i="34"/>
  <c r="AD70" i="34"/>
  <c r="AD69" i="34"/>
  <c r="AD68" i="34"/>
  <c r="AD67" i="34"/>
  <c r="AD66" i="34"/>
  <c r="AD65" i="34"/>
  <c r="AD64" i="34"/>
  <c r="AD82" i="35"/>
  <c r="AD81" i="35"/>
  <c r="AD80" i="35"/>
  <c r="AD79" i="35"/>
  <c r="AD78" i="35"/>
  <c r="AD77" i="35"/>
  <c r="AD76" i="35"/>
  <c r="AD75" i="35"/>
  <c r="AD74" i="35"/>
  <c r="AD73" i="35"/>
  <c r="AD72" i="35"/>
  <c r="AD71" i="35"/>
  <c r="AD70" i="35"/>
  <c r="AD69" i="35"/>
  <c r="AD68" i="35"/>
  <c r="AD67" i="35"/>
  <c r="AD66" i="35"/>
  <c r="AD65" i="35"/>
  <c r="AD64" i="35"/>
  <c r="AD82" i="37"/>
  <c r="AD81" i="37"/>
  <c r="AD80" i="37"/>
  <c r="AD79" i="37"/>
  <c r="AD78" i="37"/>
  <c r="AD77" i="37"/>
  <c r="AD76" i="37"/>
  <c r="AD75" i="37"/>
  <c r="AD74" i="37"/>
  <c r="AD73" i="37"/>
  <c r="AD72" i="37"/>
  <c r="AD71" i="37"/>
  <c r="AD70" i="37"/>
  <c r="AD69" i="37"/>
  <c r="AD68" i="37"/>
  <c r="AD67" i="37"/>
  <c r="AD66" i="37"/>
  <c r="AD83" i="23"/>
  <c r="AD82" i="23"/>
  <c r="AD81" i="23"/>
  <c r="AD80" i="23"/>
  <c r="AD79" i="23"/>
  <c r="AD78" i="23"/>
  <c r="AD77" i="23"/>
  <c r="AD76" i="23"/>
  <c r="AD75" i="23"/>
  <c r="AD74" i="23"/>
  <c r="AD73" i="23"/>
  <c r="AD72" i="23"/>
  <c r="AD71" i="23"/>
  <c r="AD70" i="23"/>
  <c r="AD69" i="23"/>
  <c r="AD68" i="23"/>
  <c r="AD67" i="23"/>
  <c r="AD66" i="23"/>
  <c r="AD65" i="23"/>
  <c r="AD64" i="37"/>
  <c r="AD63" i="35"/>
  <c r="AD63" i="34"/>
  <c r="AD63" i="33"/>
  <c r="AD63" i="30"/>
  <c r="AD63" i="29"/>
  <c r="AD62" i="28"/>
  <c r="AD62" i="27"/>
  <c r="AD64" i="24"/>
  <c r="AD64" i="23"/>
  <c r="AD64" i="22"/>
  <c r="AD64" i="21"/>
  <c r="AD64" i="18"/>
  <c r="AD64" i="17"/>
  <c r="AD64" i="15"/>
  <c r="AD64" i="14"/>
  <c r="AD65" i="10"/>
  <c r="AD64" i="8"/>
  <c r="AD64" i="4"/>
  <c r="AD63" i="3"/>
  <c r="AD61" i="3"/>
  <c r="AD60" i="3"/>
  <c r="AD59" i="3"/>
  <c r="AD58" i="3"/>
  <c r="AD57" i="3"/>
  <c r="AD56" i="3"/>
  <c r="AD55" i="3"/>
  <c r="AD54" i="3"/>
  <c r="AD53" i="3"/>
  <c r="AD52" i="3"/>
  <c r="AD51" i="3"/>
  <c r="AD50" i="3"/>
  <c r="AD49" i="3"/>
  <c r="AD48" i="3"/>
  <c r="AD47" i="3"/>
  <c r="AD46" i="3"/>
  <c r="AD45" i="3"/>
  <c r="AD44" i="3"/>
  <c r="AD43" i="3"/>
  <c r="AD62" i="4"/>
  <c r="AD61" i="4"/>
  <c r="AD60" i="4"/>
  <c r="AD59" i="4"/>
  <c r="AD58" i="4"/>
  <c r="AD57" i="4"/>
  <c r="AD56" i="4"/>
  <c r="AD55" i="4"/>
  <c r="AD54" i="4"/>
  <c r="AD53" i="4"/>
  <c r="AD52" i="4"/>
  <c r="AD51" i="4"/>
  <c r="AD50" i="4"/>
  <c r="AD49" i="4"/>
  <c r="AD48" i="4"/>
  <c r="AD47" i="4"/>
  <c r="AD46" i="4"/>
  <c r="AD45" i="4"/>
  <c r="AD44" i="4"/>
  <c r="AD62" i="8"/>
  <c r="AD61" i="8"/>
  <c r="AD60" i="8"/>
  <c r="AD59" i="8"/>
  <c r="AD58" i="8"/>
  <c r="AD57" i="8"/>
  <c r="AD56" i="8"/>
  <c r="AD55" i="8"/>
  <c r="AD54" i="8"/>
  <c r="AD53" i="8"/>
  <c r="AD52" i="8"/>
  <c r="AD51" i="8"/>
  <c r="AD50" i="8"/>
  <c r="AD49" i="8"/>
  <c r="AD48" i="8"/>
  <c r="AD47" i="8"/>
  <c r="AD46" i="8"/>
  <c r="AD45" i="8"/>
  <c r="AD44" i="8"/>
  <c r="AD60" i="9"/>
  <c r="AD59" i="9"/>
  <c r="AD58" i="9"/>
  <c r="AD57" i="9"/>
  <c r="AD56" i="9"/>
  <c r="AD55" i="9"/>
  <c r="AD54" i="9"/>
  <c r="AD53" i="9"/>
  <c r="AD52" i="9"/>
  <c r="AD51" i="9"/>
  <c r="AD50" i="9"/>
  <c r="AD49" i="9"/>
  <c r="AD48" i="9"/>
  <c r="AD47" i="9"/>
  <c r="AD46" i="9"/>
  <c r="AD45" i="9"/>
  <c r="AD44" i="9"/>
  <c r="AD43" i="9"/>
  <c r="AD42" i="9"/>
  <c r="AD63" i="10"/>
  <c r="AD61" i="10"/>
  <c r="AD60" i="10"/>
  <c r="AD59" i="10"/>
  <c r="AD58" i="10"/>
  <c r="AD57" i="10"/>
  <c r="AD56" i="10"/>
  <c r="AD55" i="10"/>
  <c r="AD54" i="10"/>
  <c r="AD53" i="10"/>
  <c r="AD52" i="10"/>
  <c r="AD51" i="10"/>
  <c r="AD50" i="10"/>
  <c r="AD49" i="10"/>
  <c r="AD48" i="10"/>
  <c r="AD47" i="10"/>
  <c r="AD46" i="10"/>
  <c r="AD45" i="10"/>
  <c r="AD44" i="10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62" i="15"/>
  <c r="AD61" i="15"/>
  <c r="AD60" i="15"/>
  <c r="AD59" i="15"/>
  <c r="AD58" i="15"/>
  <c r="AD57" i="15"/>
  <c r="AD56" i="15"/>
  <c r="AD55" i="15"/>
  <c r="AD54" i="15"/>
  <c r="AD53" i="15"/>
  <c r="AD52" i="15"/>
  <c r="AD51" i="15"/>
  <c r="AD50" i="15"/>
  <c r="AD49" i="15"/>
  <c r="AD48" i="15"/>
  <c r="AD47" i="15"/>
  <c r="AD46" i="15"/>
  <c r="AD45" i="15"/>
  <c r="AD44" i="15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62" i="18"/>
  <c r="AD61" i="18"/>
  <c r="AD60" i="18"/>
  <c r="AD59" i="18"/>
  <c r="AD58" i="18"/>
  <c r="AD57" i="18"/>
  <c r="AD56" i="18"/>
  <c r="AD55" i="18"/>
  <c r="AD54" i="18"/>
  <c r="AD53" i="18"/>
  <c r="AD52" i="18"/>
  <c r="AD51" i="18"/>
  <c r="AD50" i="18"/>
  <c r="AD49" i="18"/>
  <c r="AD48" i="18"/>
  <c r="AD47" i="18"/>
  <c r="AD46" i="18"/>
  <c r="AD45" i="18"/>
  <c r="AD44" i="18"/>
  <c r="AD62" i="21"/>
  <c r="AD61" i="21"/>
  <c r="AD60" i="21"/>
  <c r="AD59" i="21"/>
  <c r="AD58" i="21"/>
  <c r="AD57" i="21"/>
  <c r="AD56" i="21"/>
  <c r="AD55" i="21"/>
  <c r="AD54" i="21"/>
  <c r="AD53" i="21"/>
  <c r="AD52" i="21"/>
  <c r="AD51" i="21"/>
  <c r="AD50" i="21"/>
  <c r="AD49" i="21"/>
  <c r="AD48" i="21"/>
  <c r="AD47" i="21"/>
  <c r="AD46" i="21"/>
  <c r="AD45" i="21"/>
  <c r="AD44" i="21"/>
  <c r="AD62" i="22"/>
  <c r="AD61" i="22"/>
  <c r="AD60" i="22"/>
  <c r="AD59" i="22"/>
  <c r="AD58" i="22"/>
  <c r="AD57" i="22"/>
  <c r="AD56" i="22"/>
  <c r="AD55" i="22"/>
  <c r="AD54" i="22"/>
  <c r="AD53" i="22"/>
  <c r="AD52" i="22"/>
  <c r="AD51" i="22"/>
  <c r="AD50" i="22"/>
  <c r="AD49" i="22"/>
  <c r="AD48" i="22"/>
  <c r="AD47" i="22"/>
  <c r="AD46" i="22"/>
  <c r="AD45" i="22"/>
  <c r="AD44" i="22"/>
  <c r="AD62" i="24"/>
  <c r="AD61" i="24"/>
  <c r="AD60" i="24"/>
  <c r="AD59" i="24"/>
  <c r="AD58" i="24"/>
  <c r="AD57" i="24"/>
  <c r="AD56" i="24"/>
  <c r="AD55" i="24"/>
  <c r="AD54" i="24"/>
  <c r="AD53" i="24"/>
  <c r="AD52" i="24"/>
  <c r="AD51" i="24"/>
  <c r="AD50" i="24"/>
  <c r="AD49" i="24"/>
  <c r="AD48" i="24"/>
  <c r="AD47" i="24"/>
  <c r="AD46" i="24"/>
  <c r="AD45" i="24"/>
  <c r="AD44" i="24"/>
  <c r="AD60" i="27"/>
  <c r="AD59" i="27"/>
  <c r="AD58" i="27"/>
  <c r="AD57" i="27"/>
  <c r="AD56" i="27"/>
  <c r="AD55" i="27"/>
  <c r="AD54" i="27"/>
  <c r="AD53" i="27"/>
  <c r="AD52" i="27"/>
  <c r="AD51" i="27"/>
  <c r="AD50" i="27"/>
  <c r="AD49" i="27"/>
  <c r="AD48" i="27"/>
  <c r="AD47" i="27"/>
  <c r="AD46" i="27"/>
  <c r="AD45" i="27"/>
  <c r="AD44" i="27"/>
  <c r="AD43" i="27"/>
  <c r="AD42" i="27"/>
  <c r="AD60" i="28"/>
  <c r="AD59" i="28"/>
  <c r="AD58" i="28"/>
  <c r="AD57" i="28"/>
  <c r="AD56" i="28"/>
  <c r="AD55" i="28"/>
  <c r="AD54" i="28"/>
  <c r="AD53" i="28"/>
  <c r="AD52" i="28"/>
  <c r="AD51" i="28"/>
  <c r="AD50" i="28"/>
  <c r="AD49" i="28"/>
  <c r="AD48" i="28"/>
  <c r="AD47" i="28"/>
  <c r="AD46" i="28"/>
  <c r="AD45" i="28"/>
  <c r="AD44" i="28"/>
  <c r="AD43" i="28"/>
  <c r="AD42" i="28"/>
  <c r="AD61" i="29"/>
  <c r="AD60" i="29"/>
  <c r="AD59" i="29"/>
  <c r="AD58" i="29"/>
  <c r="AD57" i="29"/>
  <c r="AD56" i="29"/>
  <c r="AD55" i="29"/>
  <c r="AD54" i="29"/>
  <c r="AD53" i="29"/>
  <c r="AD52" i="29"/>
  <c r="AD51" i="29"/>
  <c r="AD50" i="29"/>
  <c r="AD49" i="29"/>
  <c r="AD48" i="29"/>
  <c r="AD47" i="29"/>
  <c r="AD46" i="29"/>
  <c r="AD45" i="29"/>
  <c r="AD44" i="29"/>
  <c r="AD43" i="29"/>
  <c r="AD61" i="30"/>
  <c r="AD60" i="30"/>
  <c r="AD59" i="30"/>
  <c r="AD58" i="30"/>
  <c r="AD57" i="30"/>
  <c r="AD56" i="30"/>
  <c r="AD55" i="30"/>
  <c r="AD54" i="30"/>
  <c r="AD53" i="30"/>
  <c r="AD52" i="30"/>
  <c r="AD51" i="30"/>
  <c r="AD50" i="30"/>
  <c r="AD49" i="30"/>
  <c r="AD48" i="30"/>
  <c r="AD47" i="30"/>
  <c r="AD46" i="30"/>
  <c r="AD45" i="30"/>
  <c r="AD44" i="30"/>
  <c r="AD43" i="30"/>
  <c r="AD61" i="33"/>
  <c r="AD60" i="33"/>
  <c r="AD59" i="33"/>
  <c r="AD58" i="33"/>
  <c r="AD57" i="33"/>
  <c r="AD56" i="33"/>
  <c r="AD55" i="33"/>
  <c r="AD54" i="33"/>
  <c r="AD53" i="33"/>
  <c r="AD52" i="33"/>
  <c r="AD51" i="33"/>
  <c r="AD50" i="33"/>
  <c r="AD49" i="33"/>
  <c r="AD48" i="33"/>
  <c r="AD47" i="33"/>
  <c r="AD46" i="33"/>
  <c r="AD45" i="33"/>
  <c r="AD44" i="33"/>
  <c r="AD43" i="33"/>
  <c r="AD61" i="34"/>
  <c r="AD60" i="34"/>
  <c r="AD59" i="34"/>
  <c r="AD58" i="34"/>
  <c r="AD57" i="34"/>
  <c r="AD56" i="34"/>
  <c r="AD55" i="34"/>
  <c r="AD54" i="34"/>
  <c r="AD53" i="34"/>
  <c r="AD52" i="34"/>
  <c r="AD51" i="34"/>
  <c r="AD50" i="34"/>
  <c r="AD49" i="34"/>
  <c r="AD48" i="34"/>
  <c r="AD47" i="34"/>
  <c r="AD46" i="34"/>
  <c r="AD45" i="34"/>
  <c r="AD44" i="34"/>
  <c r="AD43" i="34"/>
  <c r="AD61" i="35"/>
  <c r="AD60" i="35"/>
  <c r="AD59" i="35"/>
  <c r="AD58" i="35"/>
  <c r="AD57" i="35"/>
  <c r="AD56" i="35"/>
  <c r="AD55" i="35"/>
  <c r="AD54" i="35"/>
  <c r="AD53" i="35"/>
  <c r="AD52" i="35"/>
  <c r="AD51" i="35"/>
  <c r="AD50" i="35"/>
  <c r="AD49" i="35"/>
  <c r="AD48" i="35"/>
  <c r="AD47" i="35"/>
  <c r="AD46" i="35"/>
  <c r="AD45" i="35"/>
  <c r="AD44" i="35"/>
  <c r="AD43" i="35"/>
  <c r="AD61" i="37"/>
  <c r="AD60" i="37"/>
  <c r="AD59" i="37"/>
  <c r="AD58" i="37"/>
  <c r="AD57" i="37"/>
  <c r="AD56" i="37"/>
  <c r="AD55" i="37"/>
  <c r="AD54" i="37"/>
  <c r="AD53" i="37"/>
  <c r="AD52" i="37"/>
  <c r="AD51" i="37"/>
  <c r="AD50" i="37"/>
  <c r="AD49" i="37"/>
  <c r="AD48" i="37"/>
  <c r="AD47" i="37"/>
  <c r="AD46" i="37"/>
  <c r="AD45" i="37"/>
  <c r="AD44" i="37"/>
  <c r="AD43" i="37"/>
  <c r="AD62" i="23"/>
  <c r="AD61" i="23"/>
  <c r="AD60" i="23"/>
  <c r="AD59" i="23"/>
  <c r="AD58" i="23"/>
  <c r="AD57" i="23"/>
  <c r="AD56" i="23"/>
  <c r="AD55" i="23"/>
  <c r="AD54" i="23"/>
  <c r="AD53" i="23"/>
  <c r="AD52" i="23"/>
  <c r="AD51" i="23"/>
  <c r="AD50" i="23"/>
  <c r="AD49" i="23"/>
  <c r="AD48" i="23"/>
  <c r="AD47" i="23"/>
  <c r="AD46" i="23"/>
  <c r="AD45" i="23"/>
  <c r="AD44" i="23"/>
  <c r="AD42" i="37"/>
  <c r="AD42" i="35"/>
  <c r="AD42" i="34"/>
  <c r="AD42" i="33"/>
  <c r="AD42" i="30"/>
  <c r="AD42" i="29"/>
  <c r="AD41" i="28"/>
  <c r="AD41" i="27"/>
  <c r="AD43" i="24"/>
  <c r="AD43" i="23"/>
  <c r="AD43" i="22"/>
  <c r="AD43" i="21"/>
  <c r="AD43" i="18"/>
  <c r="AD43" i="17"/>
  <c r="AD43" i="15"/>
  <c r="AD43" i="14"/>
  <c r="AD43" i="10"/>
  <c r="AD41" i="9"/>
  <c r="AD43" i="8"/>
  <c r="AD43" i="4"/>
  <c r="AD42" i="3"/>
  <c r="AD38" i="3"/>
  <c r="AD35" i="3"/>
  <c r="AD34" i="3"/>
  <c r="AD33" i="3"/>
  <c r="AD32" i="3"/>
  <c r="AD31" i="3"/>
  <c r="AD30" i="3"/>
  <c r="AD39" i="4"/>
  <c r="AD36" i="4"/>
  <c r="AD35" i="4"/>
  <c r="AD34" i="4"/>
  <c r="AD33" i="4"/>
  <c r="AD32" i="4"/>
  <c r="AD31" i="4"/>
  <c r="AD30" i="4"/>
  <c r="AD39" i="8"/>
  <c r="AD35" i="8"/>
  <c r="AD34" i="8"/>
  <c r="AD33" i="8"/>
  <c r="AD32" i="8"/>
  <c r="AD31" i="8"/>
  <c r="AD30" i="8"/>
  <c r="AD37" i="9"/>
  <c r="AD36" i="9"/>
  <c r="AD34" i="9"/>
  <c r="AD33" i="9"/>
  <c r="AD32" i="9"/>
  <c r="AD39" i="10"/>
  <c r="AD36" i="10"/>
  <c r="AD35" i="10"/>
  <c r="AD34" i="10"/>
  <c r="AD33" i="10"/>
  <c r="AD32" i="10"/>
  <c r="AD31" i="10"/>
  <c r="AD30" i="10"/>
  <c r="AD39" i="14"/>
  <c r="AD36" i="14"/>
  <c r="AD35" i="14"/>
  <c r="AD34" i="14"/>
  <c r="AD39" i="15"/>
  <c r="AD34" i="15"/>
  <c r="AD33" i="15"/>
  <c r="AD39" i="17"/>
  <c r="AD36" i="17"/>
  <c r="AD35" i="17"/>
  <c r="AD34" i="17"/>
  <c r="AD33" i="17"/>
  <c r="AD31" i="17"/>
  <c r="AD30" i="17"/>
  <c r="AD39" i="18"/>
  <c r="AD36" i="18"/>
  <c r="AD35" i="18"/>
  <c r="AD34" i="18"/>
  <c r="AD33" i="18"/>
  <c r="AD32" i="18"/>
  <c r="AD31" i="18"/>
  <c r="AD30" i="18"/>
  <c r="AD39" i="21"/>
  <c r="AD36" i="21"/>
  <c r="AD35" i="21"/>
  <c r="AD34" i="21"/>
  <c r="AD33" i="21"/>
  <c r="AD32" i="21"/>
  <c r="AD31" i="21"/>
  <c r="AD30" i="21"/>
  <c r="AD36" i="22"/>
  <c r="AD35" i="22"/>
  <c r="AD34" i="22"/>
  <c r="AD33" i="22"/>
  <c r="AD32" i="22"/>
  <c r="AD31" i="22"/>
  <c r="AD30" i="22"/>
  <c r="AD39" i="24"/>
  <c r="AD35" i="24"/>
  <c r="AD34" i="24"/>
  <c r="AD33" i="24"/>
  <c r="AD32" i="24"/>
  <c r="AD31" i="24"/>
  <c r="AD30" i="24"/>
  <c r="AD37" i="27"/>
  <c r="AD34" i="27"/>
  <c r="AD33" i="27"/>
  <c r="AD32" i="27"/>
  <c r="AD31" i="27"/>
  <c r="AD30" i="27"/>
  <c r="AD37" i="28"/>
  <c r="AD34" i="28"/>
  <c r="AD33" i="28"/>
  <c r="AD32" i="28"/>
  <c r="AD31" i="28"/>
  <c r="AD30" i="28"/>
  <c r="AD38" i="29"/>
  <c r="AD35" i="29"/>
  <c r="AD34" i="29"/>
  <c r="AD33" i="29"/>
  <c r="AD32" i="29"/>
  <c r="AD31" i="29"/>
  <c r="AD30" i="29"/>
  <c r="AD38" i="30"/>
  <c r="AD35" i="30"/>
  <c r="AD34" i="30"/>
  <c r="AD33" i="30"/>
  <c r="AD32" i="30"/>
  <c r="AD31" i="30"/>
  <c r="AD30" i="30"/>
  <c r="AD38" i="33"/>
  <c r="AD35" i="33"/>
  <c r="AD34" i="33"/>
  <c r="AD33" i="33"/>
  <c r="AD32" i="33"/>
  <c r="AD31" i="33"/>
  <c r="AD30" i="33"/>
  <c r="AD38" i="34"/>
  <c r="AD35" i="34"/>
  <c r="AD34" i="34"/>
  <c r="AD33" i="34"/>
  <c r="AD32" i="34"/>
  <c r="AD31" i="34"/>
  <c r="AD30" i="34"/>
  <c r="AD38" i="35"/>
  <c r="AD35" i="35"/>
  <c r="AD34" i="35"/>
  <c r="AD33" i="35"/>
  <c r="AD32" i="35"/>
  <c r="AD31" i="35"/>
  <c r="AD30" i="35"/>
  <c r="AD38" i="37"/>
  <c r="AD35" i="37"/>
  <c r="AD34" i="37"/>
  <c r="AD33" i="37"/>
  <c r="AD32" i="37"/>
  <c r="AD31" i="37"/>
  <c r="AD30" i="37"/>
  <c r="AD36" i="23"/>
  <c r="AD35" i="23"/>
  <c r="AD34" i="23"/>
  <c r="AD33" i="23"/>
  <c r="AD32" i="23"/>
  <c r="AD31" i="23"/>
  <c r="AD30" i="23"/>
  <c r="AD29" i="37"/>
  <c r="AD29" i="35"/>
  <c r="AD29" i="34"/>
  <c r="AD29" i="33"/>
  <c r="AD29" i="30"/>
  <c r="AD29" i="29"/>
  <c r="AD29" i="28"/>
  <c r="AD29" i="27"/>
  <c r="AD29" i="24"/>
  <c r="AD29" i="23"/>
  <c r="AD29" i="22"/>
  <c r="AD29" i="21"/>
  <c r="AD29" i="18"/>
  <c r="AD29" i="15"/>
  <c r="AD29" i="14"/>
  <c r="AD29" i="8"/>
  <c r="AD29" i="4"/>
  <c r="AD162" i="3"/>
  <c r="AD161" i="3"/>
  <c r="AD160" i="3"/>
  <c r="AD159" i="3"/>
  <c r="AD158" i="3"/>
  <c r="AD157" i="3"/>
  <c r="AD156" i="3"/>
  <c r="AD155" i="3"/>
  <c r="AD154" i="3"/>
  <c r="AD153" i="3"/>
  <c r="AD165" i="4"/>
  <c r="AD164" i="4"/>
  <c r="AD163" i="4"/>
  <c r="AD162" i="4"/>
  <c r="AD161" i="4"/>
  <c r="AD160" i="4"/>
  <c r="AD159" i="4"/>
  <c r="AD158" i="4"/>
  <c r="AD157" i="4"/>
  <c r="AD156" i="4"/>
  <c r="AD163" i="8"/>
  <c r="AD162" i="8"/>
  <c r="AD161" i="8"/>
  <c r="AD160" i="8"/>
  <c r="AD159" i="8"/>
  <c r="AD158" i="8"/>
  <c r="AD157" i="8"/>
  <c r="AD156" i="8"/>
  <c r="AD155" i="8"/>
  <c r="AD154" i="8"/>
  <c r="AD161" i="9"/>
  <c r="AD160" i="9"/>
  <c r="AD159" i="9"/>
  <c r="AD158" i="9"/>
  <c r="AD157" i="9"/>
  <c r="AD156" i="9"/>
  <c r="AD155" i="9"/>
  <c r="AD154" i="9"/>
  <c r="AD153" i="9"/>
  <c r="AD152" i="9"/>
  <c r="AD164" i="10"/>
  <c r="AD163" i="10"/>
  <c r="AD162" i="10"/>
  <c r="AD161" i="10"/>
  <c r="AD160" i="10"/>
  <c r="AD159" i="10"/>
  <c r="AD158" i="10"/>
  <c r="AD157" i="10"/>
  <c r="AD156" i="10"/>
  <c r="AD155" i="10"/>
  <c r="AD163" i="14"/>
  <c r="AD162" i="14"/>
  <c r="AD161" i="14"/>
  <c r="AD160" i="14"/>
  <c r="AD159" i="14"/>
  <c r="AD158" i="14"/>
  <c r="AD157" i="14"/>
  <c r="AD156" i="14"/>
  <c r="AD155" i="14"/>
  <c r="AD154" i="14"/>
  <c r="AD163" i="15"/>
  <c r="AD162" i="15"/>
  <c r="AD161" i="15"/>
  <c r="AD160" i="15"/>
  <c r="AD159" i="15"/>
  <c r="AD158" i="15"/>
  <c r="AD157" i="15"/>
  <c r="AD156" i="15"/>
  <c r="AD155" i="15"/>
  <c r="AD154" i="15"/>
  <c r="AD163" i="17"/>
  <c r="AD162" i="17"/>
  <c r="AD161" i="17"/>
  <c r="AD160" i="17"/>
  <c r="AD159" i="17"/>
  <c r="AD158" i="17"/>
  <c r="AD157" i="17"/>
  <c r="AD156" i="17"/>
  <c r="AD155" i="17"/>
  <c r="AD154" i="17"/>
  <c r="AD161" i="18"/>
  <c r="AD160" i="18"/>
  <c r="AD159" i="18"/>
  <c r="AD158" i="18"/>
  <c r="AD157" i="18"/>
  <c r="AD156" i="18"/>
  <c r="AD155" i="18"/>
  <c r="AD154" i="18"/>
  <c r="AD153" i="18"/>
  <c r="AD152" i="18"/>
  <c r="AD161" i="21"/>
  <c r="AD160" i="21"/>
  <c r="AD159" i="21"/>
  <c r="AD158" i="21"/>
  <c r="AD157" i="21"/>
  <c r="AD156" i="21"/>
  <c r="AD155" i="21"/>
  <c r="AD154" i="21"/>
  <c r="AD153" i="21"/>
  <c r="AD152" i="21"/>
  <c r="AD161" i="23"/>
  <c r="AD160" i="23"/>
  <c r="AD159" i="23"/>
  <c r="AD158" i="23"/>
  <c r="AD157" i="23"/>
  <c r="AD156" i="23"/>
  <c r="AD155" i="23"/>
  <c r="AD154" i="23"/>
  <c r="AD153" i="23"/>
  <c r="AD152" i="23"/>
  <c r="AD161" i="24"/>
  <c r="AD160" i="24"/>
  <c r="AD159" i="24"/>
  <c r="AD158" i="24"/>
  <c r="AD157" i="24"/>
  <c r="AD156" i="24"/>
  <c r="AD155" i="24"/>
  <c r="AD154" i="24"/>
  <c r="AD153" i="24"/>
  <c r="AD152" i="24"/>
  <c r="AD160" i="27"/>
  <c r="AD159" i="27"/>
  <c r="AD158" i="27"/>
  <c r="AD157" i="27"/>
  <c r="AD156" i="27"/>
  <c r="AD155" i="27"/>
  <c r="AD154" i="27"/>
  <c r="AD153" i="27"/>
  <c r="AD152" i="27"/>
  <c r="AD151" i="27"/>
  <c r="AD161" i="28"/>
  <c r="AD160" i="28"/>
  <c r="AD159" i="28"/>
  <c r="AD158" i="28"/>
  <c r="AD157" i="28"/>
  <c r="AD156" i="28"/>
  <c r="AD155" i="28"/>
  <c r="AD154" i="28"/>
  <c r="AD153" i="28"/>
  <c r="AD152" i="28"/>
  <c r="AD161" i="29"/>
  <c r="AD160" i="29"/>
  <c r="AD159" i="29"/>
  <c r="AD158" i="29"/>
  <c r="AD157" i="29"/>
  <c r="AD156" i="29"/>
  <c r="AD155" i="29"/>
  <c r="AD154" i="29"/>
  <c r="AD153" i="29"/>
  <c r="AD152" i="29"/>
  <c r="AD161" i="30"/>
  <c r="AD160" i="30"/>
  <c r="AD159" i="30"/>
  <c r="AD158" i="30"/>
  <c r="AD157" i="30"/>
  <c r="AD156" i="30"/>
  <c r="AD155" i="30"/>
  <c r="AD154" i="30"/>
  <c r="AD153" i="30"/>
  <c r="AD152" i="30"/>
  <c r="AD161" i="33"/>
  <c r="AD160" i="33"/>
  <c r="AD159" i="33"/>
  <c r="AD158" i="33"/>
  <c r="AD157" i="33"/>
  <c r="AD156" i="33"/>
  <c r="AD155" i="33"/>
  <c r="AD154" i="33"/>
  <c r="AD153" i="33"/>
  <c r="AD152" i="33"/>
  <c r="AD161" i="34"/>
  <c r="AD160" i="34"/>
  <c r="AD159" i="34"/>
  <c r="AD158" i="34"/>
  <c r="AD157" i="34"/>
  <c r="AD156" i="34"/>
  <c r="AD155" i="34"/>
  <c r="AD154" i="34"/>
  <c r="AD153" i="34"/>
  <c r="AD152" i="34"/>
  <c r="AD161" i="35"/>
  <c r="AD160" i="35"/>
  <c r="AD159" i="35"/>
  <c r="AD158" i="35"/>
  <c r="AD157" i="35"/>
  <c r="AD156" i="35"/>
  <c r="AD155" i="35"/>
  <c r="AD154" i="35"/>
  <c r="AD153" i="35"/>
  <c r="AD152" i="35"/>
  <c r="AD162" i="37"/>
  <c r="AD161" i="37"/>
  <c r="AD160" i="37"/>
  <c r="AD159" i="37"/>
  <c r="AD158" i="37"/>
  <c r="AD157" i="37"/>
  <c r="AD156" i="37"/>
  <c r="AD155" i="37"/>
  <c r="AD154" i="37"/>
  <c r="AD153" i="37"/>
  <c r="AD162" i="22"/>
  <c r="AD161" i="22"/>
  <c r="AD160" i="22"/>
  <c r="AD159" i="22"/>
  <c r="AD158" i="22"/>
  <c r="AD157" i="22"/>
  <c r="AD156" i="22"/>
  <c r="AD155" i="22"/>
  <c r="AD154" i="22"/>
  <c r="AD153" i="22"/>
  <c r="AD148" i="3"/>
  <c r="AD147" i="3"/>
  <c r="AD146" i="3"/>
  <c r="AD145" i="3"/>
  <c r="AD144" i="3"/>
  <c r="AD143" i="3"/>
  <c r="AD142" i="3"/>
  <c r="AD141" i="3"/>
  <c r="AD140" i="3"/>
  <c r="AD139" i="3"/>
  <c r="AD151" i="4"/>
  <c r="AD150" i="4"/>
  <c r="AD149" i="4"/>
  <c r="AD148" i="4"/>
  <c r="AD147" i="4"/>
  <c r="AD146" i="4"/>
  <c r="AD145" i="4"/>
  <c r="AD144" i="4"/>
  <c r="AD143" i="4"/>
  <c r="AD149" i="8"/>
  <c r="AD148" i="8"/>
  <c r="AD147" i="8"/>
  <c r="AD146" i="8"/>
  <c r="AD145" i="8"/>
  <c r="AD144" i="8"/>
  <c r="AD143" i="8"/>
  <c r="AD142" i="8"/>
  <c r="AD141" i="8"/>
  <c r="AD147" i="9"/>
  <c r="AD146" i="9"/>
  <c r="AD145" i="9"/>
  <c r="AD144" i="9"/>
  <c r="AD143" i="9"/>
  <c r="AD142" i="9"/>
  <c r="AD141" i="9"/>
  <c r="AD140" i="9"/>
  <c r="AD139" i="9"/>
  <c r="AD138" i="9"/>
  <c r="AD150" i="10"/>
  <c r="AD149" i="10"/>
  <c r="AD148" i="10"/>
  <c r="AD147" i="10"/>
  <c r="AD146" i="10"/>
  <c r="AD145" i="10"/>
  <c r="AD144" i="10"/>
  <c r="AD143" i="10"/>
  <c r="AD142" i="10"/>
  <c r="AD141" i="10"/>
  <c r="AD149" i="14"/>
  <c r="AD148" i="14"/>
  <c r="AD147" i="14"/>
  <c r="AD146" i="14"/>
  <c r="AD145" i="14"/>
  <c r="AD144" i="14"/>
  <c r="AD143" i="14"/>
  <c r="AD142" i="14"/>
  <c r="AD141" i="14"/>
  <c r="AD140" i="14"/>
  <c r="AD149" i="15"/>
  <c r="AD148" i="15"/>
  <c r="AD147" i="15"/>
  <c r="AD146" i="15"/>
  <c r="AD145" i="15"/>
  <c r="AD144" i="15"/>
  <c r="AD143" i="15"/>
  <c r="AD142" i="15"/>
  <c r="AD141" i="15"/>
  <c r="AD140" i="15"/>
  <c r="AD149" i="17"/>
  <c r="AD148" i="17"/>
  <c r="AD147" i="17"/>
  <c r="AD146" i="17"/>
  <c r="AD145" i="17"/>
  <c r="AD144" i="17"/>
  <c r="AD143" i="17"/>
  <c r="AD142" i="17"/>
  <c r="AD141" i="17"/>
  <c r="AD140" i="17"/>
  <c r="AD147" i="18"/>
  <c r="AD146" i="18"/>
  <c r="AD145" i="18"/>
  <c r="AD144" i="18"/>
  <c r="AD143" i="18"/>
  <c r="AD142" i="18"/>
  <c r="AD141" i="18"/>
  <c r="AD140" i="18"/>
  <c r="AD139" i="18"/>
  <c r="AD147" i="21"/>
  <c r="AD146" i="21"/>
  <c r="AD145" i="21"/>
  <c r="AD144" i="21"/>
  <c r="AD143" i="21"/>
  <c r="AD142" i="21"/>
  <c r="AD141" i="21"/>
  <c r="AD140" i="21"/>
  <c r="AD139" i="21"/>
  <c r="AD138" i="21"/>
  <c r="AD147" i="23"/>
  <c r="AD146" i="23"/>
  <c r="AD145" i="23"/>
  <c r="AD144" i="23"/>
  <c r="AD143" i="23"/>
  <c r="AD142" i="23"/>
  <c r="AD141" i="23"/>
  <c r="AD140" i="23"/>
  <c r="AD139" i="23"/>
  <c r="AD138" i="23"/>
  <c r="AD147" i="24"/>
  <c r="AD146" i="24"/>
  <c r="AD145" i="24"/>
  <c r="AD144" i="24"/>
  <c r="AD143" i="24"/>
  <c r="AD142" i="24"/>
  <c r="AD141" i="24"/>
  <c r="AD140" i="24"/>
  <c r="AD139" i="24"/>
  <c r="AD138" i="24"/>
  <c r="AD146" i="27"/>
  <c r="AD145" i="27"/>
  <c r="AD144" i="27"/>
  <c r="AD143" i="27"/>
  <c r="AD142" i="27"/>
  <c r="AD141" i="27"/>
  <c r="AD140" i="27"/>
  <c r="AD139" i="27"/>
  <c r="AD138" i="27"/>
  <c r="AD137" i="27"/>
  <c r="AD147" i="28"/>
  <c r="AD146" i="28"/>
  <c r="AD145" i="28"/>
  <c r="AD144" i="28"/>
  <c r="AD143" i="28"/>
  <c r="AD142" i="28"/>
  <c r="AD141" i="28"/>
  <c r="AD140" i="28"/>
  <c r="AD139" i="28"/>
  <c r="AD138" i="28"/>
  <c r="AD147" i="29"/>
  <c r="AD146" i="29"/>
  <c r="AD145" i="29"/>
  <c r="AD144" i="29"/>
  <c r="AD143" i="29"/>
  <c r="AD142" i="29"/>
  <c r="AD141" i="29"/>
  <c r="AD140" i="29"/>
  <c r="AD139" i="29"/>
  <c r="AD138" i="29"/>
  <c r="AD147" i="30"/>
  <c r="AD146" i="30"/>
  <c r="AD145" i="30"/>
  <c r="AD144" i="30"/>
  <c r="AD143" i="30"/>
  <c r="AD142" i="30"/>
  <c r="AD141" i="30"/>
  <c r="AD140" i="30"/>
  <c r="AD139" i="30"/>
  <c r="AD138" i="30"/>
  <c r="AD147" i="33"/>
  <c r="AD146" i="33"/>
  <c r="AD145" i="33"/>
  <c r="AD144" i="33"/>
  <c r="AD143" i="33"/>
  <c r="AD142" i="33"/>
  <c r="AD141" i="33"/>
  <c r="AD140" i="33"/>
  <c r="AD139" i="33"/>
  <c r="AD138" i="33"/>
  <c r="AD147" i="34"/>
  <c r="AD146" i="34"/>
  <c r="AD145" i="34"/>
  <c r="AD144" i="34"/>
  <c r="AD143" i="34"/>
  <c r="AD142" i="34"/>
  <c r="AD141" i="34"/>
  <c r="AD140" i="34"/>
  <c r="AD139" i="34"/>
  <c r="AD138" i="34"/>
  <c r="AD147" i="35"/>
  <c r="AD146" i="35"/>
  <c r="AD145" i="35"/>
  <c r="AD144" i="35"/>
  <c r="AD143" i="35"/>
  <c r="AD142" i="35"/>
  <c r="AD141" i="35"/>
  <c r="AD140" i="35"/>
  <c r="AD139" i="35"/>
  <c r="AD138" i="35"/>
  <c r="AD148" i="37"/>
  <c r="AD147" i="37"/>
  <c r="AD146" i="37"/>
  <c r="AD145" i="37"/>
  <c r="AD144" i="37"/>
  <c r="AD143" i="37"/>
  <c r="AD142" i="37"/>
  <c r="AD141" i="37"/>
  <c r="AD140" i="37"/>
  <c r="AD139" i="37"/>
  <c r="AD148" i="22"/>
  <c r="AD147" i="22"/>
  <c r="AD146" i="22"/>
  <c r="AD145" i="22"/>
  <c r="AD144" i="22"/>
  <c r="AD143" i="22"/>
  <c r="AD142" i="22"/>
  <c r="AD141" i="22"/>
  <c r="AD140" i="22"/>
  <c r="AD139" i="22"/>
  <c r="AD138" i="37"/>
  <c r="AD137" i="35"/>
  <c r="AD148" i="35" s="1"/>
  <c r="AD137" i="34"/>
  <c r="AD137" i="33"/>
  <c r="AD148" i="33" s="1"/>
  <c r="AD137" i="30"/>
  <c r="AD137" i="29"/>
  <c r="AD148" i="29" s="1"/>
  <c r="AD137" i="28"/>
  <c r="AD136" i="27"/>
  <c r="AD137" i="24"/>
  <c r="AD137" i="23"/>
  <c r="AD138" i="22"/>
  <c r="AD137" i="21"/>
  <c r="AD139" i="17"/>
  <c r="AD150" i="17" s="1"/>
  <c r="AD139" i="15"/>
  <c r="AD150" i="15" s="1"/>
  <c r="AD139" i="14"/>
  <c r="AD150" i="14" s="1"/>
  <c r="AD140" i="10"/>
  <c r="AD137" i="9"/>
  <c r="AD138" i="3"/>
  <c r="AD133" i="3"/>
  <c r="AD132" i="3"/>
  <c r="AD131" i="3"/>
  <c r="AD130" i="3"/>
  <c r="AD129" i="3"/>
  <c r="AD128" i="3"/>
  <c r="AD127" i="3"/>
  <c r="AD126" i="3"/>
  <c r="AD125" i="3"/>
  <c r="AD124" i="3"/>
  <c r="AD136" i="4"/>
  <c r="AD135" i="4"/>
  <c r="AD134" i="4"/>
  <c r="AD133" i="4"/>
  <c r="AD132" i="4"/>
  <c r="AD131" i="4"/>
  <c r="AD130" i="4"/>
  <c r="AD129" i="4"/>
  <c r="AD128" i="4"/>
  <c r="AD127" i="4"/>
  <c r="AD134" i="8"/>
  <c r="AD133" i="8"/>
  <c r="AD132" i="8"/>
  <c r="AD131" i="8"/>
  <c r="AD130" i="8"/>
  <c r="AD129" i="8"/>
  <c r="AD128" i="8"/>
  <c r="AD127" i="8"/>
  <c r="AD126" i="8"/>
  <c r="AD125" i="8"/>
  <c r="AD132" i="9"/>
  <c r="AD131" i="9"/>
  <c r="AD130" i="9"/>
  <c r="AD129" i="9"/>
  <c r="AD128" i="9"/>
  <c r="AD127" i="9"/>
  <c r="AD126" i="9"/>
  <c r="AD125" i="9"/>
  <c r="AD124" i="9"/>
  <c r="AD123" i="9"/>
  <c r="AD135" i="10"/>
  <c r="AD134" i="10"/>
  <c r="AD133" i="10"/>
  <c r="AD132" i="10"/>
  <c r="AD131" i="10"/>
  <c r="AD130" i="10"/>
  <c r="AD129" i="10"/>
  <c r="AD128" i="10"/>
  <c r="AD127" i="10"/>
  <c r="AD126" i="10"/>
  <c r="AD134" i="14"/>
  <c r="AD133" i="14"/>
  <c r="AD132" i="14"/>
  <c r="AD131" i="14"/>
  <c r="AD130" i="14"/>
  <c r="AD129" i="14"/>
  <c r="AD128" i="14"/>
  <c r="AD127" i="14"/>
  <c r="AD126" i="14"/>
  <c r="AD125" i="14"/>
  <c r="AD134" i="15"/>
  <c r="AD133" i="15"/>
  <c r="AD132" i="15"/>
  <c r="AD131" i="15"/>
  <c r="AD130" i="15"/>
  <c r="AD129" i="15"/>
  <c r="AD128" i="15"/>
  <c r="AD127" i="15"/>
  <c r="AD126" i="15"/>
  <c r="AD125" i="15"/>
  <c r="AD134" i="17"/>
  <c r="AD133" i="17"/>
  <c r="AD132" i="17"/>
  <c r="AD131" i="17"/>
  <c r="AD130" i="17"/>
  <c r="AD129" i="17"/>
  <c r="AD128" i="17"/>
  <c r="AD127" i="17"/>
  <c r="AD126" i="17"/>
  <c r="AD125" i="17"/>
  <c r="AD134" i="18"/>
  <c r="AD133" i="18"/>
  <c r="AD132" i="18"/>
  <c r="AD131" i="18"/>
  <c r="AD130" i="18"/>
  <c r="AD129" i="18"/>
  <c r="AD128" i="18"/>
  <c r="AD127" i="18"/>
  <c r="AD126" i="18"/>
  <c r="AD125" i="18"/>
  <c r="AD132" i="21"/>
  <c r="AD131" i="21"/>
  <c r="AD130" i="21"/>
  <c r="AD129" i="21"/>
  <c r="AD128" i="21"/>
  <c r="AD127" i="21"/>
  <c r="AD126" i="21"/>
  <c r="AD125" i="21"/>
  <c r="AD134" i="24"/>
  <c r="AD132" i="27"/>
  <c r="AD131" i="27"/>
  <c r="AD130" i="27"/>
  <c r="AD129" i="27"/>
  <c r="AD128" i="27"/>
  <c r="AD127" i="27"/>
  <c r="AD126" i="27"/>
  <c r="AD125" i="27"/>
  <c r="AD124" i="27"/>
  <c r="AD123" i="27"/>
  <c r="AD132" i="28"/>
  <c r="AD131" i="28"/>
  <c r="AD130" i="28"/>
  <c r="AD129" i="28"/>
  <c r="AD128" i="28"/>
  <c r="AD127" i="28"/>
  <c r="AD126" i="28"/>
  <c r="AD125" i="28"/>
  <c r="AD124" i="28"/>
  <c r="AD123" i="28"/>
  <c r="AD133" i="29"/>
  <c r="AD132" i="29"/>
  <c r="AD131" i="29"/>
  <c r="AD130" i="29"/>
  <c r="AD129" i="29"/>
  <c r="AD128" i="29"/>
  <c r="AD127" i="29"/>
  <c r="AD126" i="29"/>
  <c r="AD125" i="29"/>
  <c r="AD124" i="29"/>
  <c r="AD133" i="30"/>
  <c r="AD132" i="30"/>
  <c r="AD131" i="30"/>
  <c r="AD130" i="30"/>
  <c r="AD129" i="30"/>
  <c r="AD128" i="30"/>
  <c r="AD127" i="30"/>
  <c r="AD126" i="30"/>
  <c r="AD125" i="30"/>
  <c r="AD124" i="30"/>
  <c r="AD133" i="33"/>
  <c r="AD132" i="33"/>
  <c r="AD131" i="33"/>
  <c r="AD130" i="33"/>
  <c r="AD129" i="33"/>
  <c r="AD128" i="33"/>
  <c r="AD127" i="33"/>
  <c r="AD126" i="33"/>
  <c r="AD125" i="33"/>
  <c r="AD124" i="33"/>
  <c r="AD133" i="34"/>
  <c r="AD132" i="34"/>
  <c r="AD131" i="34"/>
  <c r="AD130" i="34"/>
  <c r="AD129" i="34"/>
  <c r="AD128" i="34"/>
  <c r="AD127" i="34"/>
  <c r="AD126" i="34"/>
  <c r="AD125" i="34"/>
  <c r="AD124" i="34"/>
  <c r="AD133" i="35"/>
  <c r="AD132" i="35"/>
  <c r="AD131" i="35"/>
  <c r="AD130" i="35"/>
  <c r="AD129" i="35"/>
  <c r="AD128" i="35"/>
  <c r="AD127" i="35"/>
  <c r="AD126" i="35"/>
  <c r="AD125" i="35"/>
  <c r="AD124" i="35"/>
  <c r="AD134" i="37"/>
  <c r="AD133" i="37"/>
  <c r="AD132" i="37"/>
  <c r="AD131" i="37"/>
  <c r="AD130" i="37"/>
  <c r="AD129" i="37"/>
  <c r="AD128" i="37"/>
  <c r="AD127" i="37"/>
  <c r="AD126" i="37"/>
  <c r="AD125" i="37"/>
  <c r="AD124" i="37"/>
  <c r="AD123" i="35"/>
  <c r="AD123" i="34"/>
  <c r="AD123" i="33"/>
  <c r="AD123" i="30"/>
  <c r="AD123" i="29"/>
  <c r="AD122" i="28"/>
  <c r="AD122" i="27"/>
  <c r="AD124" i="23"/>
  <c r="AD124" i="18"/>
  <c r="AD124" i="17"/>
  <c r="AD124" i="15"/>
  <c r="AD124" i="14"/>
  <c r="AD125" i="10"/>
  <c r="AD122" i="9"/>
  <c r="AD124" i="8"/>
  <c r="AD126" i="4"/>
  <c r="AD123" i="3"/>
  <c r="AD148" i="9" l="1"/>
  <c r="AD148" i="28"/>
  <c r="AD148" i="30"/>
  <c r="AD148" i="34"/>
  <c r="AD149" i="37"/>
  <c r="AD147" i="27"/>
  <c r="AD115" i="96"/>
  <c r="I115" i="96" s="1"/>
  <c r="J115" i="96" s="1"/>
  <c r="K115" i="96" s="1"/>
  <c r="L115" i="96" s="1"/>
  <c r="AD112" i="96"/>
  <c r="I112" i="96" s="1"/>
  <c r="J112" i="96" s="1"/>
  <c r="K112" i="96" s="1"/>
  <c r="L112" i="96" s="1"/>
  <c r="AD110" i="96"/>
  <c r="I110" i="96" s="1"/>
  <c r="J110" i="96" s="1"/>
  <c r="K110" i="96" s="1"/>
  <c r="L110" i="96" s="1"/>
  <c r="AD111" i="96"/>
  <c r="I111" i="96" s="1"/>
  <c r="J111" i="96" s="1"/>
  <c r="K111" i="96" s="1"/>
  <c r="L111" i="96" s="1"/>
  <c r="AD108" i="96"/>
  <c r="AD109" i="96"/>
  <c r="I109" i="96" s="1"/>
  <c r="J109" i="96" s="1"/>
  <c r="AD114" i="96"/>
  <c r="I114" i="96" s="1"/>
  <c r="J114" i="96" s="1"/>
  <c r="K114" i="96" s="1"/>
  <c r="L114" i="96" s="1"/>
  <c r="AD116" i="96"/>
  <c r="I116" i="96" s="1"/>
  <c r="J116" i="96" s="1"/>
  <c r="K116" i="96" s="1"/>
  <c r="L116" i="96" s="1"/>
  <c r="AD117" i="96"/>
  <c r="I117" i="96" s="1"/>
  <c r="J117" i="96" s="1"/>
  <c r="K117" i="96" s="1"/>
  <c r="L117" i="96" s="1"/>
  <c r="AD109" i="91"/>
  <c r="I109" i="91" s="1"/>
  <c r="J109" i="91" s="1"/>
  <c r="K109" i="91" s="1"/>
  <c r="L109" i="91" s="1"/>
  <c r="AD118" i="99"/>
  <c r="AD119" i="99" s="1"/>
  <c r="X121" i="99" s="1"/>
  <c r="AD113" i="91"/>
  <c r="I113" i="91" s="1"/>
  <c r="J113" i="91" s="1"/>
  <c r="K113" i="91" s="1"/>
  <c r="L113" i="91" s="1"/>
  <c r="AD111" i="91"/>
  <c r="I111" i="91" s="1"/>
  <c r="J111" i="91" s="1"/>
  <c r="K111" i="91" s="1"/>
  <c r="L111" i="91" s="1"/>
  <c r="AD110" i="91"/>
  <c r="I110" i="91" s="1"/>
  <c r="J110" i="91" s="1"/>
  <c r="K110" i="91" s="1"/>
  <c r="L110" i="91" s="1"/>
  <c r="AD115" i="91"/>
  <c r="I115" i="91" s="1"/>
  <c r="J115" i="91" s="1"/>
  <c r="K115" i="91" s="1"/>
  <c r="L115" i="91" s="1"/>
  <c r="AD108" i="91"/>
  <c r="I108" i="91" s="1"/>
  <c r="J108" i="91" s="1"/>
  <c r="K108" i="91" s="1"/>
  <c r="L108" i="91" s="1"/>
  <c r="AD107" i="91"/>
  <c r="AD114" i="91"/>
  <c r="I114" i="91" s="1"/>
  <c r="J114" i="91" s="1"/>
  <c r="K114" i="91" s="1"/>
  <c r="L114" i="91" s="1"/>
  <c r="AD116" i="91"/>
  <c r="I116" i="91" s="1"/>
  <c r="J116" i="91" s="1"/>
  <c r="K116" i="91" s="1"/>
  <c r="L116" i="91" s="1"/>
  <c r="AD118" i="92"/>
  <c r="AD119" i="92" s="1"/>
  <c r="X121" i="92" s="1"/>
  <c r="AD118" i="52"/>
  <c r="AD119" i="52" s="1"/>
  <c r="X121" i="52" s="1"/>
  <c r="AD39" i="92"/>
  <c r="J114" i="93"/>
  <c r="K114" i="93" s="1"/>
  <c r="L114" i="93" s="1"/>
  <c r="K109" i="97"/>
  <c r="L109" i="97" s="1"/>
  <c r="AD118" i="97"/>
  <c r="AD119" i="97" s="1"/>
  <c r="X121" i="97" s="1"/>
  <c r="AD39" i="94"/>
  <c r="AD39" i="96"/>
  <c r="AD38" i="90"/>
  <c r="J114" i="95"/>
  <c r="K114" i="95" s="1"/>
  <c r="L114" i="95" s="1"/>
  <c r="AD117" i="90"/>
  <c r="AD118" i="90" s="1"/>
  <c r="X120" i="90" s="1"/>
  <c r="K111" i="98"/>
  <c r="L111" i="98" s="1"/>
  <c r="AD120" i="98"/>
  <c r="AD121" i="98" s="1"/>
  <c r="X123" i="98" s="1"/>
  <c r="J113" i="97"/>
  <c r="K113" i="97" s="1"/>
  <c r="L113" i="97" s="1"/>
  <c r="J114" i="97"/>
  <c r="K114" i="97" s="1"/>
  <c r="L114" i="97" s="1"/>
  <c r="J111" i="97"/>
  <c r="K111" i="97" s="1"/>
  <c r="L111" i="97" s="1"/>
  <c r="AD39" i="93"/>
  <c r="AD39" i="98"/>
  <c r="AD38" i="91"/>
  <c r="K109" i="92"/>
  <c r="L109" i="92" s="1"/>
  <c r="J110" i="95"/>
  <c r="K110" i="95" s="1"/>
  <c r="L110" i="95" s="1"/>
  <c r="AD113" i="94"/>
  <c r="I113" i="94" s="1"/>
  <c r="J113" i="94" s="1"/>
  <c r="K113" i="94" s="1"/>
  <c r="L113" i="94" s="1"/>
  <c r="AD118" i="94"/>
  <c r="I118" i="94" s="1"/>
  <c r="AD115" i="94"/>
  <c r="I115" i="94" s="1"/>
  <c r="J115" i="94" s="1"/>
  <c r="K115" i="94" s="1"/>
  <c r="L115" i="94" s="1"/>
  <c r="AD112" i="94"/>
  <c r="I112" i="94" s="1"/>
  <c r="J112" i="94" s="1"/>
  <c r="K112" i="94" s="1"/>
  <c r="L112" i="94" s="1"/>
  <c r="AD114" i="94"/>
  <c r="I114" i="94" s="1"/>
  <c r="AD111" i="94"/>
  <c r="I111" i="94" s="1"/>
  <c r="AD110" i="94"/>
  <c r="I110" i="94" s="1"/>
  <c r="AD117" i="94"/>
  <c r="I117" i="94" s="1"/>
  <c r="AD116" i="94"/>
  <c r="I116" i="94" s="1"/>
  <c r="AD109" i="94"/>
  <c r="J113" i="90"/>
  <c r="K113" i="90" s="1"/>
  <c r="L113" i="90" s="1"/>
  <c r="J112" i="90"/>
  <c r="K112" i="90" s="1"/>
  <c r="L112" i="90" s="1"/>
  <c r="J133" i="99"/>
  <c r="J110" i="93"/>
  <c r="K110" i="93" s="1"/>
  <c r="L110" i="93" s="1"/>
  <c r="J109" i="93"/>
  <c r="K109" i="93" s="1"/>
  <c r="L109" i="93" s="1"/>
  <c r="J116" i="97"/>
  <c r="K116" i="97" s="1"/>
  <c r="L116" i="97" s="1"/>
  <c r="AD39" i="97"/>
  <c r="AD39" i="99"/>
  <c r="J112" i="95"/>
  <c r="K112" i="95" s="1"/>
  <c r="L112" i="95" s="1"/>
  <c r="AD118" i="95"/>
  <c r="AD119" i="95" s="1"/>
  <c r="X121" i="95" s="1"/>
  <c r="J109" i="95"/>
  <c r="K109" i="95" s="1"/>
  <c r="L109" i="95" s="1"/>
  <c r="J116" i="90"/>
  <c r="K116" i="90" s="1"/>
  <c r="L116" i="90" s="1"/>
  <c r="J108" i="90"/>
  <c r="K108" i="90" s="1"/>
  <c r="L108" i="90" s="1"/>
  <c r="AD118" i="93"/>
  <c r="AD119" i="93" s="1"/>
  <c r="X121" i="93" s="1"/>
  <c r="J116" i="93"/>
  <c r="K116" i="93" s="1"/>
  <c r="L116" i="93" s="1"/>
  <c r="J110" i="97"/>
  <c r="AD39" i="95"/>
  <c r="J111" i="95"/>
  <c r="K111" i="95" s="1"/>
  <c r="L111" i="95" s="1"/>
  <c r="J116" i="95"/>
  <c r="K116" i="95" s="1"/>
  <c r="L116" i="95" s="1"/>
  <c r="J117" i="95"/>
  <c r="K117" i="95" s="1"/>
  <c r="L117" i="95" s="1"/>
  <c r="J114" i="90"/>
  <c r="K114" i="90" s="1"/>
  <c r="L114" i="90" s="1"/>
  <c r="J110" i="90"/>
  <c r="K110" i="90" s="1"/>
  <c r="L110" i="90" s="1"/>
  <c r="K104" i="53"/>
  <c r="L104" i="53" s="1"/>
  <c r="I33" i="53"/>
  <c r="AD36" i="53"/>
  <c r="I30" i="51"/>
  <c r="AD39" i="51"/>
  <c r="I30" i="52"/>
  <c r="AD40" i="52"/>
  <c r="AD113" i="53"/>
  <c r="AD114" i="53" s="1"/>
  <c r="X116" i="53" s="1"/>
  <c r="AD118" i="96" l="1"/>
  <c r="AD119" i="96" s="1"/>
  <c r="X121" i="96" s="1"/>
  <c r="AD120" i="99"/>
  <c r="AD121" i="99" s="1"/>
  <c r="AD164" i="99" s="1"/>
  <c r="E1" i="99" s="1"/>
  <c r="AD120" i="92"/>
  <c r="AD121" i="92" s="1"/>
  <c r="AD163" i="92" s="1"/>
  <c r="E1" i="92" s="1"/>
  <c r="AD120" i="97"/>
  <c r="AD121" i="97" s="1"/>
  <c r="AD163" i="97" s="1"/>
  <c r="AD167" i="97" s="1"/>
  <c r="I167" i="97" s="1"/>
  <c r="K167" i="97" s="1"/>
  <c r="L167" i="97" s="1"/>
  <c r="AD117" i="91"/>
  <c r="AD118" i="91" s="1"/>
  <c r="X120" i="91" s="1"/>
  <c r="AD120" i="52"/>
  <c r="AD121" i="52" s="1"/>
  <c r="AD164" i="52" s="1"/>
  <c r="AD168" i="52" s="1"/>
  <c r="I168" i="52" s="1"/>
  <c r="K168" i="52" s="1"/>
  <c r="L168" i="52" s="1"/>
  <c r="AD122" i="98"/>
  <c r="AD123" i="98" s="1"/>
  <c r="AD166" i="98" s="1"/>
  <c r="E1" i="98" s="1"/>
  <c r="K109" i="96"/>
  <c r="L109" i="96" s="1"/>
  <c r="K110" i="97"/>
  <c r="L110" i="97" s="1"/>
  <c r="J116" i="94"/>
  <c r="K116" i="94" s="1"/>
  <c r="L116" i="94" s="1"/>
  <c r="J114" i="94"/>
  <c r="K114" i="94" s="1"/>
  <c r="L114" i="94" s="1"/>
  <c r="J133" i="97"/>
  <c r="J117" i="94"/>
  <c r="K117" i="94" s="1"/>
  <c r="L117" i="94" s="1"/>
  <c r="J132" i="91"/>
  <c r="J135" i="98"/>
  <c r="AD119" i="90"/>
  <c r="AD120" i="90" s="1"/>
  <c r="AD163" i="90" s="1"/>
  <c r="J133" i="96"/>
  <c r="AD120" i="95"/>
  <c r="AD121" i="95" s="1"/>
  <c r="AD163" i="95" s="1"/>
  <c r="J110" i="94"/>
  <c r="K110" i="94" s="1"/>
  <c r="L110" i="94" s="1"/>
  <c r="AD120" i="93"/>
  <c r="AD121" i="93" s="1"/>
  <c r="AD163" i="93" s="1"/>
  <c r="J132" i="90"/>
  <c r="J133" i="92"/>
  <c r="J133" i="95"/>
  <c r="J132" i="99"/>
  <c r="K133" i="99"/>
  <c r="L133" i="99" s="1"/>
  <c r="AD119" i="94"/>
  <c r="AD120" i="94" s="1"/>
  <c r="X122" i="94" s="1"/>
  <c r="J111" i="94"/>
  <c r="K111" i="94" s="1"/>
  <c r="L111" i="94" s="1"/>
  <c r="J118" i="94"/>
  <c r="K118" i="94" s="1"/>
  <c r="L118" i="94" s="1"/>
  <c r="J133" i="93"/>
  <c r="J134" i="94"/>
  <c r="AD115" i="53"/>
  <c r="AD116" i="53" s="1"/>
  <c r="AD158" i="53" s="1"/>
  <c r="J133" i="52"/>
  <c r="J128" i="53"/>
  <c r="D1" i="37"/>
  <c r="I22" i="37"/>
  <c r="AD120" i="96" l="1"/>
  <c r="AD121" i="96" s="1"/>
  <c r="AD163" i="96" s="1"/>
  <c r="AD167" i="96" s="1"/>
  <c r="I167" i="96" s="1"/>
  <c r="K167" i="96" s="1"/>
  <c r="L167" i="96" s="1"/>
  <c r="AD168" i="99"/>
  <c r="I168" i="99" s="1"/>
  <c r="K168" i="99" s="1"/>
  <c r="L168" i="99" s="1"/>
  <c r="AD165" i="99"/>
  <c r="I165" i="99" s="1"/>
  <c r="K165" i="99" s="1"/>
  <c r="L165" i="99" s="1"/>
  <c r="E1" i="97"/>
  <c r="AD164" i="97"/>
  <c r="AD166" i="97" s="1"/>
  <c r="I166" i="97" s="1"/>
  <c r="K166" i="97" s="1"/>
  <c r="L166" i="97" s="1"/>
  <c r="AD164" i="92"/>
  <c r="AD166" i="92" s="1"/>
  <c r="I166" i="92" s="1"/>
  <c r="K166" i="92" s="1"/>
  <c r="L166" i="92" s="1"/>
  <c r="AD167" i="92"/>
  <c r="I167" i="92" s="1"/>
  <c r="K167" i="92" s="1"/>
  <c r="L167" i="92" s="1"/>
  <c r="AD119" i="91"/>
  <c r="AD120" i="91" s="1"/>
  <c r="AD163" i="91" s="1"/>
  <c r="AD164" i="91" s="1"/>
  <c r="AD165" i="52"/>
  <c r="AD167" i="52" s="1"/>
  <c r="I167" i="52" s="1"/>
  <c r="K167" i="52" s="1"/>
  <c r="L167" i="52" s="1"/>
  <c r="E1" i="52"/>
  <c r="AD167" i="98"/>
  <c r="AD169" i="98" s="1"/>
  <c r="I169" i="98" s="1"/>
  <c r="K169" i="98" s="1"/>
  <c r="L169" i="98" s="1"/>
  <c r="AD170" i="98"/>
  <c r="I170" i="98" s="1"/>
  <c r="K170" i="98" s="1"/>
  <c r="L170" i="98" s="1"/>
  <c r="AD121" i="94"/>
  <c r="AD122" i="94" s="1"/>
  <c r="AD164" i="94" s="1"/>
  <c r="AD165" i="94" s="1"/>
  <c r="J131" i="99"/>
  <c r="K132" i="99"/>
  <c r="L132" i="99" s="1"/>
  <c r="K133" i="95"/>
  <c r="L133" i="95" s="1"/>
  <c r="J132" i="95"/>
  <c r="K132" i="90"/>
  <c r="L132" i="90" s="1"/>
  <c r="J131" i="90"/>
  <c r="K135" i="98"/>
  <c r="L135" i="98" s="1"/>
  <c r="J134" i="98"/>
  <c r="J133" i="94"/>
  <c r="K134" i="94"/>
  <c r="L134" i="94" s="1"/>
  <c r="E1" i="95"/>
  <c r="AD167" i="95"/>
  <c r="I167" i="95" s="1"/>
  <c r="K167" i="95" s="1"/>
  <c r="L167" i="95" s="1"/>
  <c r="AD164" i="95"/>
  <c r="J132" i="96"/>
  <c r="K133" i="96"/>
  <c r="L133" i="96" s="1"/>
  <c r="J131" i="91"/>
  <c r="K132" i="91"/>
  <c r="L132" i="91" s="1"/>
  <c r="K133" i="97"/>
  <c r="L133" i="97" s="1"/>
  <c r="J132" i="97"/>
  <c r="J132" i="93"/>
  <c r="K133" i="93"/>
  <c r="L133" i="93" s="1"/>
  <c r="J132" i="92"/>
  <c r="K133" i="92"/>
  <c r="L133" i="92" s="1"/>
  <c r="E1" i="93"/>
  <c r="AD164" i="93"/>
  <c r="AD167" i="93"/>
  <c r="I167" i="93" s="1"/>
  <c r="K167" i="93" s="1"/>
  <c r="L167" i="93" s="1"/>
  <c r="AD167" i="90"/>
  <c r="I167" i="90" s="1"/>
  <c r="K167" i="90" s="1"/>
  <c r="L167" i="90" s="1"/>
  <c r="E1" i="90"/>
  <c r="AD164" i="90"/>
  <c r="AD162" i="53"/>
  <c r="I162" i="53" s="1"/>
  <c r="K162" i="53" s="1"/>
  <c r="L162" i="53" s="1"/>
  <c r="E1" i="53"/>
  <c r="AD159" i="53"/>
  <c r="K128" i="53"/>
  <c r="L128" i="53" s="1"/>
  <c r="J127" i="53"/>
  <c r="J132" i="52"/>
  <c r="K133" i="52"/>
  <c r="L133" i="52" s="1"/>
  <c r="B1" i="37"/>
  <c r="J27" i="37"/>
  <c r="K27" i="37" s="1"/>
  <c r="L27" i="37" s="1"/>
  <c r="J28" i="37"/>
  <c r="K28" i="37" s="1"/>
  <c r="L28" i="37" s="1"/>
  <c r="J29" i="37"/>
  <c r="K29" i="37" s="1"/>
  <c r="L29" i="37" s="1"/>
  <c r="I30" i="37"/>
  <c r="A31" i="37"/>
  <c r="C31" i="37" s="1"/>
  <c r="I33" i="37"/>
  <c r="I34" i="37"/>
  <c r="A35" i="37"/>
  <c r="I38" i="37"/>
  <c r="J39" i="37"/>
  <c r="K39" i="37" s="1"/>
  <c r="L39" i="37" s="1"/>
  <c r="J40" i="37"/>
  <c r="K40" i="37" s="1"/>
  <c r="L40" i="37" s="1"/>
  <c r="J41" i="37"/>
  <c r="K41" i="37" s="1"/>
  <c r="L41" i="37" s="1"/>
  <c r="J42" i="37"/>
  <c r="K42" i="37" s="1"/>
  <c r="L42" i="37" s="1"/>
  <c r="A43" i="37"/>
  <c r="I44" i="37"/>
  <c r="I46" i="37"/>
  <c r="A47" i="37"/>
  <c r="I48" i="37"/>
  <c r="A50" i="37"/>
  <c r="E50" i="37" s="1"/>
  <c r="A51" i="37"/>
  <c r="A52" i="37"/>
  <c r="D52" i="37" s="1"/>
  <c r="I54" i="37"/>
  <c r="A55" i="37"/>
  <c r="I56" i="37"/>
  <c r="A58" i="37"/>
  <c r="C58" i="37" s="1"/>
  <c r="I60" i="37"/>
  <c r="J61" i="37"/>
  <c r="K61" i="37" s="1"/>
  <c r="L61" i="37" s="1"/>
  <c r="J63" i="37"/>
  <c r="K63" i="37" s="1"/>
  <c r="L63" i="37" s="1"/>
  <c r="J64" i="37"/>
  <c r="K64" i="37" s="1"/>
  <c r="L64" i="37" s="1"/>
  <c r="I66" i="37"/>
  <c r="A68" i="37"/>
  <c r="A70" i="37"/>
  <c r="I73" i="37"/>
  <c r="A74" i="37"/>
  <c r="A75" i="37"/>
  <c r="C75" i="37" s="1"/>
  <c r="I77" i="37"/>
  <c r="A78" i="37"/>
  <c r="A79" i="37"/>
  <c r="B79" i="37" s="1"/>
  <c r="I80" i="37"/>
  <c r="I81" i="37"/>
  <c r="A82" i="37"/>
  <c r="D82" i="37" s="1"/>
  <c r="J84" i="37"/>
  <c r="K84" i="37" s="1"/>
  <c r="L84" i="37" s="1"/>
  <c r="J85" i="37"/>
  <c r="K85" i="37" s="1"/>
  <c r="L85" i="37" s="1"/>
  <c r="J86" i="37"/>
  <c r="K86" i="37" s="1"/>
  <c r="L86" i="37" s="1"/>
  <c r="I88" i="37"/>
  <c r="I89" i="37"/>
  <c r="A90" i="37"/>
  <c r="B90" i="37" s="1"/>
  <c r="A91" i="37"/>
  <c r="B91" i="37" s="1"/>
  <c r="I92" i="37"/>
  <c r="I93" i="37"/>
  <c r="A94" i="37"/>
  <c r="C94" i="37" s="1"/>
  <c r="A95" i="37"/>
  <c r="B95" i="37" s="1"/>
  <c r="I96" i="37"/>
  <c r="A97" i="37"/>
  <c r="A98" i="37"/>
  <c r="C98" i="37" s="1"/>
  <c r="A99" i="37"/>
  <c r="I100" i="37"/>
  <c r="A101" i="37"/>
  <c r="A102" i="37"/>
  <c r="A103" i="37"/>
  <c r="B103" i="37" s="1"/>
  <c r="I104" i="37"/>
  <c r="J105" i="37"/>
  <c r="K105" i="37" s="1"/>
  <c r="L105" i="37" s="1"/>
  <c r="H106" i="37"/>
  <c r="J106" i="37" s="1"/>
  <c r="K106" i="37" s="1"/>
  <c r="L106" i="37" s="1"/>
  <c r="J107" i="37"/>
  <c r="K107" i="37" s="1"/>
  <c r="L107" i="37" s="1"/>
  <c r="J108" i="37"/>
  <c r="K108" i="37" s="1"/>
  <c r="L108" i="37" s="1"/>
  <c r="H109" i="37"/>
  <c r="J109" i="37"/>
  <c r="K109" i="37" s="1"/>
  <c r="L109" i="37" s="1"/>
  <c r="H110" i="37"/>
  <c r="H111" i="37"/>
  <c r="H112" i="37"/>
  <c r="H113" i="37"/>
  <c r="H114" i="37"/>
  <c r="H115" i="37"/>
  <c r="H116" i="37"/>
  <c r="H117" i="37"/>
  <c r="H118" i="37"/>
  <c r="K119" i="37"/>
  <c r="L119" i="37" s="1"/>
  <c r="K120" i="37"/>
  <c r="L120" i="37" s="1"/>
  <c r="K121" i="37"/>
  <c r="L121" i="37" s="1"/>
  <c r="K122" i="37"/>
  <c r="L122" i="37" s="1"/>
  <c r="J123" i="37"/>
  <c r="K123" i="37" s="1"/>
  <c r="L123" i="37" s="1"/>
  <c r="J124" i="37"/>
  <c r="K124" i="37" s="1"/>
  <c r="L124" i="37" s="1"/>
  <c r="I125" i="37"/>
  <c r="I126" i="37"/>
  <c r="A127" i="37"/>
  <c r="A128" i="37"/>
  <c r="A129" i="37"/>
  <c r="A130" i="37"/>
  <c r="I131" i="37"/>
  <c r="K135" i="37"/>
  <c r="L135" i="37" s="1"/>
  <c r="J136" i="37"/>
  <c r="K136" i="37" s="1"/>
  <c r="L136" i="37" s="1"/>
  <c r="K138" i="37"/>
  <c r="L138" i="37" s="1"/>
  <c r="A140" i="37"/>
  <c r="B140" i="37" s="1"/>
  <c r="I141" i="37"/>
  <c r="K141" i="37" s="1"/>
  <c r="L141" i="37" s="1"/>
  <c r="A142" i="37"/>
  <c r="I143" i="37"/>
  <c r="K143" i="37" s="1"/>
  <c r="L143" i="37" s="1"/>
  <c r="A144" i="37"/>
  <c r="B144" i="37" s="1"/>
  <c r="I145" i="37"/>
  <c r="K145" i="37" s="1"/>
  <c r="L145" i="37" s="1"/>
  <c r="A146" i="37"/>
  <c r="I147" i="37"/>
  <c r="K147" i="37" s="1"/>
  <c r="L147" i="37" s="1"/>
  <c r="A148" i="37"/>
  <c r="B148" i="37" s="1"/>
  <c r="K149" i="37"/>
  <c r="L149" i="37" s="1"/>
  <c r="J150" i="37"/>
  <c r="K150" i="37" s="1"/>
  <c r="L150" i="37" s="1"/>
  <c r="J151" i="37"/>
  <c r="K151" i="37" s="1"/>
  <c r="L151" i="37" s="1"/>
  <c r="K152" i="37"/>
  <c r="L152" i="37" s="1"/>
  <c r="I153" i="37"/>
  <c r="K153" i="37" s="1"/>
  <c r="L153" i="37" s="1"/>
  <c r="A154" i="37"/>
  <c r="I155" i="37"/>
  <c r="K155" i="37" s="1"/>
  <c r="L155" i="37" s="1"/>
  <c r="A156" i="37"/>
  <c r="I157" i="37"/>
  <c r="K157" i="37" s="1"/>
  <c r="L157" i="37" s="1"/>
  <c r="A158" i="37"/>
  <c r="I159" i="37"/>
  <c r="K159" i="37" s="1"/>
  <c r="L159" i="37" s="1"/>
  <c r="I160" i="37"/>
  <c r="K160" i="37" s="1"/>
  <c r="L160" i="37" s="1"/>
  <c r="I161" i="37"/>
  <c r="K161" i="37" s="1"/>
  <c r="L161" i="37" s="1"/>
  <c r="A162" i="37"/>
  <c r="K163" i="37"/>
  <c r="L163" i="37" s="1"/>
  <c r="J164" i="37"/>
  <c r="K164" i="37" s="1"/>
  <c r="L164" i="37" s="1"/>
  <c r="H165" i="37"/>
  <c r="J165" i="37" s="1"/>
  <c r="H166" i="37"/>
  <c r="J166" i="37" s="1"/>
  <c r="H167" i="37"/>
  <c r="J167" i="37" s="1"/>
  <c r="H168" i="37"/>
  <c r="H169" i="37"/>
  <c r="K169" i="37"/>
  <c r="L169" i="37" s="1"/>
  <c r="H143" i="37"/>
  <c r="H139" i="37"/>
  <c r="H142" i="37"/>
  <c r="H145" i="37"/>
  <c r="H147" i="37"/>
  <c r="H148" i="37"/>
  <c r="H144" i="37"/>
  <c r="H141" i="37"/>
  <c r="H140" i="37"/>
  <c r="H146" i="37"/>
  <c r="H138" i="37"/>
  <c r="AD164" i="96" l="1"/>
  <c r="E1" i="96"/>
  <c r="AD165" i="97"/>
  <c r="I165" i="97" s="1"/>
  <c r="K165" i="97" s="1"/>
  <c r="L165" i="97" s="1"/>
  <c r="AD166" i="52"/>
  <c r="I166" i="52" s="1"/>
  <c r="K166" i="52" s="1"/>
  <c r="L166" i="52" s="1"/>
  <c r="AD166" i="99"/>
  <c r="I166" i="99" s="1"/>
  <c r="K166" i="99" s="1"/>
  <c r="L166" i="99" s="1"/>
  <c r="I164" i="92"/>
  <c r="K164" i="92" s="1"/>
  <c r="L164" i="92" s="1"/>
  <c r="AD167" i="99"/>
  <c r="I167" i="99" s="1"/>
  <c r="K167" i="99" s="1"/>
  <c r="L167" i="99" s="1"/>
  <c r="I165" i="52"/>
  <c r="K165" i="52" s="1"/>
  <c r="L165" i="52" s="1"/>
  <c r="AD165" i="92"/>
  <c r="I165" i="92" s="1"/>
  <c r="K165" i="92" s="1"/>
  <c r="L165" i="92" s="1"/>
  <c r="AD168" i="98"/>
  <c r="I168" i="98" s="1"/>
  <c r="K168" i="98" s="1"/>
  <c r="L168" i="98" s="1"/>
  <c r="I167" i="98"/>
  <c r="K167" i="98" s="1"/>
  <c r="L167" i="98" s="1"/>
  <c r="I164" i="97"/>
  <c r="K164" i="97" s="1"/>
  <c r="L164" i="97" s="1"/>
  <c r="E1" i="91"/>
  <c r="AD167" i="91"/>
  <c r="I167" i="91" s="1"/>
  <c r="K167" i="91" s="1"/>
  <c r="L167" i="91" s="1"/>
  <c r="E1" i="94"/>
  <c r="AD168" i="94"/>
  <c r="I168" i="94" s="1"/>
  <c r="K168" i="94" s="1"/>
  <c r="L168" i="94" s="1"/>
  <c r="J132" i="94"/>
  <c r="K133" i="94"/>
  <c r="L133" i="94" s="1"/>
  <c r="K134" i="98"/>
  <c r="L134" i="98" s="1"/>
  <c r="J133" i="98"/>
  <c r="AD166" i="96"/>
  <c r="I166" i="96" s="1"/>
  <c r="K166" i="96" s="1"/>
  <c r="L166" i="96" s="1"/>
  <c r="I164" i="96"/>
  <c r="K164" i="96" s="1"/>
  <c r="L164" i="96" s="1"/>
  <c r="AD165" i="96"/>
  <c r="I165" i="96" s="1"/>
  <c r="K165" i="96" s="1"/>
  <c r="L165" i="96" s="1"/>
  <c r="AD165" i="90"/>
  <c r="I165" i="90" s="1"/>
  <c r="K165" i="90" s="1"/>
  <c r="L165" i="90" s="1"/>
  <c r="I164" i="90"/>
  <c r="K164" i="90" s="1"/>
  <c r="L164" i="90" s="1"/>
  <c r="AD166" i="90"/>
  <c r="I166" i="90" s="1"/>
  <c r="K166" i="90" s="1"/>
  <c r="L166" i="90" s="1"/>
  <c r="AD165" i="93"/>
  <c r="I165" i="93" s="1"/>
  <c r="K165" i="93" s="1"/>
  <c r="L165" i="93" s="1"/>
  <c r="AD166" i="93"/>
  <c r="I166" i="93" s="1"/>
  <c r="K166" i="93" s="1"/>
  <c r="L166" i="93" s="1"/>
  <c r="I164" i="93"/>
  <c r="K164" i="93" s="1"/>
  <c r="L164" i="93" s="1"/>
  <c r="K132" i="93"/>
  <c r="L132" i="93" s="1"/>
  <c r="J131" i="93"/>
  <c r="K131" i="91"/>
  <c r="L131" i="91" s="1"/>
  <c r="J130" i="91"/>
  <c r="AD165" i="95"/>
  <c r="I165" i="95" s="1"/>
  <c r="K165" i="95" s="1"/>
  <c r="L165" i="95" s="1"/>
  <c r="AD166" i="95"/>
  <c r="I166" i="95" s="1"/>
  <c r="K166" i="95" s="1"/>
  <c r="L166" i="95" s="1"/>
  <c r="I164" i="95"/>
  <c r="K164" i="95" s="1"/>
  <c r="L164" i="95" s="1"/>
  <c r="K131" i="99"/>
  <c r="L131" i="99" s="1"/>
  <c r="J130" i="99"/>
  <c r="J131" i="92"/>
  <c r="K132" i="92"/>
  <c r="L132" i="92" s="1"/>
  <c r="J131" i="97"/>
  <c r="K132" i="97"/>
  <c r="L132" i="97" s="1"/>
  <c r="J131" i="96"/>
  <c r="K132" i="96"/>
  <c r="L132" i="96" s="1"/>
  <c r="AD165" i="91"/>
  <c r="AD166" i="91"/>
  <c r="I166" i="91" s="1"/>
  <c r="K166" i="91" s="1"/>
  <c r="L166" i="91" s="1"/>
  <c r="I164" i="91"/>
  <c r="K164" i="91" s="1"/>
  <c r="L164" i="91" s="1"/>
  <c r="J130" i="90"/>
  <c r="K131" i="90"/>
  <c r="L131" i="90" s="1"/>
  <c r="K132" i="95"/>
  <c r="L132" i="95" s="1"/>
  <c r="J131" i="95"/>
  <c r="AD167" i="94"/>
  <c r="I167" i="94" s="1"/>
  <c r="K167" i="94" s="1"/>
  <c r="L167" i="94" s="1"/>
  <c r="I165" i="94"/>
  <c r="K165" i="94" s="1"/>
  <c r="L165" i="94" s="1"/>
  <c r="AD166" i="94"/>
  <c r="J131" i="52"/>
  <c r="K132" i="52"/>
  <c r="L132" i="52" s="1"/>
  <c r="AD161" i="53"/>
  <c r="I161" i="53" s="1"/>
  <c r="K161" i="53" s="1"/>
  <c r="L161" i="53" s="1"/>
  <c r="AD160" i="53"/>
  <c r="I159" i="53"/>
  <c r="K159" i="53" s="1"/>
  <c r="L159" i="53" s="1"/>
  <c r="J126" i="53"/>
  <c r="K127" i="53"/>
  <c r="L127" i="53" s="1"/>
  <c r="I144" i="37"/>
  <c r="K144" i="37" s="1"/>
  <c r="L144" i="37" s="1"/>
  <c r="A66" i="37"/>
  <c r="C66" i="37" s="1"/>
  <c r="I148" i="37"/>
  <c r="K148" i="37" s="1"/>
  <c r="L148" i="37" s="1"/>
  <c r="I90" i="37"/>
  <c r="I101" i="37"/>
  <c r="F91" i="37"/>
  <c r="A77" i="37"/>
  <c r="E77" i="37" s="1"/>
  <c r="I140" i="37"/>
  <c r="K140" i="37" s="1"/>
  <c r="L140" i="37" s="1"/>
  <c r="I94" i="37"/>
  <c r="C82" i="37"/>
  <c r="I75" i="37"/>
  <c r="I97" i="37"/>
  <c r="D94" i="37"/>
  <c r="A161" i="37"/>
  <c r="A159" i="37"/>
  <c r="A157" i="37"/>
  <c r="A155" i="37"/>
  <c r="A153" i="37"/>
  <c r="D144" i="37"/>
  <c r="F103" i="37"/>
  <c r="B142" i="37"/>
  <c r="D142" i="37"/>
  <c r="E142" i="37"/>
  <c r="C142" i="37"/>
  <c r="B146" i="37"/>
  <c r="C146" i="37"/>
  <c r="E146" i="37"/>
  <c r="D146" i="37"/>
  <c r="E148" i="37"/>
  <c r="C144" i="37"/>
  <c r="I142" i="37"/>
  <c r="K142" i="37" s="1"/>
  <c r="L142" i="37" s="1"/>
  <c r="E140" i="37"/>
  <c r="A54" i="37"/>
  <c r="D54" i="37" s="1"/>
  <c r="D148" i="37"/>
  <c r="D140" i="37"/>
  <c r="C79" i="37"/>
  <c r="I52" i="37"/>
  <c r="A46" i="37"/>
  <c r="E46" i="37" s="1"/>
  <c r="A100" i="37"/>
  <c r="B100" i="37" s="1"/>
  <c r="C148" i="37"/>
  <c r="I146" i="37"/>
  <c r="K146" i="37" s="1"/>
  <c r="L146" i="37" s="1"/>
  <c r="E144" i="37"/>
  <c r="C140" i="37"/>
  <c r="A104" i="37"/>
  <c r="C104" i="37" s="1"/>
  <c r="D124" i="37"/>
  <c r="C124" i="37"/>
  <c r="E124" i="37"/>
  <c r="B124" i="37"/>
  <c r="E101" i="37"/>
  <c r="D101" i="37"/>
  <c r="B74" i="37"/>
  <c r="D74" i="37"/>
  <c r="E74" i="37"/>
  <c r="C74" i="37"/>
  <c r="D97" i="37"/>
  <c r="E97" i="37"/>
  <c r="B78" i="37"/>
  <c r="E78" i="37"/>
  <c r="C78" i="37"/>
  <c r="D78" i="37"/>
  <c r="A60" i="37"/>
  <c r="C60" i="37" s="1"/>
  <c r="I98" i="37"/>
  <c r="I70" i="37"/>
  <c r="A56" i="37"/>
  <c r="F56" i="37" s="1"/>
  <c r="I50" i="37"/>
  <c r="A44" i="37"/>
  <c r="B44" i="37" s="1"/>
  <c r="I130" i="37"/>
  <c r="I129" i="37"/>
  <c r="C103" i="37"/>
  <c r="D98" i="37"/>
  <c r="A93" i="37"/>
  <c r="F93" i="37" s="1"/>
  <c r="C91" i="37"/>
  <c r="D90" i="37"/>
  <c r="A89" i="37"/>
  <c r="B89" i="37" s="1"/>
  <c r="I82" i="37"/>
  <c r="A81" i="37"/>
  <c r="B81" i="37" s="1"/>
  <c r="I78" i="37"/>
  <c r="I68" i="37"/>
  <c r="I58" i="37"/>
  <c r="E52" i="37"/>
  <c r="A48" i="37"/>
  <c r="B48" i="37" s="1"/>
  <c r="I31" i="37"/>
  <c r="I133" i="37"/>
  <c r="E90" i="37"/>
  <c r="I74" i="37"/>
  <c r="I134" i="37"/>
  <c r="I127" i="37"/>
  <c r="I102" i="37"/>
  <c r="C90" i="37"/>
  <c r="A73" i="37"/>
  <c r="B73" i="37" s="1"/>
  <c r="C52" i="37"/>
  <c r="I35" i="37"/>
  <c r="A33" i="37"/>
  <c r="E33" i="37" s="1"/>
  <c r="G148" i="37"/>
  <c r="G146" i="37"/>
  <c r="G144" i="37"/>
  <c r="G142" i="37"/>
  <c r="G140" i="37"/>
  <c r="G138" i="37"/>
  <c r="G147" i="37"/>
  <c r="G145" i="37"/>
  <c r="G143" i="37"/>
  <c r="G141" i="37"/>
  <c r="G139" i="37"/>
  <c r="D133" i="37"/>
  <c r="E133" i="37"/>
  <c r="B133" i="37"/>
  <c r="C133" i="37"/>
  <c r="E132" i="37"/>
  <c r="B132" i="37"/>
  <c r="C132" i="37"/>
  <c r="D132" i="37"/>
  <c r="C130" i="37"/>
  <c r="D130" i="37"/>
  <c r="E130" i="37"/>
  <c r="B130" i="37"/>
  <c r="C162" i="37"/>
  <c r="B162" i="37"/>
  <c r="D162" i="37"/>
  <c r="E162" i="37"/>
  <c r="C158" i="37"/>
  <c r="D158" i="37"/>
  <c r="E158" i="37"/>
  <c r="B158" i="37"/>
  <c r="C156" i="37"/>
  <c r="D156" i="37"/>
  <c r="E156" i="37"/>
  <c r="B156" i="37"/>
  <c r="C154" i="37"/>
  <c r="D154" i="37"/>
  <c r="E154" i="37"/>
  <c r="B154" i="37"/>
  <c r="D138" i="37"/>
  <c r="C138" i="37"/>
  <c r="E138" i="37"/>
  <c r="B138" i="37"/>
  <c r="D129" i="37"/>
  <c r="E129" i="37"/>
  <c r="B129" i="37"/>
  <c r="C129" i="37"/>
  <c r="C134" i="37"/>
  <c r="B134" i="37"/>
  <c r="D134" i="37"/>
  <c r="E134" i="37"/>
  <c r="E128" i="37"/>
  <c r="B128" i="37"/>
  <c r="C128" i="37"/>
  <c r="D128" i="37"/>
  <c r="D127" i="37"/>
  <c r="E127" i="37"/>
  <c r="B127" i="37"/>
  <c r="C127" i="37"/>
  <c r="I162" i="37"/>
  <c r="K162" i="37" s="1"/>
  <c r="L162" i="37" s="1"/>
  <c r="D99" i="37"/>
  <c r="E99" i="37"/>
  <c r="D86" i="37"/>
  <c r="E86" i="37"/>
  <c r="F86" i="37"/>
  <c r="I72" i="37"/>
  <c r="A72" i="37"/>
  <c r="B70" i="37"/>
  <c r="F70" i="37"/>
  <c r="D70" i="37"/>
  <c r="C70" i="37"/>
  <c r="E70" i="37"/>
  <c r="D35" i="37"/>
  <c r="E35" i="37"/>
  <c r="B35" i="37"/>
  <c r="F35" i="37"/>
  <c r="C35" i="37"/>
  <c r="I158" i="37"/>
  <c r="K158" i="37" s="1"/>
  <c r="L158" i="37" s="1"/>
  <c r="I154" i="37"/>
  <c r="K154" i="37" s="1"/>
  <c r="L154" i="37" s="1"/>
  <c r="A126" i="37"/>
  <c r="I99" i="37"/>
  <c r="A139" i="37"/>
  <c r="E102" i="37"/>
  <c r="B102" i="37"/>
  <c r="F102" i="37"/>
  <c r="F99" i="37"/>
  <c r="D95" i="37"/>
  <c r="E95" i="37"/>
  <c r="I95" i="37"/>
  <c r="C86" i="37"/>
  <c r="D85" i="37"/>
  <c r="E85" i="37"/>
  <c r="F85" i="37"/>
  <c r="A59" i="37"/>
  <c r="I59" i="37"/>
  <c r="E43" i="37"/>
  <c r="B43" i="37"/>
  <c r="F43" i="37"/>
  <c r="C43" i="37"/>
  <c r="I156" i="37"/>
  <c r="K156" i="37" s="1"/>
  <c r="L156" i="37" s="1"/>
  <c r="A160" i="37"/>
  <c r="A147" i="37"/>
  <c r="A145" i="37"/>
  <c r="A143" i="37"/>
  <c r="A141" i="37"/>
  <c r="J168" i="37"/>
  <c r="I139" i="37"/>
  <c r="K139" i="37" s="1"/>
  <c r="L139" i="37" s="1"/>
  <c r="AD135" i="37"/>
  <c r="I132" i="37"/>
  <c r="I128" i="37"/>
  <c r="D102" i="37"/>
  <c r="B101" i="37"/>
  <c r="F101" i="37"/>
  <c r="C101" i="37"/>
  <c r="C99" i="37"/>
  <c r="E98" i="37"/>
  <c r="B98" i="37"/>
  <c r="F98" i="37"/>
  <c r="A96" i="37"/>
  <c r="F95" i="37"/>
  <c r="D91" i="37"/>
  <c r="E91" i="37"/>
  <c r="I91" i="37"/>
  <c r="AD84" i="37"/>
  <c r="A87" i="37"/>
  <c r="I87" i="37"/>
  <c r="B86" i="37"/>
  <c r="C85" i="37"/>
  <c r="E82" i="37"/>
  <c r="B82" i="37"/>
  <c r="F82" i="37"/>
  <c r="D79" i="37"/>
  <c r="E79" i="37"/>
  <c r="I79" i="37"/>
  <c r="I57" i="37"/>
  <c r="A57" i="37"/>
  <c r="A125" i="37"/>
  <c r="G1" i="37"/>
  <c r="D103" i="37"/>
  <c r="E103" i="37"/>
  <c r="I103" i="37"/>
  <c r="C102" i="37"/>
  <c r="B99" i="37"/>
  <c r="B97" i="37"/>
  <c r="F97" i="37"/>
  <c r="C97" i="37"/>
  <c r="C95" i="37"/>
  <c r="E94" i="37"/>
  <c r="B94" i="37"/>
  <c r="F94" i="37"/>
  <c r="A92" i="37"/>
  <c r="A88" i="37"/>
  <c r="B85" i="37"/>
  <c r="A80" i="37"/>
  <c r="F79" i="37"/>
  <c r="I76" i="37"/>
  <c r="A76" i="37"/>
  <c r="D75" i="37"/>
  <c r="E75" i="37"/>
  <c r="B75" i="37"/>
  <c r="F75" i="37"/>
  <c r="D68" i="37"/>
  <c r="B68" i="37"/>
  <c r="F68" i="37"/>
  <c r="C68" i="37"/>
  <c r="E68" i="37"/>
  <c r="D43" i="37"/>
  <c r="E29" i="37"/>
  <c r="B29" i="37"/>
  <c r="F29" i="37"/>
  <c r="C29" i="37"/>
  <c r="D29" i="37"/>
  <c r="A71" i="37"/>
  <c r="I71" i="37"/>
  <c r="B58" i="37"/>
  <c r="F58" i="37"/>
  <c r="D58" i="37"/>
  <c r="E47" i="37"/>
  <c r="B47" i="37"/>
  <c r="F47" i="37"/>
  <c r="C47" i="37"/>
  <c r="D47" i="37"/>
  <c r="I45" i="37"/>
  <c r="A45" i="37"/>
  <c r="A32" i="37"/>
  <c r="I32" i="37"/>
  <c r="F90" i="37"/>
  <c r="F78" i="37"/>
  <c r="F74" i="37"/>
  <c r="E51" i="37"/>
  <c r="B51" i="37"/>
  <c r="F51" i="37"/>
  <c r="C51" i="37"/>
  <c r="D51" i="37"/>
  <c r="I49" i="37"/>
  <c r="A49" i="37"/>
  <c r="D31" i="37"/>
  <c r="E31" i="37"/>
  <c r="B31" i="37"/>
  <c r="F31" i="37"/>
  <c r="I69" i="37"/>
  <c r="A69" i="37"/>
  <c r="A67" i="37"/>
  <c r="I67" i="37"/>
  <c r="E58" i="37"/>
  <c r="E55" i="37"/>
  <c r="B55" i="37"/>
  <c r="F55" i="37"/>
  <c r="C55" i="37"/>
  <c r="D55" i="37"/>
  <c r="I53" i="37"/>
  <c r="A53" i="37"/>
  <c r="B50" i="37"/>
  <c r="F50" i="37"/>
  <c r="C50" i="37"/>
  <c r="D50" i="37"/>
  <c r="I55" i="37"/>
  <c r="F52" i="37"/>
  <c r="B52" i="37"/>
  <c r="I51" i="37"/>
  <c r="I47" i="37"/>
  <c r="I43" i="37"/>
  <c r="A38" i="37"/>
  <c r="A34" i="37"/>
  <c r="A30" i="37"/>
  <c r="D1" i="35"/>
  <c r="I22" i="35"/>
  <c r="F48" i="37" l="1"/>
  <c r="AD171" i="98"/>
  <c r="F1" i="98" s="1"/>
  <c r="AD168" i="97"/>
  <c r="F1" i="97" s="1"/>
  <c r="AD169" i="52"/>
  <c r="F1" i="52" s="1"/>
  <c r="AD169" i="99"/>
  <c r="F1" i="99" s="1"/>
  <c r="AD168" i="92"/>
  <c r="F1" i="92" s="1"/>
  <c r="AD168" i="93"/>
  <c r="F1" i="93" s="1"/>
  <c r="I165" i="91"/>
  <c r="K165" i="91" s="1"/>
  <c r="L165" i="91" s="1"/>
  <c r="AD168" i="91"/>
  <c r="F1" i="91" s="1"/>
  <c r="K131" i="96"/>
  <c r="L131" i="96" s="1"/>
  <c r="J130" i="96"/>
  <c r="K130" i="99"/>
  <c r="L130" i="99" s="1"/>
  <c r="J129" i="99"/>
  <c r="AD168" i="90"/>
  <c r="F1" i="90" s="1"/>
  <c r="I166" i="94"/>
  <c r="K166" i="94" s="1"/>
  <c r="L166" i="94" s="1"/>
  <c r="AD169" i="94"/>
  <c r="F1" i="94" s="1"/>
  <c r="J129" i="90"/>
  <c r="K130" i="90"/>
  <c r="L130" i="90" s="1"/>
  <c r="J130" i="97"/>
  <c r="K131" i="97"/>
  <c r="L131" i="97" s="1"/>
  <c r="K131" i="92"/>
  <c r="L131" i="92" s="1"/>
  <c r="J130" i="92"/>
  <c r="K133" i="98"/>
  <c r="L133" i="98" s="1"/>
  <c r="J132" i="98"/>
  <c r="AD168" i="96"/>
  <c r="F1" i="96" s="1"/>
  <c r="J130" i="95"/>
  <c r="K131" i="95"/>
  <c r="L131" i="95" s="1"/>
  <c r="K130" i="91"/>
  <c r="L130" i="91" s="1"/>
  <c r="J129" i="91"/>
  <c r="J130" i="93"/>
  <c r="K131" i="93"/>
  <c r="L131" i="93" s="1"/>
  <c r="K132" i="94"/>
  <c r="L132" i="94" s="1"/>
  <c r="J131" i="94"/>
  <c r="AD168" i="95"/>
  <c r="F1" i="95" s="1"/>
  <c r="J130" i="52"/>
  <c r="K131" i="52"/>
  <c r="L131" i="52" s="1"/>
  <c r="J125" i="53"/>
  <c r="K126" i="53"/>
  <c r="L126" i="53" s="1"/>
  <c r="I160" i="53"/>
  <c r="K160" i="53" s="1"/>
  <c r="L160" i="53" s="1"/>
  <c r="AD163" i="53"/>
  <c r="F1" i="53" s="1"/>
  <c r="C77" i="37"/>
  <c r="D66" i="37"/>
  <c r="F89" i="37"/>
  <c r="C100" i="37"/>
  <c r="C89" i="37"/>
  <c r="C54" i="37"/>
  <c r="F100" i="37"/>
  <c r="E100" i="37"/>
  <c r="D100" i="37"/>
  <c r="C33" i="37"/>
  <c r="F77" i="37"/>
  <c r="F66" i="37"/>
  <c r="D104" i="37"/>
  <c r="D77" i="37"/>
  <c r="B77" i="37"/>
  <c r="E66" i="37"/>
  <c r="B66" i="37"/>
  <c r="F44" i="37"/>
  <c r="F54" i="37"/>
  <c r="E54" i="37"/>
  <c r="B54" i="37"/>
  <c r="E60" i="37"/>
  <c r="B60" i="37"/>
  <c r="C81" i="37"/>
  <c r="D73" i="37"/>
  <c r="F46" i="37"/>
  <c r="B93" i="37"/>
  <c r="B104" i="37"/>
  <c r="F33" i="37"/>
  <c r="D60" i="37"/>
  <c r="E73" i="37"/>
  <c r="F81" i="37"/>
  <c r="C73" i="37"/>
  <c r="B33" i="37"/>
  <c r="F73" i="37"/>
  <c r="D33" i="37"/>
  <c r="F60" i="37"/>
  <c r="B153" i="37"/>
  <c r="C153" i="37"/>
  <c r="E153" i="37"/>
  <c r="D153" i="37"/>
  <c r="B161" i="37"/>
  <c r="E161" i="37"/>
  <c r="C161" i="37"/>
  <c r="D161" i="37"/>
  <c r="B46" i="37"/>
  <c r="E104" i="37"/>
  <c r="F104" i="37"/>
  <c r="B155" i="37"/>
  <c r="E155" i="37"/>
  <c r="C155" i="37"/>
  <c r="D155" i="37"/>
  <c r="B56" i="37"/>
  <c r="D46" i="37"/>
  <c r="C93" i="37"/>
  <c r="B157" i="37"/>
  <c r="C157" i="37"/>
  <c r="D157" i="37"/>
  <c r="E157" i="37"/>
  <c r="C46" i="37"/>
  <c r="B159" i="37"/>
  <c r="E159" i="37"/>
  <c r="C159" i="37"/>
  <c r="D159" i="37"/>
  <c r="D93" i="37"/>
  <c r="E93" i="37"/>
  <c r="D56" i="37"/>
  <c r="E56" i="37"/>
  <c r="C56" i="37"/>
  <c r="D89" i="37"/>
  <c r="E89" i="37"/>
  <c r="D48" i="37"/>
  <c r="E48" i="37"/>
  <c r="C48" i="37"/>
  <c r="D44" i="37"/>
  <c r="E44" i="37"/>
  <c r="C44" i="37"/>
  <c r="D81" i="37"/>
  <c r="E81" i="37"/>
  <c r="B1" i="35"/>
  <c r="C30" i="37"/>
  <c r="D30" i="37"/>
  <c r="E30" i="37"/>
  <c r="B30" i="37"/>
  <c r="F30" i="37"/>
  <c r="C38" i="37"/>
  <c r="D38" i="37"/>
  <c r="E38" i="37"/>
  <c r="F38" i="37"/>
  <c r="B38" i="37"/>
  <c r="C69" i="37"/>
  <c r="E69" i="37"/>
  <c r="B69" i="37"/>
  <c r="D69" i="37"/>
  <c r="F69" i="37"/>
  <c r="E32" i="37"/>
  <c r="B32" i="37"/>
  <c r="F32" i="37"/>
  <c r="C32" i="37"/>
  <c r="D32" i="37"/>
  <c r="E71" i="37"/>
  <c r="C71" i="37"/>
  <c r="B71" i="37"/>
  <c r="D71" i="37"/>
  <c r="F71" i="37"/>
  <c r="C145" i="37"/>
  <c r="B145" i="37"/>
  <c r="D145" i="37"/>
  <c r="E145" i="37"/>
  <c r="C72" i="37"/>
  <c r="D72" i="37"/>
  <c r="E72" i="37"/>
  <c r="B72" i="37"/>
  <c r="F72" i="37"/>
  <c r="C53" i="37"/>
  <c r="D53" i="37"/>
  <c r="E53" i="37"/>
  <c r="B53" i="37"/>
  <c r="F53" i="37"/>
  <c r="C49" i="37"/>
  <c r="D49" i="37"/>
  <c r="E49" i="37"/>
  <c r="B49" i="37"/>
  <c r="F49" i="37"/>
  <c r="C76" i="37"/>
  <c r="D76" i="37"/>
  <c r="E76" i="37"/>
  <c r="F76" i="37"/>
  <c r="B76" i="37"/>
  <c r="C80" i="37"/>
  <c r="D80" i="37"/>
  <c r="B80" i="37"/>
  <c r="E80" i="37"/>
  <c r="F80" i="37"/>
  <c r="C57" i="37"/>
  <c r="E57" i="37"/>
  <c r="B57" i="37"/>
  <c r="D57" i="37"/>
  <c r="F57" i="37"/>
  <c r="C147" i="37"/>
  <c r="B147" i="37"/>
  <c r="D147" i="37"/>
  <c r="E147" i="37"/>
  <c r="B152" i="37"/>
  <c r="C152" i="37"/>
  <c r="D152" i="37"/>
  <c r="E152" i="37"/>
  <c r="E59" i="37"/>
  <c r="C59" i="37"/>
  <c r="B59" i="37"/>
  <c r="D59" i="37"/>
  <c r="F59" i="37"/>
  <c r="C34" i="37"/>
  <c r="D34" i="37"/>
  <c r="E34" i="37"/>
  <c r="B34" i="37"/>
  <c r="F34" i="37"/>
  <c r="E67" i="37"/>
  <c r="C67" i="37"/>
  <c r="B67" i="37"/>
  <c r="D67" i="37"/>
  <c r="F67" i="37"/>
  <c r="C92" i="37"/>
  <c r="D92" i="37"/>
  <c r="B92" i="37"/>
  <c r="F92" i="37"/>
  <c r="E92" i="37"/>
  <c r="D87" i="37"/>
  <c r="E87" i="37"/>
  <c r="F87" i="37"/>
  <c r="B87" i="37"/>
  <c r="C87" i="37"/>
  <c r="C141" i="37"/>
  <c r="D141" i="37"/>
  <c r="E141" i="37"/>
  <c r="B141" i="37"/>
  <c r="C160" i="37"/>
  <c r="D160" i="37"/>
  <c r="E160" i="37"/>
  <c r="B160" i="37"/>
  <c r="C139" i="37"/>
  <c r="B139" i="37"/>
  <c r="D139" i="37"/>
  <c r="E139" i="37"/>
  <c r="B126" i="37"/>
  <c r="C126" i="37"/>
  <c r="D126" i="37"/>
  <c r="E126" i="37"/>
  <c r="C45" i="37"/>
  <c r="D45" i="37"/>
  <c r="E45" i="37"/>
  <c r="B45" i="37"/>
  <c r="F45" i="37"/>
  <c r="C88" i="37"/>
  <c r="D88" i="37"/>
  <c r="B88" i="37"/>
  <c r="E88" i="37"/>
  <c r="F88" i="37"/>
  <c r="B125" i="37"/>
  <c r="C125" i="37"/>
  <c r="D125" i="37"/>
  <c r="E125" i="37"/>
  <c r="C96" i="37"/>
  <c r="D96" i="37"/>
  <c r="F96" i="37"/>
  <c r="E96" i="37"/>
  <c r="B96" i="37"/>
  <c r="C143" i="37"/>
  <c r="D143" i="37"/>
  <c r="E143" i="37"/>
  <c r="B143" i="37"/>
  <c r="B131" i="37"/>
  <c r="C131" i="37"/>
  <c r="D131" i="37"/>
  <c r="E131" i="37"/>
  <c r="J27" i="35"/>
  <c r="K27" i="35" s="1"/>
  <c r="L27" i="35" s="1"/>
  <c r="J28" i="35"/>
  <c r="K28" i="35" s="1"/>
  <c r="L28" i="35" s="1"/>
  <c r="J29" i="35"/>
  <c r="K29" i="35" s="1"/>
  <c r="L29" i="35" s="1"/>
  <c r="A30" i="35"/>
  <c r="A31" i="35"/>
  <c r="I32" i="35"/>
  <c r="A33" i="35"/>
  <c r="A34" i="35"/>
  <c r="I35" i="35"/>
  <c r="A38" i="35"/>
  <c r="J39" i="35"/>
  <c r="K39" i="35" s="1"/>
  <c r="L39" i="35" s="1"/>
  <c r="J40" i="35"/>
  <c r="K40" i="35" s="1"/>
  <c r="L40" i="35" s="1"/>
  <c r="J41" i="35"/>
  <c r="K41" i="35" s="1"/>
  <c r="L41" i="35" s="1"/>
  <c r="J42" i="35"/>
  <c r="K42" i="35" s="1"/>
  <c r="L42" i="35" s="1"/>
  <c r="I45" i="35"/>
  <c r="I46" i="35"/>
  <c r="A47" i="35"/>
  <c r="I48" i="35"/>
  <c r="I49" i="35"/>
  <c r="I50" i="35"/>
  <c r="A51" i="35"/>
  <c r="I52" i="35"/>
  <c r="I53" i="35"/>
  <c r="A54" i="35"/>
  <c r="A55" i="35"/>
  <c r="I56" i="35"/>
  <c r="I57" i="35"/>
  <c r="A58" i="35"/>
  <c r="A59" i="35"/>
  <c r="I60" i="35"/>
  <c r="J61" i="35"/>
  <c r="K61" i="35" s="1"/>
  <c r="L61" i="35" s="1"/>
  <c r="J62" i="35"/>
  <c r="K62" i="35" s="1"/>
  <c r="L62" i="35" s="1"/>
  <c r="J63" i="35"/>
  <c r="K63" i="35" s="1"/>
  <c r="L63" i="35" s="1"/>
  <c r="I64" i="35"/>
  <c r="I65" i="35"/>
  <c r="I66" i="35"/>
  <c r="A67" i="35"/>
  <c r="I68" i="35"/>
  <c r="I69" i="35"/>
  <c r="I70" i="35"/>
  <c r="A71" i="35"/>
  <c r="I72" i="35"/>
  <c r="I73" i="35"/>
  <c r="I74" i="35"/>
  <c r="A75" i="35"/>
  <c r="I76" i="35"/>
  <c r="I77" i="35"/>
  <c r="I78" i="35"/>
  <c r="A79" i="35"/>
  <c r="I80" i="35"/>
  <c r="I81" i="35"/>
  <c r="J82" i="35"/>
  <c r="K82" i="35" s="1"/>
  <c r="L82" i="35" s="1"/>
  <c r="J83" i="35"/>
  <c r="K83" i="35" s="1"/>
  <c r="L83" i="35" s="1"/>
  <c r="J84" i="35"/>
  <c r="K84" i="35" s="1"/>
  <c r="L84" i="35" s="1"/>
  <c r="J85" i="35"/>
  <c r="K85" i="35" s="1"/>
  <c r="L85" i="35" s="1"/>
  <c r="A86" i="35"/>
  <c r="B86" i="35" s="1"/>
  <c r="A87" i="35"/>
  <c r="C87" i="35" s="1"/>
  <c r="I89" i="35"/>
  <c r="A90" i="35"/>
  <c r="A91" i="35"/>
  <c r="C91" i="35" s="1"/>
  <c r="I93" i="35"/>
  <c r="A94" i="35"/>
  <c r="A95" i="35"/>
  <c r="C95" i="35" s="1"/>
  <c r="I97" i="35"/>
  <c r="A98" i="35"/>
  <c r="A99" i="35"/>
  <c r="C99" i="35" s="1"/>
  <c r="I101" i="35"/>
  <c r="A102" i="35"/>
  <c r="A103" i="35"/>
  <c r="C103" i="35" s="1"/>
  <c r="J104" i="35"/>
  <c r="K104" i="35" s="1"/>
  <c r="L104" i="35" s="1"/>
  <c r="H105" i="35"/>
  <c r="J105" i="35" s="1"/>
  <c r="K105" i="35" s="1"/>
  <c r="L105" i="35" s="1"/>
  <c r="J106" i="35"/>
  <c r="K106" i="35" s="1"/>
  <c r="L106" i="35" s="1"/>
  <c r="J107" i="35"/>
  <c r="K107" i="35" s="1"/>
  <c r="L107" i="35" s="1"/>
  <c r="H108" i="35"/>
  <c r="J108" i="35"/>
  <c r="K108" i="35" s="1"/>
  <c r="L108" i="35" s="1"/>
  <c r="H109" i="35"/>
  <c r="H110" i="35"/>
  <c r="H111" i="35"/>
  <c r="H112" i="35"/>
  <c r="H113" i="35"/>
  <c r="H114" i="35"/>
  <c r="H115" i="35"/>
  <c r="H116" i="35"/>
  <c r="H117" i="35"/>
  <c r="K118" i="35"/>
  <c r="L118" i="35" s="1"/>
  <c r="K119" i="35"/>
  <c r="L119" i="35" s="1"/>
  <c r="K120" i="35"/>
  <c r="L120" i="35" s="1"/>
  <c r="K121" i="35"/>
  <c r="L121" i="35" s="1"/>
  <c r="J122" i="35"/>
  <c r="K122" i="35" s="1"/>
  <c r="L122" i="35" s="1"/>
  <c r="J123" i="35"/>
  <c r="K123" i="35" s="1"/>
  <c r="L123" i="35" s="1"/>
  <c r="D123" i="35"/>
  <c r="A124" i="35"/>
  <c r="I125" i="35"/>
  <c r="A126" i="35"/>
  <c r="E126" i="35" s="1"/>
  <c r="I127" i="35"/>
  <c r="A128" i="35"/>
  <c r="A129" i="35"/>
  <c r="A130" i="35"/>
  <c r="K134" i="35"/>
  <c r="L134" i="35" s="1"/>
  <c r="J135" i="35"/>
  <c r="K135" i="35" s="1"/>
  <c r="L135" i="35" s="1"/>
  <c r="K137" i="35"/>
  <c r="L137" i="35" s="1"/>
  <c r="A138" i="35"/>
  <c r="I139" i="35"/>
  <c r="K139" i="35" s="1"/>
  <c r="L139" i="35" s="1"/>
  <c r="A140" i="35"/>
  <c r="I141" i="35"/>
  <c r="K141" i="35" s="1"/>
  <c r="L141" i="35" s="1"/>
  <c r="A142" i="35"/>
  <c r="I143" i="35"/>
  <c r="K143" i="35" s="1"/>
  <c r="L143" i="35" s="1"/>
  <c r="A144" i="35"/>
  <c r="I145" i="35"/>
  <c r="K145" i="35" s="1"/>
  <c r="L145" i="35" s="1"/>
  <c r="A146" i="35"/>
  <c r="I147" i="35"/>
  <c r="K147" i="35" s="1"/>
  <c r="L147" i="35" s="1"/>
  <c r="K148" i="35"/>
  <c r="L148" i="35" s="1"/>
  <c r="J149" i="35"/>
  <c r="K149" i="35" s="1"/>
  <c r="L149" i="35" s="1"/>
  <c r="J150" i="35"/>
  <c r="K150" i="35" s="1"/>
  <c r="L150" i="35" s="1"/>
  <c r="K151" i="35"/>
  <c r="L151" i="35" s="1"/>
  <c r="I152" i="35"/>
  <c r="K152" i="35" s="1"/>
  <c r="L152" i="35" s="1"/>
  <c r="A153" i="35"/>
  <c r="I154" i="35"/>
  <c r="K154" i="35" s="1"/>
  <c r="L154" i="35" s="1"/>
  <c r="A155" i="35"/>
  <c r="I156" i="35"/>
  <c r="K156" i="35" s="1"/>
  <c r="L156" i="35" s="1"/>
  <c r="A157" i="35"/>
  <c r="I158" i="35"/>
  <c r="K158" i="35" s="1"/>
  <c r="L158" i="35" s="1"/>
  <c r="A159" i="35"/>
  <c r="I160" i="35"/>
  <c r="K160" i="35" s="1"/>
  <c r="L160" i="35" s="1"/>
  <c r="A161" i="35"/>
  <c r="K162" i="35"/>
  <c r="L162" i="35" s="1"/>
  <c r="J163" i="35"/>
  <c r="K163" i="35" s="1"/>
  <c r="L163" i="35" s="1"/>
  <c r="H164" i="35"/>
  <c r="J164" i="35" s="1"/>
  <c r="H165" i="35"/>
  <c r="J165" i="35" s="1"/>
  <c r="H166" i="35"/>
  <c r="J166" i="35" s="1"/>
  <c r="H167" i="35"/>
  <c r="J167" i="35" s="1"/>
  <c r="H168" i="35"/>
  <c r="K168" i="35"/>
  <c r="L168" i="35" s="1"/>
  <c r="D1" i="34"/>
  <c r="I22" i="34"/>
  <c r="H145" i="35"/>
  <c r="H137" i="35"/>
  <c r="I38" i="47"/>
  <c r="I36" i="47"/>
  <c r="I45" i="47"/>
  <c r="H140" i="35"/>
  <c r="I34" i="47"/>
  <c r="H138" i="35"/>
  <c r="H144" i="35"/>
  <c r="I11" i="47"/>
  <c r="H141" i="35"/>
  <c r="H142" i="35"/>
  <c r="I47" i="47"/>
  <c r="H139" i="35"/>
  <c r="I41" i="47"/>
  <c r="I43" i="47"/>
  <c r="H147" i="35"/>
  <c r="H146" i="35"/>
  <c r="I24" i="47"/>
  <c r="I49" i="47"/>
  <c r="H143" i="35"/>
  <c r="J49" i="47" l="1"/>
  <c r="J47" i="47"/>
  <c r="J11" i="47"/>
  <c r="J38" i="47"/>
  <c r="J36" i="47"/>
  <c r="J34" i="47"/>
  <c r="J43" i="47"/>
  <c r="J45" i="47"/>
  <c r="J41" i="47"/>
  <c r="J129" i="97"/>
  <c r="K130" i="97"/>
  <c r="L130" i="97" s="1"/>
  <c r="K131" i="94"/>
  <c r="L131" i="94" s="1"/>
  <c r="J130" i="94"/>
  <c r="K132" i="98"/>
  <c r="L132" i="98" s="1"/>
  <c r="J131" i="98"/>
  <c r="J129" i="92"/>
  <c r="K130" i="92"/>
  <c r="L130" i="92" s="1"/>
  <c r="K129" i="99"/>
  <c r="L129" i="99" s="1"/>
  <c r="J128" i="99"/>
  <c r="J129" i="93"/>
  <c r="K130" i="93"/>
  <c r="L130" i="93" s="1"/>
  <c r="J129" i="95"/>
  <c r="K130" i="95"/>
  <c r="L130" i="95" s="1"/>
  <c r="J128" i="90"/>
  <c r="K129" i="90"/>
  <c r="L129" i="90" s="1"/>
  <c r="J128" i="91"/>
  <c r="K129" i="91"/>
  <c r="L129" i="91" s="1"/>
  <c r="K130" i="96"/>
  <c r="L130" i="96" s="1"/>
  <c r="J129" i="96"/>
  <c r="J24" i="47"/>
  <c r="J129" i="52"/>
  <c r="K130" i="52"/>
  <c r="L130" i="52" s="1"/>
  <c r="J124" i="53"/>
  <c r="K125" i="53"/>
  <c r="L125" i="53" s="1"/>
  <c r="J8" i="47"/>
  <c r="K7" i="47" s="1"/>
  <c r="I144" i="35"/>
  <c r="K144" i="35" s="1"/>
  <c r="L144" i="35" s="1"/>
  <c r="I142" i="35"/>
  <c r="K142" i="35" s="1"/>
  <c r="L142" i="35" s="1"/>
  <c r="I98" i="35"/>
  <c r="I95" i="35"/>
  <c r="I54" i="35"/>
  <c r="I138" i="35"/>
  <c r="K138" i="35" s="1"/>
  <c r="L138" i="35" s="1"/>
  <c r="I87" i="35"/>
  <c r="I86" i="35"/>
  <c r="I146" i="35"/>
  <c r="K146" i="35" s="1"/>
  <c r="L146" i="35" s="1"/>
  <c r="I140" i="35"/>
  <c r="K140" i="35" s="1"/>
  <c r="L140" i="35" s="1"/>
  <c r="I91" i="35"/>
  <c r="I58" i="35"/>
  <c r="I99" i="35"/>
  <c r="C33" i="35"/>
  <c r="E33" i="35"/>
  <c r="B31" i="35"/>
  <c r="E31" i="35"/>
  <c r="B54" i="35"/>
  <c r="E54" i="35"/>
  <c r="B58" i="35"/>
  <c r="E58" i="35"/>
  <c r="B126" i="35"/>
  <c r="I103" i="35"/>
  <c r="I102" i="35"/>
  <c r="A101" i="35"/>
  <c r="E101" i="35" s="1"/>
  <c r="A97" i="35"/>
  <c r="E97" i="35" s="1"/>
  <c r="I94" i="35"/>
  <c r="I90" i="35"/>
  <c r="A89" i="35"/>
  <c r="E89" i="35" s="1"/>
  <c r="AD83" i="35"/>
  <c r="E86" i="35"/>
  <c r="A80" i="35"/>
  <c r="F80" i="35" s="1"/>
  <c r="A78" i="35"/>
  <c r="D78" i="35" s="1"/>
  <c r="A76" i="35"/>
  <c r="F76" i="35" s="1"/>
  <c r="A74" i="35"/>
  <c r="C74" i="35" s="1"/>
  <c r="A72" i="35"/>
  <c r="F72" i="35" s="1"/>
  <c r="A70" i="35"/>
  <c r="C70" i="35" s="1"/>
  <c r="A68" i="35"/>
  <c r="F68" i="35" s="1"/>
  <c r="A66" i="35"/>
  <c r="C66" i="35" s="1"/>
  <c r="A64" i="35"/>
  <c r="F64" i="35" s="1"/>
  <c r="A60" i="35"/>
  <c r="F60" i="35" s="1"/>
  <c r="A56" i="35"/>
  <c r="F56" i="35" s="1"/>
  <c r="A52" i="35"/>
  <c r="B52" i="35" s="1"/>
  <c r="A50" i="35"/>
  <c r="D50" i="35" s="1"/>
  <c r="A48" i="35"/>
  <c r="F48" i="35" s="1"/>
  <c r="A46" i="35"/>
  <c r="D46" i="35" s="1"/>
  <c r="I33" i="35"/>
  <c r="I31" i="35"/>
  <c r="AD134" i="35"/>
  <c r="I133" i="35"/>
  <c r="A127" i="35"/>
  <c r="D127" i="35" s="1"/>
  <c r="A125" i="35"/>
  <c r="E125" i="35" s="1"/>
  <c r="A93" i="35"/>
  <c r="E93" i="35" s="1"/>
  <c r="D86" i="35"/>
  <c r="A35" i="35"/>
  <c r="C35" i="35" s="1"/>
  <c r="I131" i="35"/>
  <c r="I126" i="35"/>
  <c r="I124" i="35"/>
  <c r="C86" i="35"/>
  <c r="D126" i="35"/>
  <c r="B1" i="34"/>
  <c r="G146" i="35"/>
  <c r="G144" i="35"/>
  <c r="G142" i="35"/>
  <c r="G140" i="35"/>
  <c r="G138" i="35"/>
  <c r="G137" i="35"/>
  <c r="G147" i="35"/>
  <c r="G145" i="35"/>
  <c r="G143" i="35"/>
  <c r="G141" i="35"/>
  <c r="G139" i="35"/>
  <c r="D140" i="35"/>
  <c r="E140" i="35"/>
  <c r="B140" i="35"/>
  <c r="C140" i="35"/>
  <c r="D133" i="35"/>
  <c r="E133" i="35"/>
  <c r="B133" i="35"/>
  <c r="C133" i="35"/>
  <c r="D161" i="35"/>
  <c r="E161" i="35"/>
  <c r="B161" i="35"/>
  <c r="C161" i="35"/>
  <c r="D159" i="35"/>
  <c r="E159" i="35"/>
  <c r="B159" i="35"/>
  <c r="C159" i="35"/>
  <c r="D157" i="35"/>
  <c r="E157" i="35"/>
  <c r="B157" i="35"/>
  <c r="C157" i="35"/>
  <c r="D155" i="35"/>
  <c r="E155" i="35"/>
  <c r="B155" i="35"/>
  <c r="C155" i="35"/>
  <c r="D153" i="35"/>
  <c r="E153" i="35"/>
  <c r="B153" i="35"/>
  <c r="C153" i="35"/>
  <c r="C151" i="35"/>
  <c r="D151" i="35"/>
  <c r="E151" i="35"/>
  <c r="B151" i="35"/>
  <c r="D142" i="35"/>
  <c r="E142" i="35"/>
  <c r="B142" i="35"/>
  <c r="C142" i="35"/>
  <c r="E137" i="35"/>
  <c r="B137" i="35"/>
  <c r="C137" i="35"/>
  <c r="D137" i="35"/>
  <c r="E132" i="35"/>
  <c r="B132" i="35"/>
  <c r="C132" i="35"/>
  <c r="D132" i="35"/>
  <c r="B131" i="35"/>
  <c r="C131" i="35"/>
  <c r="D131" i="35"/>
  <c r="E131" i="35"/>
  <c r="D144" i="35"/>
  <c r="E144" i="35"/>
  <c r="B144" i="35"/>
  <c r="C144" i="35"/>
  <c r="C130" i="35"/>
  <c r="D130" i="35"/>
  <c r="E130" i="35"/>
  <c r="B130" i="35"/>
  <c r="D129" i="35"/>
  <c r="E129" i="35"/>
  <c r="B129" i="35"/>
  <c r="C129" i="35"/>
  <c r="E128" i="35"/>
  <c r="B128" i="35"/>
  <c r="C128" i="35"/>
  <c r="D128" i="35"/>
  <c r="D146" i="35"/>
  <c r="E146" i="35"/>
  <c r="B146" i="35"/>
  <c r="C146" i="35"/>
  <c r="D138" i="35"/>
  <c r="E138" i="35"/>
  <c r="B138" i="35"/>
  <c r="C138" i="35"/>
  <c r="A160" i="35"/>
  <c r="A158" i="35"/>
  <c r="A156" i="35"/>
  <c r="A154" i="35"/>
  <c r="A152" i="35"/>
  <c r="A147" i="35"/>
  <c r="A145" i="35"/>
  <c r="A143" i="35"/>
  <c r="A141" i="35"/>
  <c r="A139" i="35"/>
  <c r="I130" i="35"/>
  <c r="C126" i="35"/>
  <c r="C124" i="35"/>
  <c r="D124" i="35"/>
  <c r="E124" i="35"/>
  <c r="E102" i="35"/>
  <c r="B102" i="35"/>
  <c r="F102" i="35"/>
  <c r="C102" i="35"/>
  <c r="D102" i="35"/>
  <c r="I96" i="35"/>
  <c r="A96" i="35"/>
  <c r="D95" i="35"/>
  <c r="E95" i="35"/>
  <c r="B95" i="35"/>
  <c r="F95" i="35"/>
  <c r="I161" i="35"/>
  <c r="K161" i="35" s="1"/>
  <c r="L161" i="35" s="1"/>
  <c r="I159" i="35"/>
  <c r="K159" i="35" s="1"/>
  <c r="L159" i="35" s="1"/>
  <c r="I157" i="35"/>
  <c r="K157" i="35" s="1"/>
  <c r="L157" i="35" s="1"/>
  <c r="I155" i="35"/>
  <c r="K155" i="35" s="1"/>
  <c r="L155" i="35" s="1"/>
  <c r="I153" i="35"/>
  <c r="K153" i="35" s="1"/>
  <c r="L153" i="35" s="1"/>
  <c r="I129" i="35"/>
  <c r="B124" i="35"/>
  <c r="E98" i="35"/>
  <c r="B98" i="35"/>
  <c r="F98" i="35"/>
  <c r="C98" i="35"/>
  <c r="D98" i="35"/>
  <c r="I92" i="35"/>
  <c r="A92" i="35"/>
  <c r="D91" i="35"/>
  <c r="E91" i="35"/>
  <c r="B91" i="35"/>
  <c r="F91" i="35"/>
  <c r="E82" i="35"/>
  <c r="B82" i="35"/>
  <c r="F82" i="35"/>
  <c r="C82" i="35"/>
  <c r="D82" i="35"/>
  <c r="D79" i="35"/>
  <c r="E79" i="35"/>
  <c r="B79" i="35"/>
  <c r="F79" i="35"/>
  <c r="C79" i="35"/>
  <c r="D75" i="35"/>
  <c r="E75" i="35"/>
  <c r="B75" i="35"/>
  <c r="F75" i="35"/>
  <c r="C75" i="35"/>
  <c r="D71" i="35"/>
  <c r="E71" i="35"/>
  <c r="B71" i="35"/>
  <c r="F71" i="35"/>
  <c r="C71" i="35"/>
  <c r="D67" i="35"/>
  <c r="E67" i="35"/>
  <c r="B67" i="35"/>
  <c r="F67" i="35"/>
  <c r="C67" i="35"/>
  <c r="D59" i="35"/>
  <c r="E59" i="35"/>
  <c r="B59" i="35"/>
  <c r="F59" i="35"/>
  <c r="C59" i="35"/>
  <c r="D55" i="35"/>
  <c r="E55" i="35"/>
  <c r="B55" i="35"/>
  <c r="F55" i="35"/>
  <c r="C55" i="35"/>
  <c r="D51" i="35"/>
  <c r="E51" i="35"/>
  <c r="B51" i="35"/>
  <c r="F51" i="35"/>
  <c r="C51" i="35"/>
  <c r="D47" i="35"/>
  <c r="E47" i="35"/>
  <c r="B47" i="35"/>
  <c r="F47" i="35"/>
  <c r="C47" i="35"/>
  <c r="D38" i="35"/>
  <c r="E38" i="35"/>
  <c r="B38" i="35"/>
  <c r="F38" i="35"/>
  <c r="C38" i="35"/>
  <c r="I132" i="35"/>
  <c r="I128" i="35"/>
  <c r="D103" i="35"/>
  <c r="E103" i="35"/>
  <c r="B103" i="35"/>
  <c r="F103" i="35"/>
  <c r="E94" i="35"/>
  <c r="B94" i="35"/>
  <c r="F94" i="35"/>
  <c r="C94" i="35"/>
  <c r="D94" i="35"/>
  <c r="I88" i="35"/>
  <c r="A88" i="35"/>
  <c r="D87" i="35"/>
  <c r="E87" i="35"/>
  <c r="B87" i="35"/>
  <c r="F87" i="35"/>
  <c r="D34" i="35"/>
  <c r="E34" i="35"/>
  <c r="B34" i="35"/>
  <c r="F34" i="35"/>
  <c r="C34" i="35"/>
  <c r="B29" i="35"/>
  <c r="F29" i="35"/>
  <c r="C29" i="35"/>
  <c r="D29" i="35"/>
  <c r="E29" i="35"/>
  <c r="E123" i="35"/>
  <c r="B123" i="35"/>
  <c r="C123" i="35"/>
  <c r="I100" i="35"/>
  <c r="A100" i="35"/>
  <c r="D99" i="35"/>
  <c r="E99" i="35"/>
  <c r="B99" i="35"/>
  <c r="F99" i="35"/>
  <c r="E90" i="35"/>
  <c r="B90" i="35"/>
  <c r="F90" i="35"/>
  <c r="C90" i="35"/>
  <c r="D90" i="35"/>
  <c r="E85" i="35"/>
  <c r="B85" i="35"/>
  <c r="F85" i="35"/>
  <c r="C85" i="35"/>
  <c r="D85" i="35"/>
  <c r="E84" i="35"/>
  <c r="B84" i="35"/>
  <c r="F84" i="35"/>
  <c r="C84" i="35"/>
  <c r="D84" i="35"/>
  <c r="D30" i="35"/>
  <c r="E30" i="35"/>
  <c r="B30" i="35"/>
  <c r="F30" i="35"/>
  <c r="C30" i="35"/>
  <c r="A81" i="35"/>
  <c r="I79" i="35"/>
  <c r="A77" i="35"/>
  <c r="I75" i="35"/>
  <c r="A73" i="35"/>
  <c r="I71" i="35"/>
  <c r="A69" i="35"/>
  <c r="I67" i="35"/>
  <c r="A65" i="35"/>
  <c r="I59" i="35"/>
  <c r="D58" i="35"/>
  <c r="A57" i="35"/>
  <c r="I55" i="35"/>
  <c r="D54" i="35"/>
  <c r="A53" i="35"/>
  <c r="I51" i="35"/>
  <c r="A49" i="35"/>
  <c r="I47" i="35"/>
  <c r="A45" i="35"/>
  <c r="I38" i="35"/>
  <c r="I34" i="35"/>
  <c r="F33" i="35"/>
  <c r="B33" i="35"/>
  <c r="A32" i="35"/>
  <c r="D31" i="35"/>
  <c r="I30" i="35"/>
  <c r="C58" i="35"/>
  <c r="C54" i="35"/>
  <c r="C31" i="35"/>
  <c r="F86" i="35"/>
  <c r="F58" i="35"/>
  <c r="F54" i="35"/>
  <c r="D33" i="35"/>
  <c r="F31" i="35"/>
  <c r="G1" i="35"/>
  <c r="J27" i="34"/>
  <c r="K27" i="34" s="1"/>
  <c r="L27" i="34" s="1"/>
  <c r="J28" i="34"/>
  <c r="K28" i="34" s="1"/>
  <c r="L28" i="34" s="1"/>
  <c r="J29" i="34"/>
  <c r="K29" i="34" s="1"/>
  <c r="L29" i="34" s="1"/>
  <c r="I30" i="34"/>
  <c r="I31" i="34"/>
  <c r="A32" i="34"/>
  <c r="A33" i="34"/>
  <c r="I34" i="34"/>
  <c r="I35" i="34"/>
  <c r="I38" i="34"/>
  <c r="J39" i="34"/>
  <c r="K39" i="34" s="1"/>
  <c r="L39" i="34" s="1"/>
  <c r="J40" i="34"/>
  <c r="K40" i="34" s="1"/>
  <c r="L40" i="34" s="1"/>
  <c r="J41" i="34"/>
  <c r="K41" i="34" s="1"/>
  <c r="L41" i="34" s="1"/>
  <c r="J42" i="34"/>
  <c r="K42" i="34" s="1"/>
  <c r="L42" i="34" s="1"/>
  <c r="A43" i="34"/>
  <c r="I44" i="34"/>
  <c r="A45" i="34"/>
  <c r="A46" i="34"/>
  <c r="A47" i="34"/>
  <c r="I48" i="34"/>
  <c r="A49" i="34"/>
  <c r="A50" i="34"/>
  <c r="A51" i="34"/>
  <c r="I52" i="34"/>
  <c r="A53" i="34"/>
  <c r="A54" i="34"/>
  <c r="A55" i="34"/>
  <c r="I56" i="34"/>
  <c r="A57" i="34"/>
  <c r="A58" i="34"/>
  <c r="A59" i="34"/>
  <c r="I60" i="34"/>
  <c r="J61" i="34"/>
  <c r="K61" i="34" s="1"/>
  <c r="L61" i="34" s="1"/>
  <c r="J62" i="34"/>
  <c r="K62" i="34" s="1"/>
  <c r="L62" i="34" s="1"/>
  <c r="J63" i="34"/>
  <c r="K63" i="34" s="1"/>
  <c r="L63" i="34" s="1"/>
  <c r="A65" i="34"/>
  <c r="A66" i="34"/>
  <c r="I67" i="34"/>
  <c r="A68" i="34"/>
  <c r="B68" i="34" s="1"/>
  <c r="A69" i="34"/>
  <c r="A70" i="34"/>
  <c r="I71" i="34"/>
  <c r="A72" i="34"/>
  <c r="B72" i="34" s="1"/>
  <c r="A73" i="34"/>
  <c r="A74" i="34"/>
  <c r="I75" i="34"/>
  <c r="A76" i="34"/>
  <c r="B76" i="34" s="1"/>
  <c r="A77" i="34"/>
  <c r="A78" i="34"/>
  <c r="I79" i="34"/>
  <c r="I80" i="34"/>
  <c r="A81" i="34"/>
  <c r="J82" i="34"/>
  <c r="K82" i="34" s="1"/>
  <c r="L82" i="34" s="1"/>
  <c r="J83" i="34"/>
  <c r="K83" i="34" s="1"/>
  <c r="L83" i="34" s="1"/>
  <c r="J84" i="34"/>
  <c r="K84" i="34" s="1"/>
  <c r="L84" i="34" s="1"/>
  <c r="J85" i="34"/>
  <c r="K85" i="34" s="1"/>
  <c r="L85" i="34" s="1"/>
  <c r="I86" i="34"/>
  <c r="I87" i="34"/>
  <c r="A88" i="34"/>
  <c r="B88" i="34" s="1"/>
  <c r="A89" i="34"/>
  <c r="I90" i="34"/>
  <c r="I91" i="34"/>
  <c r="I92" i="34"/>
  <c r="A93" i="34"/>
  <c r="I94" i="34"/>
  <c r="I95" i="34"/>
  <c r="I96" i="34"/>
  <c r="A97" i="34"/>
  <c r="I98" i="34"/>
  <c r="I99" i="34"/>
  <c r="I100" i="34"/>
  <c r="A101" i="34"/>
  <c r="I102" i="34"/>
  <c r="I103" i="34"/>
  <c r="J104" i="34"/>
  <c r="K104" i="34" s="1"/>
  <c r="L104" i="34" s="1"/>
  <c r="H105" i="34"/>
  <c r="J105" i="34" s="1"/>
  <c r="K105" i="34" s="1"/>
  <c r="L105" i="34" s="1"/>
  <c r="J106" i="34"/>
  <c r="K106" i="34" s="1"/>
  <c r="L106" i="34" s="1"/>
  <c r="J107" i="34"/>
  <c r="K107" i="34" s="1"/>
  <c r="L107" i="34" s="1"/>
  <c r="H108" i="34"/>
  <c r="J108" i="34"/>
  <c r="K108" i="34" s="1"/>
  <c r="L108" i="34" s="1"/>
  <c r="H109" i="34"/>
  <c r="H110" i="34"/>
  <c r="H111" i="34"/>
  <c r="H112" i="34"/>
  <c r="H113" i="34"/>
  <c r="H114" i="34"/>
  <c r="H115" i="34"/>
  <c r="H116" i="34"/>
  <c r="H117" i="34"/>
  <c r="K118" i="34"/>
  <c r="L118" i="34" s="1"/>
  <c r="K119" i="34"/>
  <c r="L119" i="34" s="1"/>
  <c r="K120" i="34"/>
  <c r="L120" i="34" s="1"/>
  <c r="K121" i="34"/>
  <c r="L121" i="34" s="1"/>
  <c r="J122" i="34"/>
  <c r="K122" i="34" s="1"/>
  <c r="L122" i="34" s="1"/>
  <c r="J123" i="34"/>
  <c r="K123" i="34" s="1"/>
  <c r="L123" i="34" s="1"/>
  <c r="I124" i="34"/>
  <c r="A125" i="34"/>
  <c r="B125" i="34" s="1"/>
  <c r="A126" i="34"/>
  <c r="B126" i="34" s="1"/>
  <c r="A127" i="34"/>
  <c r="A128" i="34"/>
  <c r="A129" i="34"/>
  <c r="K134" i="34"/>
  <c r="L134" i="34" s="1"/>
  <c r="J135" i="34"/>
  <c r="K135" i="34" s="1"/>
  <c r="L135" i="34" s="1"/>
  <c r="K137" i="34"/>
  <c r="L137" i="34" s="1"/>
  <c r="A138" i="34"/>
  <c r="A139" i="34"/>
  <c r="A140" i="34"/>
  <c r="I141" i="34"/>
  <c r="K141" i="34" s="1"/>
  <c r="L141" i="34" s="1"/>
  <c r="A142" i="34"/>
  <c r="I143" i="34"/>
  <c r="K143" i="34" s="1"/>
  <c r="L143" i="34" s="1"/>
  <c r="A144" i="34"/>
  <c r="I145" i="34"/>
  <c r="K145" i="34" s="1"/>
  <c r="L145" i="34" s="1"/>
  <c r="A146" i="34"/>
  <c r="A147" i="34"/>
  <c r="K148" i="34"/>
  <c r="L148" i="34" s="1"/>
  <c r="J149" i="34"/>
  <c r="K149" i="34" s="1"/>
  <c r="L149" i="34" s="1"/>
  <c r="J150" i="34"/>
  <c r="K150" i="34" s="1"/>
  <c r="L150" i="34" s="1"/>
  <c r="K151" i="34"/>
  <c r="L151" i="34" s="1"/>
  <c r="A152" i="34"/>
  <c r="I153" i="34"/>
  <c r="K153" i="34" s="1"/>
  <c r="L153" i="34" s="1"/>
  <c r="A154" i="34"/>
  <c r="A155" i="34"/>
  <c r="A156" i="34"/>
  <c r="I157" i="34"/>
  <c r="K157" i="34" s="1"/>
  <c r="L157" i="34" s="1"/>
  <c r="A158" i="34"/>
  <c r="I159" i="34"/>
  <c r="K159" i="34" s="1"/>
  <c r="L159" i="34" s="1"/>
  <c r="A160" i="34"/>
  <c r="I161" i="34"/>
  <c r="K161" i="34" s="1"/>
  <c r="L161" i="34" s="1"/>
  <c r="K162" i="34"/>
  <c r="L162" i="34" s="1"/>
  <c r="J163" i="34"/>
  <c r="K163" i="34" s="1"/>
  <c r="L163" i="34" s="1"/>
  <c r="H164" i="34"/>
  <c r="H165" i="34"/>
  <c r="H166" i="34"/>
  <c r="H167" i="34"/>
  <c r="H168" i="34"/>
  <c r="K168" i="34"/>
  <c r="L168" i="34" s="1"/>
  <c r="D1" i="33"/>
  <c r="I22" i="33"/>
  <c r="H140" i="34"/>
  <c r="H147" i="34"/>
  <c r="H139" i="34"/>
  <c r="H142" i="34"/>
  <c r="H143" i="34"/>
  <c r="H144" i="34"/>
  <c r="H145" i="34"/>
  <c r="H141" i="34"/>
  <c r="H137" i="34"/>
  <c r="H138" i="34"/>
  <c r="H146" i="34"/>
  <c r="E9" i="50" l="1"/>
  <c r="E8" i="50" s="1"/>
  <c r="E47" i="50"/>
  <c r="E46" i="50" s="1"/>
  <c r="F47" i="50"/>
  <c r="F46" i="50" s="1"/>
  <c r="J47" i="50"/>
  <c r="J46" i="50" s="1"/>
  <c r="G47" i="50"/>
  <c r="G46" i="50" s="1"/>
  <c r="H47" i="50"/>
  <c r="H46" i="50" s="1"/>
  <c r="I47" i="50"/>
  <c r="I46" i="50" s="1"/>
  <c r="E28" i="50"/>
  <c r="E27" i="50" s="1"/>
  <c r="F28" i="50"/>
  <c r="F27" i="50" s="1"/>
  <c r="J28" i="50"/>
  <c r="J27" i="50" s="1"/>
  <c r="N28" i="50"/>
  <c r="N27" i="50" s="1"/>
  <c r="L28" i="50"/>
  <c r="L27" i="50" s="1"/>
  <c r="I28" i="50"/>
  <c r="I27" i="50" s="1"/>
  <c r="G28" i="50"/>
  <c r="G27" i="50" s="1"/>
  <c r="K28" i="50"/>
  <c r="K27" i="50" s="1"/>
  <c r="O28" i="50"/>
  <c r="O27" i="50" s="1"/>
  <c r="H28" i="50"/>
  <c r="H27" i="50" s="1"/>
  <c r="P28" i="50"/>
  <c r="P27" i="50" s="1"/>
  <c r="M28" i="50"/>
  <c r="M27" i="50" s="1"/>
  <c r="F9" i="50"/>
  <c r="F8" i="50" s="1"/>
  <c r="J9" i="50"/>
  <c r="J8" i="50" s="1"/>
  <c r="N9" i="50"/>
  <c r="N8" i="50" s="1"/>
  <c r="H9" i="50"/>
  <c r="H8" i="50" s="1"/>
  <c r="I9" i="50"/>
  <c r="I8" i="50" s="1"/>
  <c r="G9" i="50"/>
  <c r="G8" i="50" s="1"/>
  <c r="K9" i="50"/>
  <c r="K8" i="50" s="1"/>
  <c r="O9" i="50"/>
  <c r="O8" i="50" s="1"/>
  <c r="L9" i="50"/>
  <c r="L8" i="50" s="1"/>
  <c r="M9" i="50"/>
  <c r="M8" i="50" s="1"/>
  <c r="P9" i="50"/>
  <c r="P8" i="50" s="1"/>
  <c r="K129" i="95"/>
  <c r="L129" i="95" s="1"/>
  <c r="J128" i="95"/>
  <c r="K129" i="93"/>
  <c r="L129" i="93" s="1"/>
  <c r="J128" i="93"/>
  <c r="K128" i="99"/>
  <c r="L128" i="99" s="1"/>
  <c r="J127" i="99"/>
  <c r="K131" i="98"/>
  <c r="L131" i="98" s="1"/>
  <c r="J130" i="98"/>
  <c r="K130" i="94"/>
  <c r="L130" i="94" s="1"/>
  <c r="J129" i="94"/>
  <c r="K129" i="96"/>
  <c r="L129" i="96" s="1"/>
  <c r="J128" i="96"/>
  <c r="J127" i="90"/>
  <c r="K128" i="90"/>
  <c r="L128" i="90" s="1"/>
  <c r="K128" i="91"/>
  <c r="L128" i="91" s="1"/>
  <c r="J127" i="91"/>
  <c r="K129" i="92"/>
  <c r="L129" i="92" s="1"/>
  <c r="J128" i="92"/>
  <c r="J128" i="97"/>
  <c r="K129" i="97"/>
  <c r="L129" i="97" s="1"/>
  <c r="J128" i="52"/>
  <c r="K129" i="52"/>
  <c r="L129" i="52" s="1"/>
  <c r="K124" i="53"/>
  <c r="L124" i="53" s="1"/>
  <c r="J123" i="53"/>
  <c r="B56" i="35"/>
  <c r="C125" i="35"/>
  <c r="B93" i="35"/>
  <c r="B80" i="35"/>
  <c r="F35" i="35"/>
  <c r="D35" i="35"/>
  <c r="F52" i="35"/>
  <c r="B76" i="35"/>
  <c r="D101" i="35"/>
  <c r="F97" i="35"/>
  <c r="D66" i="35"/>
  <c r="F66" i="35"/>
  <c r="D74" i="35"/>
  <c r="F74" i="35"/>
  <c r="F78" i="35"/>
  <c r="F89" i="35"/>
  <c r="F70" i="35"/>
  <c r="C78" i="35"/>
  <c r="A90" i="34"/>
  <c r="D90" i="34" s="1"/>
  <c r="I76" i="34"/>
  <c r="I138" i="34"/>
  <c r="K138" i="34" s="1"/>
  <c r="L138" i="34" s="1"/>
  <c r="B64" i="35"/>
  <c r="B125" i="35"/>
  <c r="F50" i="35"/>
  <c r="B72" i="35"/>
  <c r="D125" i="35"/>
  <c r="I68" i="34"/>
  <c r="B68" i="35"/>
  <c r="B97" i="35"/>
  <c r="F46" i="35"/>
  <c r="D97" i="35"/>
  <c r="C97" i="35"/>
  <c r="I146" i="34"/>
  <c r="K146" i="34" s="1"/>
  <c r="L146" i="34" s="1"/>
  <c r="I72" i="34"/>
  <c r="C101" i="35"/>
  <c r="B89" i="35"/>
  <c r="D93" i="35"/>
  <c r="A34" i="34"/>
  <c r="B34" i="34" s="1"/>
  <c r="B48" i="35"/>
  <c r="B60" i="35"/>
  <c r="D70" i="35"/>
  <c r="F101" i="35"/>
  <c r="D89" i="35"/>
  <c r="C93" i="35"/>
  <c r="A98" i="34"/>
  <c r="D98" i="34" s="1"/>
  <c r="I88" i="34"/>
  <c r="B101" i="35"/>
  <c r="C89" i="35"/>
  <c r="F93" i="35"/>
  <c r="I32" i="34"/>
  <c r="J167" i="34"/>
  <c r="J166" i="34"/>
  <c r="J165" i="34"/>
  <c r="J164" i="34"/>
  <c r="I144" i="34"/>
  <c r="K144" i="34" s="1"/>
  <c r="L144" i="34" s="1"/>
  <c r="I74" i="34"/>
  <c r="I66" i="34"/>
  <c r="I158" i="34"/>
  <c r="K158" i="34" s="1"/>
  <c r="L158" i="34" s="1"/>
  <c r="A96" i="34"/>
  <c r="B96" i="34" s="1"/>
  <c r="A80" i="34"/>
  <c r="B80" i="34" s="1"/>
  <c r="E72" i="34"/>
  <c r="I142" i="34"/>
  <c r="K142" i="34" s="1"/>
  <c r="L142" i="34" s="1"/>
  <c r="A102" i="34"/>
  <c r="D102" i="34" s="1"/>
  <c r="A94" i="34"/>
  <c r="D94" i="34" s="1"/>
  <c r="I78" i="34"/>
  <c r="E76" i="34"/>
  <c r="I70" i="34"/>
  <c r="E68" i="34"/>
  <c r="I140" i="34"/>
  <c r="K140" i="34" s="1"/>
  <c r="L140" i="34" s="1"/>
  <c r="A100" i="34"/>
  <c r="B100" i="34" s="1"/>
  <c r="A92" i="34"/>
  <c r="B92" i="34" s="1"/>
  <c r="C123" i="34"/>
  <c r="E123" i="34"/>
  <c r="C59" i="34"/>
  <c r="E59" i="34"/>
  <c r="C55" i="34"/>
  <c r="E55" i="34"/>
  <c r="C51" i="34"/>
  <c r="E51" i="34"/>
  <c r="C47" i="34"/>
  <c r="E47" i="34"/>
  <c r="C43" i="34"/>
  <c r="E43" i="34"/>
  <c r="C74" i="34"/>
  <c r="E74" i="34"/>
  <c r="C66" i="34"/>
  <c r="E66" i="34"/>
  <c r="C78" i="34"/>
  <c r="E78" i="34"/>
  <c r="C70" i="34"/>
  <c r="E70" i="34"/>
  <c r="B57" i="34"/>
  <c r="C57" i="34"/>
  <c r="E57" i="34"/>
  <c r="B53" i="34"/>
  <c r="C53" i="34"/>
  <c r="E53" i="34"/>
  <c r="B49" i="34"/>
  <c r="C49" i="34"/>
  <c r="E49" i="34"/>
  <c r="B45" i="34"/>
  <c r="C45" i="34"/>
  <c r="E45" i="34"/>
  <c r="C32" i="34"/>
  <c r="E32" i="34"/>
  <c r="I133" i="34"/>
  <c r="C98" i="34"/>
  <c r="C88" i="34"/>
  <c r="C76" i="34"/>
  <c r="C72" i="34"/>
  <c r="C68" i="34"/>
  <c r="I57" i="34"/>
  <c r="I53" i="34"/>
  <c r="I49" i="34"/>
  <c r="I45" i="34"/>
  <c r="D48" i="35"/>
  <c r="C48" i="35"/>
  <c r="E48" i="35"/>
  <c r="D60" i="35"/>
  <c r="C60" i="35"/>
  <c r="E60" i="35"/>
  <c r="B70" i="35"/>
  <c r="E70" i="35"/>
  <c r="B78" i="35"/>
  <c r="E78" i="35"/>
  <c r="AD134" i="34"/>
  <c r="I125" i="34"/>
  <c r="A86" i="34"/>
  <c r="F86" i="34" s="1"/>
  <c r="AD83" i="34"/>
  <c r="I59" i="34"/>
  <c r="I55" i="34"/>
  <c r="I51" i="34"/>
  <c r="I47" i="34"/>
  <c r="I43" i="34"/>
  <c r="A30" i="34"/>
  <c r="D30" i="34" s="1"/>
  <c r="B50" i="35"/>
  <c r="C50" i="35"/>
  <c r="E50" i="35"/>
  <c r="D64" i="35"/>
  <c r="C64" i="35"/>
  <c r="E64" i="35"/>
  <c r="D72" i="35"/>
  <c r="C72" i="35"/>
  <c r="E72" i="35"/>
  <c r="D80" i="35"/>
  <c r="C80" i="35"/>
  <c r="E80" i="35"/>
  <c r="I131" i="34"/>
  <c r="I129" i="34"/>
  <c r="I127" i="34"/>
  <c r="D125" i="34"/>
  <c r="A38" i="34"/>
  <c r="D38" i="34" s="1"/>
  <c r="B35" i="35"/>
  <c r="E35" i="35"/>
  <c r="B127" i="35"/>
  <c r="C127" i="35"/>
  <c r="E127" i="35"/>
  <c r="D52" i="35"/>
  <c r="C52" i="35"/>
  <c r="E52" i="35"/>
  <c r="B66" i="35"/>
  <c r="E66" i="35"/>
  <c r="B74" i="35"/>
  <c r="E74" i="35"/>
  <c r="I126" i="34"/>
  <c r="E88" i="34"/>
  <c r="B46" i="35"/>
  <c r="C46" i="35"/>
  <c r="E46" i="35"/>
  <c r="D56" i="35"/>
  <c r="C56" i="35"/>
  <c r="E56" i="35"/>
  <c r="D68" i="35"/>
  <c r="C68" i="35"/>
  <c r="E68" i="35"/>
  <c r="D76" i="35"/>
  <c r="C76" i="35"/>
  <c r="E76" i="35"/>
  <c r="B1" i="33"/>
  <c r="G147" i="34"/>
  <c r="G145" i="34"/>
  <c r="G143" i="34"/>
  <c r="G141" i="34"/>
  <c r="G139" i="34"/>
  <c r="G146" i="34"/>
  <c r="G144" i="34"/>
  <c r="G142" i="34"/>
  <c r="G140" i="34"/>
  <c r="G138" i="34"/>
  <c r="G137" i="34"/>
  <c r="D147" i="34"/>
  <c r="E147" i="34"/>
  <c r="B147" i="34"/>
  <c r="C147" i="34"/>
  <c r="C132" i="34"/>
  <c r="D132" i="34"/>
  <c r="E132" i="34"/>
  <c r="B132" i="34"/>
  <c r="D131" i="34"/>
  <c r="E131" i="34"/>
  <c r="B131" i="34"/>
  <c r="C131" i="34"/>
  <c r="D160" i="34"/>
  <c r="E160" i="34"/>
  <c r="B160" i="34"/>
  <c r="C160" i="34"/>
  <c r="E130" i="34"/>
  <c r="B130" i="34"/>
  <c r="C130" i="34"/>
  <c r="D130" i="34"/>
  <c r="D156" i="34"/>
  <c r="E156" i="34"/>
  <c r="B156" i="34"/>
  <c r="C156" i="34"/>
  <c r="D154" i="34"/>
  <c r="E154" i="34"/>
  <c r="B154" i="34"/>
  <c r="C154" i="34"/>
  <c r="E152" i="34"/>
  <c r="B152" i="34"/>
  <c r="C152" i="34"/>
  <c r="D152" i="34"/>
  <c r="B146" i="34"/>
  <c r="C146" i="34"/>
  <c r="D146" i="34"/>
  <c r="E146" i="34"/>
  <c r="B138" i="34"/>
  <c r="C138" i="34"/>
  <c r="D138" i="34"/>
  <c r="E138" i="34"/>
  <c r="C128" i="34"/>
  <c r="D128" i="34"/>
  <c r="E128" i="34"/>
  <c r="B128" i="34"/>
  <c r="D127" i="34"/>
  <c r="E127" i="34"/>
  <c r="B127" i="34"/>
  <c r="C127" i="34"/>
  <c r="B155" i="34"/>
  <c r="C155" i="34"/>
  <c r="D155" i="34"/>
  <c r="E155" i="34"/>
  <c r="B142" i="34"/>
  <c r="C142" i="34"/>
  <c r="D142" i="34"/>
  <c r="E142" i="34"/>
  <c r="E158" i="34"/>
  <c r="B158" i="34"/>
  <c r="C158" i="34"/>
  <c r="D158" i="34"/>
  <c r="B144" i="34"/>
  <c r="C144" i="34"/>
  <c r="D144" i="34"/>
  <c r="E144" i="34"/>
  <c r="D139" i="34"/>
  <c r="E139" i="34"/>
  <c r="B139" i="34"/>
  <c r="C139" i="34"/>
  <c r="B129" i="34"/>
  <c r="C129" i="34"/>
  <c r="D129" i="34"/>
  <c r="E129" i="34"/>
  <c r="B140" i="34"/>
  <c r="C140" i="34"/>
  <c r="D140" i="34"/>
  <c r="E140" i="34"/>
  <c r="C133" i="34"/>
  <c r="D133" i="34"/>
  <c r="E133" i="34"/>
  <c r="B133" i="34"/>
  <c r="I155" i="34"/>
  <c r="K155" i="34" s="1"/>
  <c r="L155" i="34" s="1"/>
  <c r="I147" i="34"/>
  <c r="K147" i="34" s="1"/>
  <c r="L147" i="34" s="1"/>
  <c r="I139" i="34"/>
  <c r="K139" i="34" s="1"/>
  <c r="L139" i="34" s="1"/>
  <c r="A161" i="34"/>
  <c r="A159" i="34"/>
  <c r="A157" i="34"/>
  <c r="A153" i="34"/>
  <c r="I132" i="34"/>
  <c r="I128" i="34"/>
  <c r="C126" i="34"/>
  <c r="E126" i="34"/>
  <c r="I156" i="34"/>
  <c r="K156" i="34" s="1"/>
  <c r="L156" i="34" s="1"/>
  <c r="I154" i="34"/>
  <c r="K154" i="34" s="1"/>
  <c r="L154" i="34" s="1"/>
  <c r="I152" i="34"/>
  <c r="K152" i="34" s="1"/>
  <c r="L152" i="34" s="1"/>
  <c r="D58" i="34"/>
  <c r="E58" i="34"/>
  <c r="B58" i="34"/>
  <c r="F58" i="34"/>
  <c r="C58" i="34"/>
  <c r="D54" i="34"/>
  <c r="E54" i="34"/>
  <c r="B54" i="34"/>
  <c r="F54" i="34"/>
  <c r="C54" i="34"/>
  <c r="D50" i="34"/>
  <c r="E50" i="34"/>
  <c r="B50" i="34"/>
  <c r="F50" i="34"/>
  <c r="C50" i="34"/>
  <c r="D46" i="34"/>
  <c r="E46" i="34"/>
  <c r="B46" i="34"/>
  <c r="F46" i="34"/>
  <c r="C46" i="34"/>
  <c r="D33" i="34"/>
  <c r="E33" i="34"/>
  <c r="B33" i="34"/>
  <c r="F33" i="34"/>
  <c r="C33" i="34"/>
  <c r="I160" i="34"/>
  <c r="K160" i="34" s="1"/>
  <c r="L160" i="34" s="1"/>
  <c r="A145" i="34"/>
  <c r="A143" i="34"/>
  <c r="A141" i="34"/>
  <c r="I130" i="34"/>
  <c r="D126" i="34"/>
  <c r="C82" i="34"/>
  <c r="D82" i="34"/>
  <c r="E82" i="34"/>
  <c r="B82" i="34"/>
  <c r="F82" i="34"/>
  <c r="E125" i="34"/>
  <c r="C125" i="34"/>
  <c r="A124" i="34"/>
  <c r="D123" i="34"/>
  <c r="B123" i="34"/>
  <c r="D101" i="34"/>
  <c r="E101" i="34"/>
  <c r="B101" i="34"/>
  <c r="F101" i="34"/>
  <c r="C101" i="34"/>
  <c r="D97" i="34"/>
  <c r="E97" i="34"/>
  <c r="B97" i="34"/>
  <c r="F97" i="34"/>
  <c r="C97" i="34"/>
  <c r="D93" i="34"/>
  <c r="E93" i="34"/>
  <c r="B93" i="34"/>
  <c r="F93" i="34"/>
  <c r="C93" i="34"/>
  <c r="D89" i="34"/>
  <c r="E89" i="34"/>
  <c r="B89" i="34"/>
  <c r="F89" i="34"/>
  <c r="C89" i="34"/>
  <c r="C85" i="34"/>
  <c r="D85" i="34"/>
  <c r="E85" i="34"/>
  <c r="B85" i="34"/>
  <c r="F85" i="34"/>
  <c r="D81" i="34"/>
  <c r="E81" i="34"/>
  <c r="B81" i="34"/>
  <c r="F81" i="34"/>
  <c r="C81" i="34"/>
  <c r="D77" i="34"/>
  <c r="E77" i="34"/>
  <c r="B77" i="34"/>
  <c r="F77" i="34"/>
  <c r="C77" i="34"/>
  <c r="D73" i="34"/>
  <c r="E73" i="34"/>
  <c r="B73" i="34"/>
  <c r="F73" i="34"/>
  <c r="C73" i="34"/>
  <c r="D69" i="34"/>
  <c r="E69" i="34"/>
  <c r="B69" i="34"/>
  <c r="F69" i="34"/>
  <c r="C69" i="34"/>
  <c r="D65" i="34"/>
  <c r="E65" i="34"/>
  <c r="B65" i="34"/>
  <c r="F65" i="34"/>
  <c r="C65" i="34"/>
  <c r="C29" i="34"/>
  <c r="D29" i="34"/>
  <c r="E29" i="34"/>
  <c r="B29" i="34"/>
  <c r="F29" i="34"/>
  <c r="A103" i="34"/>
  <c r="I101" i="34"/>
  <c r="A99" i="34"/>
  <c r="I97" i="34"/>
  <c r="A95" i="34"/>
  <c r="I93" i="34"/>
  <c r="A91" i="34"/>
  <c r="I89" i="34"/>
  <c r="D88" i="34"/>
  <c r="A87" i="34"/>
  <c r="I81" i="34"/>
  <c r="A79" i="34"/>
  <c r="F78" i="34"/>
  <c r="B78" i="34"/>
  <c r="I77" i="34"/>
  <c r="D76" i="34"/>
  <c r="A75" i="34"/>
  <c r="F74" i="34"/>
  <c r="B74" i="34"/>
  <c r="I73" i="34"/>
  <c r="D72" i="34"/>
  <c r="A71" i="34"/>
  <c r="F70" i="34"/>
  <c r="B70" i="34"/>
  <c r="I69" i="34"/>
  <c r="D68" i="34"/>
  <c r="A67" i="34"/>
  <c r="F66" i="34"/>
  <c r="B66" i="34"/>
  <c r="I65" i="34"/>
  <c r="A60" i="34"/>
  <c r="F59" i="34"/>
  <c r="B59" i="34"/>
  <c r="I58" i="34"/>
  <c r="D57" i="34"/>
  <c r="A56" i="34"/>
  <c r="F55" i="34"/>
  <c r="B55" i="34"/>
  <c r="I54" i="34"/>
  <c r="D53" i="34"/>
  <c r="A52" i="34"/>
  <c r="F51" i="34"/>
  <c r="B51" i="34"/>
  <c r="I50" i="34"/>
  <c r="D49" i="34"/>
  <c r="A48" i="34"/>
  <c r="F47" i="34"/>
  <c r="B47" i="34"/>
  <c r="I46" i="34"/>
  <c r="D45" i="34"/>
  <c r="A44" i="34"/>
  <c r="F43" i="34"/>
  <c r="B43" i="34"/>
  <c r="A35" i="34"/>
  <c r="I33" i="34"/>
  <c r="F32" i="34"/>
  <c r="B32" i="34"/>
  <c r="A31" i="34"/>
  <c r="B49" i="35"/>
  <c r="F49" i="35"/>
  <c r="C49" i="35"/>
  <c r="D49" i="35"/>
  <c r="E49" i="35"/>
  <c r="B65" i="35"/>
  <c r="F65" i="35"/>
  <c r="C65" i="35"/>
  <c r="D65" i="35"/>
  <c r="E65" i="35"/>
  <c r="B69" i="35"/>
  <c r="F69" i="35"/>
  <c r="C69" i="35"/>
  <c r="D69" i="35"/>
  <c r="E69" i="35"/>
  <c r="B73" i="35"/>
  <c r="F73" i="35"/>
  <c r="C73" i="35"/>
  <c r="D73" i="35"/>
  <c r="E73" i="35"/>
  <c r="B77" i="35"/>
  <c r="F77" i="35"/>
  <c r="C77" i="35"/>
  <c r="D77" i="35"/>
  <c r="E77" i="35"/>
  <c r="B81" i="35"/>
  <c r="F81" i="35"/>
  <c r="C81" i="35"/>
  <c r="D81" i="35"/>
  <c r="E81" i="35"/>
  <c r="B141" i="35"/>
  <c r="C141" i="35"/>
  <c r="D141" i="35"/>
  <c r="E141" i="35"/>
  <c r="B158" i="35"/>
  <c r="C158" i="35"/>
  <c r="D158" i="35"/>
  <c r="E158" i="35"/>
  <c r="G1" i="34"/>
  <c r="B53" i="35"/>
  <c r="F53" i="35"/>
  <c r="C53" i="35"/>
  <c r="D53" i="35"/>
  <c r="E53" i="35"/>
  <c r="B57" i="35"/>
  <c r="F57" i="35"/>
  <c r="C57" i="35"/>
  <c r="D57" i="35"/>
  <c r="E57" i="35"/>
  <c r="C96" i="35"/>
  <c r="D96" i="35"/>
  <c r="E96" i="35"/>
  <c r="B96" i="35"/>
  <c r="F96" i="35"/>
  <c r="B143" i="35"/>
  <c r="C143" i="35"/>
  <c r="D143" i="35"/>
  <c r="E143" i="35"/>
  <c r="B152" i="35"/>
  <c r="C152" i="35"/>
  <c r="D152" i="35"/>
  <c r="E152" i="35"/>
  <c r="B160" i="35"/>
  <c r="C160" i="35"/>
  <c r="D160" i="35"/>
  <c r="E160" i="35"/>
  <c r="F88" i="34"/>
  <c r="D78" i="34"/>
  <c r="F76" i="34"/>
  <c r="D74" i="34"/>
  <c r="F72" i="34"/>
  <c r="D70" i="34"/>
  <c r="F68" i="34"/>
  <c r="D66" i="34"/>
  <c r="D59" i="34"/>
  <c r="F57" i="34"/>
  <c r="D55" i="34"/>
  <c r="F53" i="34"/>
  <c r="D51" i="34"/>
  <c r="F49" i="34"/>
  <c r="D47" i="34"/>
  <c r="F45" i="34"/>
  <c r="D43" i="34"/>
  <c r="D32" i="34"/>
  <c r="B32" i="35"/>
  <c r="F32" i="35"/>
  <c r="C32" i="35"/>
  <c r="D32" i="35"/>
  <c r="E32" i="35"/>
  <c r="C100" i="35"/>
  <c r="D100" i="35"/>
  <c r="E100" i="35"/>
  <c r="F100" i="35"/>
  <c r="B100" i="35"/>
  <c r="C92" i="35"/>
  <c r="D92" i="35"/>
  <c r="E92" i="35"/>
  <c r="B92" i="35"/>
  <c r="F92" i="35"/>
  <c r="B145" i="35"/>
  <c r="C145" i="35"/>
  <c r="D145" i="35"/>
  <c r="E145" i="35"/>
  <c r="B154" i="35"/>
  <c r="C154" i="35"/>
  <c r="D154" i="35"/>
  <c r="E154" i="35"/>
  <c r="B45" i="35"/>
  <c r="F45" i="35"/>
  <c r="C45" i="35"/>
  <c r="D45" i="35"/>
  <c r="E45" i="35"/>
  <c r="C88" i="35"/>
  <c r="D88" i="35"/>
  <c r="E88" i="35"/>
  <c r="B88" i="35"/>
  <c r="F88" i="35"/>
  <c r="B139" i="35"/>
  <c r="C139" i="35"/>
  <c r="D139" i="35"/>
  <c r="E139" i="35"/>
  <c r="B147" i="35"/>
  <c r="C147" i="35"/>
  <c r="D147" i="35"/>
  <c r="E147" i="35"/>
  <c r="B156" i="35"/>
  <c r="C156" i="35"/>
  <c r="D156" i="35"/>
  <c r="E156" i="35"/>
  <c r="J27" i="33"/>
  <c r="K27" i="33" s="1"/>
  <c r="L27" i="33" s="1"/>
  <c r="J28" i="33"/>
  <c r="K28" i="33" s="1"/>
  <c r="L28" i="33" s="1"/>
  <c r="J29" i="33"/>
  <c r="K29" i="33" s="1"/>
  <c r="L29" i="33" s="1"/>
  <c r="I30" i="33"/>
  <c r="I31" i="33"/>
  <c r="A32" i="33"/>
  <c r="A33" i="33"/>
  <c r="I34" i="33"/>
  <c r="I35" i="33"/>
  <c r="I38" i="33"/>
  <c r="J39" i="33"/>
  <c r="K39" i="33" s="1"/>
  <c r="L39" i="33" s="1"/>
  <c r="J40" i="33"/>
  <c r="K40" i="33" s="1"/>
  <c r="L40" i="33" s="1"/>
  <c r="J41" i="33"/>
  <c r="K41" i="33" s="1"/>
  <c r="L41" i="33" s="1"/>
  <c r="J42" i="33"/>
  <c r="K42" i="33" s="1"/>
  <c r="L42" i="33" s="1"/>
  <c r="A43" i="33"/>
  <c r="A44" i="33"/>
  <c r="A45" i="33"/>
  <c r="A46" i="33"/>
  <c r="A47" i="33"/>
  <c r="A48" i="33"/>
  <c r="A49" i="33"/>
  <c r="A50" i="33"/>
  <c r="A51" i="33"/>
  <c r="I52" i="33"/>
  <c r="A53" i="33"/>
  <c r="A54" i="33"/>
  <c r="A55" i="33"/>
  <c r="A56" i="33"/>
  <c r="A57" i="33"/>
  <c r="A58" i="33"/>
  <c r="A59" i="33"/>
  <c r="I60" i="33"/>
  <c r="J61" i="33"/>
  <c r="K61" i="33" s="1"/>
  <c r="L61" i="33" s="1"/>
  <c r="J62" i="33"/>
  <c r="K62" i="33" s="1"/>
  <c r="L62" i="33" s="1"/>
  <c r="J63" i="33"/>
  <c r="K63" i="33" s="1"/>
  <c r="L63" i="33" s="1"/>
  <c r="A65" i="33"/>
  <c r="A66" i="33"/>
  <c r="I67" i="33"/>
  <c r="I68" i="33"/>
  <c r="A69" i="33"/>
  <c r="A70" i="33"/>
  <c r="I71" i="33"/>
  <c r="I72" i="33"/>
  <c r="A73" i="33"/>
  <c r="A74" i="33"/>
  <c r="I75" i="33"/>
  <c r="I76" i="33"/>
  <c r="A77" i="33"/>
  <c r="A78" i="33"/>
  <c r="I79" i="33"/>
  <c r="I80" i="33"/>
  <c r="A81" i="33"/>
  <c r="J82" i="33"/>
  <c r="K82" i="33" s="1"/>
  <c r="L82" i="33" s="1"/>
  <c r="J83" i="33"/>
  <c r="K83" i="33" s="1"/>
  <c r="L83" i="33" s="1"/>
  <c r="J84" i="33"/>
  <c r="K84" i="33" s="1"/>
  <c r="L84" i="33" s="1"/>
  <c r="J85" i="33"/>
  <c r="K85" i="33" s="1"/>
  <c r="L85" i="33" s="1"/>
  <c r="A87" i="33"/>
  <c r="I88" i="33"/>
  <c r="A89" i="33"/>
  <c r="A90" i="33"/>
  <c r="A91" i="33"/>
  <c r="I92" i="33"/>
  <c r="A93" i="33"/>
  <c r="A94" i="33"/>
  <c r="A95" i="33"/>
  <c r="I96" i="33"/>
  <c r="A97" i="33"/>
  <c r="A98" i="33"/>
  <c r="A99" i="33"/>
  <c r="I100" i="33"/>
  <c r="A101" i="33"/>
  <c r="A102" i="33"/>
  <c r="A103" i="33"/>
  <c r="J104" i="33"/>
  <c r="K104" i="33" s="1"/>
  <c r="L104" i="33" s="1"/>
  <c r="H105" i="33"/>
  <c r="J105" i="33" s="1"/>
  <c r="K105" i="33" s="1"/>
  <c r="L105" i="33" s="1"/>
  <c r="J106" i="33"/>
  <c r="K106" i="33" s="1"/>
  <c r="L106" i="33" s="1"/>
  <c r="J107" i="33"/>
  <c r="K107" i="33" s="1"/>
  <c r="L107" i="33" s="1"/>
  <c r="H108" i="33"/>
  <c r="J108" i="33"/>
  <c r="K108" i="33" s="1"/>
  <c r="L108" i="33" s="1"/>
  <c r="H109" i="33"/>
  <c r="H110" i="33"/>
  <c r="H111" i="33"/>
  <c r="H112" i="33"/>
  <c r="H113" i="33"/>
  <c r="H114" i="33"/>
  <c r="H115" i="33"/>
  <c r="H116" i="33"/>
  <c r="H117" i="33"/>
  <c r="K118" i="33"/>
  <c r="L118" i="33" s="1"/>
  <c r="K119" i="33"/>
  <c r="L119" i="33" s="1"/>
  <c r="K120" i="33"/>
  <c r="L120" i="33" s="1"/>
  <c r="K121" i="33"/>
  <c r="L121" i="33" s="1"/>
  <c r="J122" i="33"/>
  <c r="K122" i="33" s="1"/>
  <c r="L122" i="33" s="1"/>
  <c r="J123" i="33"/>
  <c r="K123" i="33" s="1"/>
  <c r="L123" i="33" s="1"/>
  <c r="A124" i="33"/>
  <c r="A125" i="33"/>
  <c r="A126" i="33"/>
  <c r="A127" i="33"/>
  <c r="A128" i="33"/>
  <c r="A129" i="33"/>
  <c r="K134" i="33"/>
  <c r="L134" i="33" s="1"/>
  <c r="J135" i="33"/>
  <c r="K135" i="33" s="1"/>
  <c r="L135" i="33" s="1"/>
  <c r="K137" i="33"/>
  <c r="L137" i="33" s="1"/>
  <c r="A139" i="33"/>
  <c r="I140" i="33"/>
  <c r="K140" i="33" s="1"/>
  <c r="L140" i="33" s="1"/>
  <c r="A141" i="33"/>
  <c r="I142" i="33"/>
  <c r="K142" i="33" s="1"/>
  <c r="L142" i="33" s="1"/>
  <c r="A143" i="33"/>
  <c r="I144" i="33"/>
  <c r="K144" i="33" s="1"/>
  <c r="L144" i="33" s="1"/>
  <c r="A145" i="33"/>
  <c r="I146" i="33"/>
  <c r="K146" i="33" s="1"/>
  <c r="L146" i="33" s="1"/>
  <c r="A147" i="33"/>
  <c r="K148" i="33"/>
  <c r="L148" i="33" s="1"/>
  <c r="J149" i="33"/>
  <c r="K149" i="33" s="1"/>
  <c r="L149" i="33" s="1"/>
  <c r="J150" i="33"/>
  <c r="K150" i="33" s="1"/>
  <c r="L150" i="33" s="1"/>
  <c r="K151" i="33"/>
  <c r="L151" i="33" s="1"/>
  <c r="A152" i="33"/>
  <c r="I153" i="33"/>
  <c r="K153" i="33" s="1"/>
  <c r="L153" i="33" s="1"/>
  <c r="A154" i="33"/>
  <c r="I155" i="33"/>
  <c r="K155" i="33" s="1"/>
  <c r="L155" i="33" s="1"/>
  <c r="A156" i="33"/>
  <c r="I157" i="33"/>
  <c r="K157" i="33" s="1"/>
  <c r="L157" i="33" s="1"/>
  <c r="A158" i="33"/>
  <c r="I159" i="33"/>
  <c r="K159" i="33" s="1"/>
  <c r="L159" i="33" s="1"/>
  <c r="A160" i="33"/>
  <c r="A161" i="33"/>
  <c r="K162" i="33"/>
  <c r="L162" i="33" s="1"/>
  <c r="J163" i="33"/>
  <c r="K163" i="33" s="1"/>
  <c r="L163" i="33" s="1"/>
  <c r="H164" i="33"/>
  <c r="H165" i="33"/>
  <c r="H166" i="33"/>
  <c r="H167" i="33"/>
  <c r="J167" i="33" s="1"/>
  <c r="H168" i="33"/>
  <c r="K168" i="33"/>
  <c r="L168" i="33" s="1"/>
  <c r="H143" i="33"/>
  <c r="H145" i="33"/>
  <c r="H139" i="33"/>
  <c r="H141" i="33"/>
  <c r="H137" i="33"/>
  <c r="H144" i="33"/>
  <c r="H138" i="33"/>
  <c r="H140" i="33"/>
  <c r="H142" i="33"/>
  <c r="H147" i="33"/>
  <c r="H146" i="33"/>
  <c r="J126" i="91" l="1"/>
  <c r="K127" i="91"/>
  <c r="L127" i="91" s="1"/>
  <c r="K127" i="90"/>
  <c r="L127" i="90" s="1"/>
  <c r="J126" i="90"/>
  <c r="J127" i="92"/>
  <c r="K128" i="92"/>
  <c r="L128" i="92" s="1"/>
  <c r="J127" i="96"/>
  <c r="K128" i="96"/>
  <c r="L128" i="96" s="1"/>
  <c r="J128" i="94"/>
  <c r="K129" i="94"/>
  <c r="L129" i="94" s="1"/>
  <c r="J127" i="95"/>
  <c r="K128" i="95"/>
  <c r="L128" i="95" s="1"/>
  <c r="J129" i="98"/>
  <c r="K130" i="98"/>
  <c r="L130" i="98" s="1"/>
  <c r="K128" i="93"/>
  <c r="L128" i="93" s="1"/>
  <c r="J127" i="93"/>
  <c r="J126" i="99"/>
  <c r="K127" i="99"/>
  <c r="L127" i="99" s="1"/>
  <c r="K128" i="97"/>
  <c r="L128" i="97" s="1"/>
  <c r="J127" i="97"/>
  <c r="J122" i="53"/>
  <c r="K123" i="53"/>
  <c r="L123" i="53" s="1"/>
  <c r="J127" i="52"/>
  <c r="K128" i="52"/>
  <c r="L128" i="52" s="1"/>
  <c r="F92" i="34"/>
  <c r="F30" i="34"/>
  <c r="F94" i="34"/>
  <c r="F98" i="34"/>
  <c r="F80" i="34"/>
  <c r="D92" i="34"/>
  <c r="C30" i="34"/>
  <c r="D80" i="34"/>
  <c r="B94" i="34"/>
  <c r="B98" i="34"/>
  <c r="E94" i="34"/>
  <c r="B90" i="34"/>
  <c r="F90" i="34"/>
  <c r="E90" i="34"/>
  <c r="F96" i="34"/>
  <c r="B102" i="34"/>
  <c r="F38" i="34"/>
  <c r="D34" i="34"/>
  <c r="C80" i="34"/>
  <c r="E80" i="34"/>
  <c r="E98" i="34"/>
  <c r="C90" i="34"/>
  <c r="D86" i="34"/>
  <c r="F100" i="34"/>
  <c r="B86" i="34"/>
  <c r="F102" i="34"/>
  <c r="E96" i="34"/>
  <c r="D96" i="34"/>
  <c r="C34" i="34"/>
  <c r="C102" i="34"/>
  <c r="C92" i="34"/>
  <c r="C94" i="34"/>
  <c r="C96" i="34"/>
  <c r="E92" i="34"/>
  <c r="E102" i="34"/>
  <c r="D100" i="34"/>
  <c r="C100" i="34"/>
  <c r="F34" i="34"/>
  <c r="E100" i="34"/>
  <c r="E34" i="34"/>
  <c r="I145" i="33"/>
  <c r="K145" i="33" s="1"/>
  <c r="L145" i="33" s="1"/>
  <c r="AD134" i="33"/>
  <c r="A79" i="33"/>
  <c r="D79" i="33" s="1"/>
  <c r="A75" i="33"/>
  <c r="D75" i="33" s="1"/>
  <c r="A71" i="33"/>
  <c r="D71" i="33" s="1"/>
  <c r="I48" i="33"/>
  <c r="I97" i="33"/>
  <c r="I89" i="33"/>
  <c r="I49" i="33"/>
  <c r="I147" i="33"/>
  <c r="K147" i="33" s="1"/>
  <c r="L147" i="33" s="1"/>
  <c r="I139" i="33"/>
  <c r="K139" i="33" s="1"/>
  <c r="L139" i="33" s="1"/>
  <c r="I141" i="33"/>
  <c r="K141" i="33" s="1"/>
  <c r="L141" i="33" s="1"/>
  <c r="I143" i="33"/>
  <c r="K143" i="33" s="1"/>
  <c r="L143" i="33" s="1"/>
  <c r="I101" i="33"/>
  <c r="I93" i="33"/>
  <c r="A67" i="33"/>
  <c r="D67" i="33" s="1"/>
  <c r="I57" i="33"/>
  <c r="I45" i="33"/>
  <c r="D91" i="33"/>
  <c r="C91" i="33"/>
  <c r="E91" i="33"/>
  <c r="B73" i="33"/>
  <c r="E73" i="33"/>
  <c r="B101" i="33"/>
  <c r="E101" i="33"/>
  <c r="B93" i="33"/>
  <c r="E93" i="33"/>
  <c r="B56" i="33"/>
  <c r="C56" i="33"/>
  <c r="D56" i="33"/>
  <c r="E56" i="33"/>
  <c r="B44" i="33"/>
  <c r="C44" i="33"/>
  <c r="D44" i="33"/>
  <c r="E44" i="33"/>
  <c r="D103" i="33"/>
  <c r="C103" i="33"/>
  <c r="E103" i="33"/>
  <c r="D95" i="33"/>
  <c r="C95" i="33"/>
  <c r="E95" i="33"/>
  <c r="D87" i="33"/>
  <c r="C87" i="33"/>
  <c r="E87" i="33"/>
  <c r="B81" i="33"/>
  <c r="E81" i="33"/>
  <c r="B65" i="33"/>
  <c r="E65" i="33"/>
  <c r="B69" i="33"/>
  <c r="E69" i="33"/>
  <c r="B97" i="33"/>
  <c r="E97" i="33"/>
  <c r="B89" i="33"/>
  <c r="E89" i="33"/>
  <c r="B77" i="33"/>
  <c r="E77" i="33"/>
  <c r="C48" i="33"/>
  <c r="E48" i="33"/>
  <c r="D48" i="33"/>
  <c r="D99" i="33"/>
  <c r="E99" i="33"/>
  <c r="C99" i="33"/>
  <c r="I124" i="33"/>
  <c r="I131" i="33"/>
  <c r="I103" i="33"/>
  <c r="I99" i="33"/>
  <c r="I95" i="33"/>
  <c r="I91" i="33"/>
  <c r="I87" i="33"/>
  <c r="I81" i="33"/>
  <c r="I77" i="33"/>
  <c r="I73" i="33"/>
  <c r="I69" i="33"/>
  <c r="I65" i="33"/>
  <c r="A52" i="33"/>
  <c r="F52" i="33" s="1"/>
  <c r="A35" i="33"/>
  <c r="D35" i="33" s="1"/>
  <c r="B38" i="34"/>
  <c r="C38" i="34"/>
  <c r="E38" i="34"/>
  <c r="C86" i="34"/>
  <c r="E86" i="34"/>
  <c r="I129" i="33"/>
  <c r="I53" i="33"/>
  <c r="A31" i="33"/>
  <c r="D31" i="33" s="1"/>
  <c r="B30" i="34"/>
  <c r="E30" i="34"/>
  <c r="I127" i="33"/>
  <c r="AD83" i="33"/>
  <c r="I133" i="33"/>
  <c r="I56" i="33"/>
  <c r="I44" i="33"/>
  <c r="G147" i="33"/>
  <c r="G145" i="33"/>
  <c r="G143" i="33"/>
  <c r="G141" i="33"/>
  <c r="G139" i="33"/>
  <c r="G146" i="33"/>
  <c r="G144" i="33"/>
  <c r="G142" i="33"/>
  <c r="G140" i="33"/>
  <c r="G138" i="33"/>
  <c r="G137" i="33"/>
  <c r="D160" i="33"/>
  <c r="E160" i="33"/>
  <c r="B160" i="33"/>
  <c r="C160" i="33"/>
  <c r="D158" i="33"/>
  <c r="E158" i="33"/>
  <c r="B158" i="33"/>
  <c r="C158" i="33"/>
  <c r="D156" i="33"/>
  <c r="E156" i="33"/>
  <c r="B156" i="33"/>
  <c r="C156" i="33"/>
  <c r="D154" i="33"/>
  <c r="E154" i="33"/>
  <c r="B154" i="33"/>
  <c r="C154" i="33"/>
  <c r="D152" i="33"/>
  <c r="E152" i="33"/>
  <c r="B152" i="33"/>
  <c r="C152" i="33"/>
  <c r="D141" i="33"/>
  <c r="E141" i="33"/>
  <c r="B141" i="33"/>
  <c r="C141" i="33"/>
  <c r="C128" i="33"/>
  <c r="D128" i="33"/>
  <c r="E128" i="33"/>
  <c r="B128" i="33"/>
  <c r="D127" i="33"/>
  <c r="E127" i="33"/>
  <c r="B127" i="33"/>
  <c r="C127" i="33"/>
  <c r="D102" i="33"/>
  <c r="E102" i="33"/>
  <c r="B102" i="33"/>
  <c r="F102" i="33"/>
  <c r="C102" i="33"/>
  <c r="D98" i="33"/>
  <c r="E98" i="33"/>
  <c r="B98" i="33"/>
  <c r="F98" i="33"/>
  <c r="C98" i="33"/>
  <c r="D94" i="33"/>
  <c r="E94" i="33"/>
  <c r="B94" i="33"/>
  <c r="F94" i="33"/>
  <c r="C94" i="33"/>
  <c r="D90" i="33"/>
  <c r="E90" i="33"/>
  <c r="B90" i="33"/>
  <c r="F90" i="33"/>
  <c r="C90" i="33"/>
  <c r="D84" i="33"/>
  <c r="E84" i="33"/>
  <c r="B84" i="33"/>
  <c r="F84" i="33"/>
  <c r="C84" i="33"/>
  <c r="B161" i="33"/>
  <c r="C161" i="33"/>
  <c r="D161" i="33"/>
  <c r="E161" i="33"/>
  <c r="D143" i="33"/>
  <c r="E143" i="33"/>
  <c r="B143" i="33"/>
  <c r="C143" i="33"/>
  <c r="B133" i="33"/>
  <c r="C133" i="33"/>
  <c r="D133" i="33"/>
  <c r="E133" i="33"/>
  <c r="C126" i="33"/>
  <c r="D126" i="33"/>
  <c r="E126" i="33"/>
  <c r="B126" i="33"/>
  <c r="E125" i="33"/>
  <c r="B125" i="33"/>
  <c r="C125" i="33"/>
  <c r="D125" i="33"/>
  <c r="B124" i="33"/>
  <c r="C124" i="33"/>
  <c r="D124" i="33"/>
  <c r="E124" i="33"/>
  <c r="D85" i="33"/>
  <c r="E85" i="33"/>
  <c r="B85" i="33"/>
  <c r="F85" i="33"/>
  <c r="C85" i="33"/>
  <c r="D82" i="33"/>
  <c r="E82" i="33"/>
  <c r="B82" i="33"/>
  <c r="F82" i="33"/>
  <c r="C82" i="33"/>
  <c r="D55" i="33"/>
  <c r="E55" i="33"/>
  <c r="B55" i="33"/>
  <c r="F55" i="33"/>
  <c r="C55" i="33"/>
  <c r="E54" i="33"/>
  <c r="B54" i="33"/>
  <c r="F54" i="33"/>
  <c r="C54" i="33"/>
  <c r="D54" i="33"/>
  <c r="B53" i="33"/>
  <c r="F53" i="33"/>
  <c r="C53" i="33"/>
  <c r="D53" i="33"/>
  <c r="E53" i="33"/>
  <c r="D43" i="33"/>
  <c r="E43" i="33"/>
  <c r="B43" i="33"/>
  <c r="F43" i="33"/>
  <c r="C43" i="33"/>
  <c r="E33" i="33"/>
  <c r="B33" i="33"/>
  <c r="F33" i="33"/>
  <c r="C33" i="33"/>
  <c r="D33" i="33"/>
  <c r="J164" i="33"/>
  <c r="J165" i="33"/>
  <c r="E151" i="33"/>
  <c r="B151" i="33"/>
  <c r="C151" i="33"/>
  <c r="D151" i="33"/>
  <c r="D145" i="33"/>
  <c r="E145" i="33"/>
  <c r="B145" i="33"/>
  <c r="C145" i="33"/>
  <c r="C137" i="33"/>
  <c r="D137" i="33"/>
  <c r="E137" i="33"/>
  <c r="B137" i="33"/>
  <c r="C132" i="33"/>
  <c r="D132" i="33"/>
  <c r="E132" i="33"/>
  <c r="B132" i="33"/>
  <c r="D131" i="33"/>
  <c r="E131" i="33"/>
  <c r="B131" i="33"/>
  <c r="C131" i="33"/>
  <c r="D123" i="33"/>
  <c r="E123" i="33"/>
  <c r="B123" i="33"/>
  <c r="C123" i="33"/>
  <c r="E58" i="33"/>
  <c r="B58" i="33"/>
  <c r="F58" i="33"/>
  <c r="C58" i="33"/>
  <c r="D58" i="33"/>
  <c r="D51" i="33"/>
  <c r="E51" i="33"/>
  <c r="B51" i="33"/>
  <c r="F51" i="33"/>
  <c r="C51" i="33"/>
  <c r="E50" i="33"/>
  <c r="B50" i="33"/>
  <c r="F50" i="33"/>
  <c r="C50" i="33"/>
  <c r="D50" i="33"/>
  <c r="B49" i="33"/>
  <c r="F49" i="33"/>
  <c r="C49" i="33"/>
  <c r="D49" i="33"/>
  <c r="E49" i="33"/>
  <c r="D29" i="33"/>
  <c r="E29" i="33"/>
  <c r="B29" i="33"/>
  <c r="F29" i="33"/>
  <c r="C29" i="33"/>
  <c r="J166" i="33"/>
  <c r="I161" i="33"/>
  <c r="K161" i="33" s="1"/>
  <c r="L161" i="33" s="1"/>
  <c r="D147" i="33"/>
  <c r="E147" i="33"/>
  <c r="B147" i="33"/>
  <c r="C147" i="33"/>
  <c r="D139" i="33"/>
  <c r="E139" i="33"/>
  <c r="B139" i="33"/>
  <c r="C139" i="33"/>
  <c r="E130" i="33"/>
  <c r="B130" i="33"/>
  <c r="C130" i="33"/>
  <c r="D130" i="33"/>
  <c r="B129" i="33"/>
  <c r="C129" i="33"/>
  <c r="D129" i="33"/>
  <c r="E129" i="33"/>
  <c r="D78" i="33"/>
  <c r="E78" i="33"/>
  <c r="B78" i="33"/>
  <c r="F78" i="33"/>
  <c r="C78" i="33"/>
  <c r="D74" i="33"/>
  <c r="E74" i="33"/>
  <c r="B74" i="33"/>
  <c r="F74" i="33"/>
  <c r="C74" i="33"/>
  <c r="D70" i="33"/>
  <c r="E70" i="33"/>
  <c r="B70" i="33"/>
  <c r="F70" i="33"/>
  <c r="C70" i="33"/>
  <c r="D66" i="33"/>
  <c r="E66" i="33"/>
  <c r="B66" i="33"/>
  <c r="F66" i="33"/>
  <c r="C66" i="33"/>
  <c r="D59" i="33"/>
  <c r="E59" i="33"/>
  <c r="B59" i="33"/>
  <c r="F59" i="33"/>
  <c r="C59" i="33"/>
  <c r="B57" i="33"/>
  <c r="F57" i="33"/>
  <c r="C57" i="33"/>
  <c r="D57" i="33"/>
  <c r="E57" i="33"/>
  <c r="D47" i="33"/>
  <c r="E47" i="33"/>
  <c r="B47" i="33"/>
  <c r="F47" i="33"/>
  <c r="C47" i="33"/>
  <c r="E46" i="33"/>
  <c r="B46" i="33"/>
  <c r="F46" i="33"/>
  <c r="C46" i="33"/>
  <c r="D46" i="33"/>
  <c r="B45" i="33"/>
  <c r="F45" i="33"/>
  <c r="C45" i="33"/>
  <c r="D45" i="33"/>
  <c r="E45" i="33"/>
  <c r="D32" i="33"/>
  <c r="E32" i="33"/>
  <c r="B32" i="33"/>
  <c r="F32" i="33"/>
  <c r="C32" i="33"/>
  <c r="A159" i="33"/>
  <c r="A157" i="33"/>
  <c r="A155" i="33"/>
  <c r="A153" i="33"/>
  <c r="A146" i="33"/>
  <c r="A144" i="33"/>
  <c r="A142" i="33"/>
  <c r="A140" i="33"/>
  <c r="A138" i="33"/>
  <c r="I132" i="33"/>
  <c r="I128" i="33"/>
  <c r="I126" i="33"/>
  <c r="F103" i="33"/>
  <c r="B103" i="33"/>
  <c r="I102" i="33"/>
  <c r="D101" i="33"/>
  <c r="A100" i="33"/>
  <c r="F99" i="33"/>
  <c r="B99" i="33"/>
  <c r="I98" i="33"/>
  <c r="D97" i="33"/>
  <c r="A96" i="33"/>
  <c r="F95" i="33"/>
  <c r="B95" i="33"/>
  <c r="I94" i="33"/>
  <c r="D93" i="33"/>
  <c r="A92" i="33"/>
  <c r="F91" i="33"/>
  <c r="B91" i="33"/>
  <c r="I90" i="33"/>
  <c r="D89" i="33"/>
  <c r="A88" i="33"/>
  <c r="F87" i="33"/>
  <c r="B87" i="33"/>
  <c r="I86" i="33"/>
  <c r="D81" i="33"/>
  <c r="A80" i="33"/>
  <c r="I78" i="33"/>
  <c r="D77" i="33"/>
  <c r="A76" i="33"/>
  <c r="I74" i="33"/>
  <c r="D73" i="33"/>
  <c r="A72" i="33"/>
  <c r="I70" i="33"/>
  <c r="D69" i="33"/>
  <c r="A68" i="33"/>
  <c r="I66" i="33"/>
  <c r="D65" i="33"/>
  <c r="I59" i="33"/>
  <c r="F56" i="33"/>
  <c r="I55" i="33"/>
  <c r="I51" i="33"/>
  <c r="F48" i="33"/>
  <c r="B48" i="33"/>
  <c r="I47" i="33"/>
  <c r="F44" i="33"/>
  <c r="I43" i="33"/>
  <c r="A38" i="33"/>
  <c r="A34" i="33"/>
  <c r="I32" i="33"/>
  <c r="A30" i="33"/>
  <c r="B95" i="34"/>
  <c r="F95" i="34"/>
  <c r="C95" i="34"/>
  <c r="D95" i="34"/>
  <c r="E95" i="34"/>
  <c r="E141" i="34"/>
  <c r="B141" i="34"/>
  <c r="C141" i="34"/>
  <c r="D141" i="34"/>
  <c r="C161" i="34"/>
  <c r="D161" i="34"/>
  <c r="E161" i="34"/>
  <c r="B161" i="34"/>
  <c r="I160" i="33"/>
  <c r="K160" i="33" s="1"/>
  <c r="L160" i="33" s="1"/>
  <c r="I158" i="33"/>
  <c r="K158" i="33" s="1"/>
  <c r="L158" i="33" s="1"/>
  <c r="I156" i="33"/>
  <c r="K156" i="33" s="1"/>
  <c r="L156" i="33" s="1"/>
  <c r="I154" i="33"/>
  <c r="K154" i="33" s="1"/>
  <c r="L154" i="33" s="1"/>
  <c r="I152" i="33"/>
  <c r="K152" i="33" s="1"/>
  <c r="L152" i="33" s="1"/>
  <c r="I138" i="33"/>
  <c r="K138" i="33" s="1"/>
  <c r="L138" i="33" s="1"/>
  <c r="C101" i="33"/>
  <c r="C97" i="33"/>
  <c r="C93" i="33"/>
  <c r="C89" i="33"/>
  <c r="C81" i="33"/>
  <c r="C77" i="33"/>
  <c r="C73" i="33"/>
  <c r="C69" i="33"/>
  <c r="C65" i="33"/>
  <c r="A60" i="33"/>
  <c r="I58" i="33"/>
  <c r="I54" i="33"/>
  <c r="I50" i="33"/>
  <c r="I46" i="33"/>
  <c r="I33" i="33"/>
  <c r="C84" i="34"/>
  <c r="D84" i="34"/>
  <c r="E84" i="34"/>
  <c r="B84" i="34"/>
  <c r="F84" i="34"/>
  <c r="B31" i="34"/>
  <c r="F31" i="34"/>
  <c r="C31" i="34"/>
  <c r="D31" i="34"/>
  <c r="E31" i="34"/>
  <c r="B44" i="34"/>
  <c r="F44" i="34"/>
  <c r="C44" i="34"/>
  <c r="D44" i="34"/>
  <c r="E44" i="34"/>
  <c r="B48" i="34"/>
  <c r="F48" i="34"/>
  <c r="C48" i="34"/>
  <c r="D48" i="34"/>
  <c r="E48" i="34"/>
  <c r="B52" i="34"/>
  <c r="F52" i="34"/>
  <c r="C52" i="34"/>
  <c r="D52" i="34"/>
  <c r="E52" i="34"/>
  <c r="B56" i="34"/>
  <c r="F56" i="34"/>
  <c r="C56" i="34"/>
  <c r="D56" i="34"/>
  <c r="E56" i="34"/>
  <c r="B60" i="34"/>
  <c r="F60" i="34"/>
  <c r="C60" i="34"/>
  <c r="D60" i="34"/>
  <c r="E60" i="34"/>
  <c r="B99" i="34"/>
  <c r="F99" i="34"/>
  <c r="C99" i="34"/>
  <c r="D99" i="34"/>
  <c r="E99" i="34"/>
  <c r="B124" i="34"/>
  <c r="D124" i="34"/>
  <c r="C124" i="34"/>
  <c r="E124" i="34"/>
  <c r="E143" i="34"/>
  <c r="B143" i="34"/>
  <c r="C143" i="34"/>
  <c r="D143" i="34"/>
  <c r="C153" i="34"/>
  <c r="D153" i="34"/>
  <c r="E153" i="34"/>
  <c r="B153" i="34"/>
  <c r="I130" i="33"/>
  <c r="I125" i="33"/>
  <c r="G1" i="33"/>
  <c r="F101" i="33"/>
  <c r="F97" i="33"/>
  <c r="F93" i="33"/>
  <c r="F89" i="33"/>
  <c r="A86" i="33"/>
  <c r="F81" i="33"/>
  <c r="F77" i="33"/>
  <c r="F73" i="33"/>
  <c r="F69" i="33"/>
  <c r="F65" i="33"/>
  <c r="B87" i="34"/>
  <c r="F87" i="34"/>
  <c r="C87" i="34"/>
  <c r="D87" i="34"/>
  <c r="E87" i="34"/>
  <c r="B103" i="34"/>
  <c r="F103" i="34"/>
  <c r="C103" i="34"/>
  <c r="D103" i="34"/>
  <c r="E103" i="34"/>
  <c r="D145" i="34"/>
  <c r="E145" i="34"/>
  <c r="B145" i="34"/>
  <c r="C145" i="34"/>
  <c r="C157" i="34"/>
  <c r="D157" i="34"/>
  <c r="E157" i="34"/>
  <c r="B157" i="34"/>
  <c r="B35" i="34"/>
  <c r="F35" i="34"/>
  <c r="C35" i="34"/>
  <c r="D35" i="34"/>
  <c r="E35" i="34"/>
  <c r="B67" i="34"/>
  <c r="F67" i="34"/>
  <c r="C67" i="34"/>
  <c r="D67" i="34"/>
  <c r="E67" i="34"/>
  <c r="B71" i="34"/>
  <c r="F71" i="34"/>
  <c r="C71" i="34"/>
  <c r="D71" i="34"/>
  <c r="E71" i="34"/>
  <c r="B75" i="34"/>
  <c r="F75" i="34"/>
  <c r="C75" i="34"/>
  <c r="D75" i="34"/>
  <c r="E75" i="34"/>
  <c r="B79" i="34"/>
  <c r="F79" i="34"/>
  <c r="C79" i="34"/>
  <c r="D79" i="34"/>
  <c r="E79" i="34"/>
  <c r="B91" i="34"/>
  <c r="F91" i="34"/>
  <c r="C91" i="34"/>
  <c r="D91" i="34"/>
  <c r="E91" i="34"/>
  <c r="C137" i="34"/>
  <c r="D137" i="34"/>
  <c r="E137" i="34"/>
  <c r="B137" i="34"/>
  <c r="C159" i="34"/>
  <c r="D159" i="34"/>
  <c r="E159" i="34"/>
  <c r="B159" i="34"/>
  <c r="B151" i="34"/>
  <c r="C151" i="34"/>
  <c r="D151" i="34"/>
  <c r="E151" i="34"/>
  <c r="C75" i="33" l="1"/>
  <c r="F79" i="33"/>
  <c r="K126" i="99"/>
  <c r="L126" i="99" s="1"/>
  <c r="J125" i="99"/>
  <c r="K129" i="98"/>
  <c r="L129" i="98" s="1"/>
  <c r="J128" i="98"/>
  <c r="K128" i="94"/>
  <c r="L128" i="94" s="1"/>
  <c r="J127" i="94"/>
  <c r="J126" i="97"/>
  <c r="K127" i="97"/>
  <c r="L127" i="97" s="1"/>
  <c r="K127" i="93"/>
  <c r="L127" i="93" s="1"/>
  <c r="J126" i="93"/>
  <c r="J125" i="90"/>
  <c r="K126" i="90"/>
  <c r="L126" i="90" s="1"/>
  <c r="J126" i="95"/>
  <c r="K127" i="95"/>
  <c r="L127" i="95" s="1"/>
  <c r="K127" i="96"/>
  <c r="L127" i="96" s="1"/>
  <c r="J126" i="96"/>
  <c r="K127" i="92"/>
  <c r="L127" i="92" s="1"/>
  <c r="J126" i="92"/>
  <c r="J125" i="91"/>
  <c r="K126" i="91"/>
  <c r="L126" i="91" s="1"/>
  <c r="K122" i="53"/>
  <c r="L122" i="53" s="1"/>
  <c r="J121" i="53"/>
  <c r="J126" i="52"/>
  <c r="K127" i="52"/>
  <c r="L127" i="52" s="1"/>
  <c r="F31" i="33"/>
  <c r="B79" i="33"/>
  <c r="F67" i="33"/>
  <c r="B71" i="33"/>
  <c r="B31" i="33"/>
  <c r="B52" i="33"/>
  <c r="F71" i="33"/>
  <c r="B67" i="33"/>
  <c r="E71" i="33"/>
  <c r="B35" i="33"/>
  <c r="C79" i="33"/>
  <c r="C67" i="33"/>
  <c r="E79" i="33"/>
  <c r="B75" i="33"/>
  <c r="E75" i="33"/>
  <c r="F75" i="33"/>
  <c r="F35" i="33"/>
  <c r="C71" i="33"/>
  <c r="E67" i="33"/>
  <c r="C35" i="33"/>
  <c r="E35" i="33"/>
  <c r="C31" i="33"/>
  <c r="E31" i="33"/>
  <c r="C52" i="33"/>
  <c r="D52" i="33"/>
  <c r="E52" i="33"/>
  <c r="B30" i="33"/>
  <c r="F30" i="33"/>
  <c r="C30" i="33"/>
  <c r="D30" i="33"/>
  <c r="E30" i="33"/>
  <c r="B68" i="33"/>
  <c r="F68" i="33"/>
  <c r="C68" i="33"/>
  <c r="D68" i="33"/>
  <c r="E68" i="33"/>
  <c r="B72" i="33"/>
  <c r="F72" i="33"/>
  <c r="C72" i="33"/>
  <c r="D72" i="33"/>
  <c r="E72" i="33"/>
  <c r="B76" i="33"/>
  <c r="F76" i="33"/>
  <c r="C76" i="33"/>
  <c r="D76" i="33"/>
  <c r="E76" i="33"/>
  <c r="B80" i="33"/>
  <c r="F80" i="33"/>
  <c r="C80" i="33"/>
  <c r="D80" i="33"/>
  <c r="E80" i="33"/>
  <c r="B88" i="33"/>
  <c r="F88" i="33"/>
  <c r="C88" i="33"/>
  <c r="D88" i="33"/>
  <c r="E88" i="33"/>
  <c r="B92" i="33"/>
  <c r="F92" i="33"/>
  <c r="C92" i="33"/>
  <c r="D92" i="33"/>
  <c r="E92" i="33"/>
  <c r="B96" i="33"/>
  <c r="F96" i="33"/>
  <c r="C96" i="33"/>
  <c r="D96" i="33"/>
  <c r="E96" i="33"/>
  <c r="B100" i="33"/>
  <c r="F100" i="33"/>
  <c r="C100" i="33"/>
  <c r="D100" i="33"/>
  <c r="E100" i="33"/>
  <c r="B140" i="33"/>
  <c r="C140" i="33"/>
  <c r="D140" i="33"/>
  <c r="E140" i="33"/>
  <c r="B153" i="33"/>
  <c r="C153" i="33"/>
  <c r="D153" i="33"/>
  <c r="E153" i="33"/>
  <c r="B34" i="33"/>
  <c r="F34" i="33"/>
  <c r="C34" i="33"/>
  <c r="D34" i="33"/>
  <c r="E34" i="33"/>
  <c r="B38" i="33"/>
  <c r="F38" i="33"/>
  <c r="C38" i="33"/>
  <c r="D38" i="33"/>
  <c r="E38" i="33"/>
  <c r="B142" i="33"/>
  <c r="C142" i="33"/>
  <c r="D142" i="33"/>
  <c r="E142" i="33"/>
  <c r="B155" i="33"/>
  <c r="C155" i="33"/>
  <c r="D155" i="33"/>
  <c r="E155" i="33"/>
  <c r="D86" i="33"/>
  <c r="E86" i="33"/>
  <c r="B86" i="33"/>
  <c r="F86" i="33"/>
  <c r="C86" i="33"/>
  <c r="B144" i="33"/>
  <c r="C144" i="33"/>
  <c r="D144" i="33"/>
  <c r="E144" i="33"/>
  <c r="B157" i="33"/>
  <c r="C157" i="33"/>
  <c r="D157" i="33"/>
  <c r="E157" i="33"/>
  <c r="C60" i="33"/>
  <c r="D60" i="33"/>
  <c r="E60" i="33"/>
  <c r="B60" i="33"/>
  <c r="F60" i="33"/>
  <c r="B138" i="33"/>
  <c r="C138" i="33"/>
  <c r="D138" i="33"/>
  <c r="E138" i="33"/>
  <c r="B146" i="33"/>
  <c r="C146" i="33"/>
  <c r="D146" i="33"/>
  <c r="E146" i="33"/>
  <c r="B159" i="33"/>
  <c r="C159" i="33"/>
  <c r="D159" i="33"/>
  <c r="E159" i="33"/>
  <c r="D1" i="30"/>
  <c r="I22" i="30"/>
  <c r="J125" i="92" l="1"/>
  <c r="K126" i="92"/>
  <c r="L126" i="92" s="1"/>
  <c r="J125" i="93"/>
  <c r="K126" i="93"/>
  <c r="L126" i="93" s="1"/>
  <c r="J126" i="94"/>
  <c r="K127" i="94"/>
  <c r="L127" i="94" s="1"/>
  <c r="J125" i="95"/>
  <c r="K126" i="95"/>
  <c r="L126" i="95" s="1"/>
  <c r="J127" i="98"/>
  <c r="K128" i="98"/>
  <c r="L128" i="98" s="1"/>
  <c r="K126" i="96"/>
  <c r="L126" i="96" s="1"/>
  <c r="J125" i="96"/>
  <c r="K125" i="99"/>
  <c r="L125" i="99" s="1"/>
  <c r="J124" i="99"/>
  <c r="J124" i="91"/>
  <c r="K125" i="91"/>
  <c r="L125" i="91" s="1"/>
  <c r="K125" i="90"/>
  <c r="L125" i="90" s="1"/>
  <c r="J124" i="90"/>
  <c r="K126" i="97"/>
  <c r="L126" i="97" s="1"/>
  <c r="J125" i="97"/>
  <c r="K121" i="53"/>
  <c r="L121" i="53" s="1"/>
  <c r="J120" i="53"/>
  <c r="K126" i="52"/>
  <c r="L126" i="52" s="1"/>
  <c r="J125" i="52"/>
  <c r="B1" i="30"/>
  <c r="J27" i="30"/>
  <c r="K27" i="30" s="1"/>
  <c r="L27" i="30" s="1"/>
  <c r="J28" i="30"/>
  <c r="K28" i="30" s="1"/>
  <c r="L28" i="30" s="1"/>
  <c r="J29" i="30"/>
  <c r="K29" i="30" s="1"/>
  <c r="L29" i="30" s="1"/>
  <c r="I30" i="30"/>
  <c r="A31" i="30"/>
  <c r="A32" i="30"/>
  <c r="I33" i="30"/>
  <c r="I34" i="30"/>
  <c r="I35" i="30"/>
  <c r="I38" i="30"/>
  <c r="J39" i="30"/>
  <c r="K39" i="30" s="1"/>
  <c r="L39" i="30" s="1"/>
  <c r="J40" i="30"/>
  <c r="K40" i="30" s="1"/>
  <c r="L40" i="30" s="1"/>
  <c r="J41" i="30"/>
  <c r="K41" i="30" s="1"/>
  <c r="L41" i="30" s="1"/>
  <c r="J42" i="30"/>
  <c r="K42" i="30" s="1"/>
  <c r="L42" i="30" s="1"/>
  <c r="I44" i="30"/>
  <c r="A45" i="30"/>
  <c r="A46" i="30"/>
  <c r="A47" i="30"/>
  <c r="I48" i="30"/>
  <c r="A49" i="30"/>
  <c r="A50" i="30"/>
  <c r="A51" i="30"/>
  <c r="I52" i="30"/>
  <c r="I53" i="30"/>
  <c r="A54" i="30"/>
  <c r="I55" i="30"/>
  <c r="I56" i="30"/>
  <c r="I57" i="30"/>
  <c r="A58" i="30"/>
  <c r="A59" i="30"/>
  <c r="C59" i="30" s="1"/>
  <c r="I60" i="30"/>
  <c r="J61" i="30"/>
  <c r="K61" i="30" s="1"/>
  <c r="L61" i="30" s="1"/>
  <c r="J62" i="30"/>
  <c r="K62" i="30" s="1"/>
  <c r="L62" i="30" s="1"/>
  <c r="J63" i="30"/>
  <c r="K63" i="30" s="1"/>
  <c r="L63" i="30" s="1"/>
  <c r="I64" i="30"/>
  <c r="A65" i="30"/>
  <c r="A66" i="30"/>
  <c r="I67" i="30"/>
  <c r="I68" i="30"/>
  <c r="A69" i="30"/>
  <c r="A70" i="30"/>
  <c r="A71" i="30"/>
  <c r="I72" i="30"/>
  <c r="I73" i="30"/>
  <c r="A74" i="30"/>
  <c r="I75" i="30"/>
  <c r="I76" i="30"/>
  <c r="I77" i="30"/>
  <c r="A78" i="30"/>
  <c r="I79" i="30"/>
  <c r="I80" i="30"/>
  <c r="A81" i="30"/>
  <c r="J82" i="30"/>
  <c r="K82" i="30" s="1"/>
  <c r="L82" i="30" s="1"/>
  <c r="J83" i="30"/>
  <c r="K83" i="30" s="1"/>
  <c r="L83" i="30" s="1"/>
  <c r="J84" i="30"/>
  <c r="K84" i="30" s="1"/>
  <c r="L84" i="30" s="1"/>
  <c r="J85" i="30"/>
  <c r="K85" i="30" s="1"/>
  <c r="L85" i="30" s="1"/>
  <c r="I87" i="30"/>
  <c r="I88" i="30"/>
  <c r="A89" i="30"/>
  <c r="A90" i="30"/>
  <c r="I91" i="30"/>
  <c r="I92" i="30"/>
  <c r="I93" i="30"/>
  <c r="A94" i="30"/>
  <c r="I95" i="30"/>
  <c r="I96" i="30"/>
  <c r="I97" i="30"/>
  <c r="A98" i="30"/>
  <c r="A99" i="30"/>
  <c r="I100" i="30"/>
  <c r="I101" i="30"/>
  <c r="A102" i="30"/>
  <c r="I103" i="30"/>
  <c r="J104" i="30"/>
  <c r="K104" i="30" s="1"/>
  <c r="L104" i="30" s="1"/>
  <c r="H105" i="30"/>
  <c r="J105" i="30" s="1"/>
  <c r="K105" i="30" s="1"/>
  <c r="L105" i="30" s="1"/>
  <c r="J106" i="30"/>
  <c r="K106" i="30" s="1"/>
  <c r="L106" i="30" s="1"/>
  <c r="J107" i="30"/>
  <c r="K107" i="30" s="1"/>
  <c r="L107" i="30" s="1"/>
  <c r="H108" i="30"/>
  <c r="J108" i="30"/>
  <c r="K108" i="30" s="1"/>
  <c r="L108" i="30" s="1"/>
  <c r="H109" i="30"/>
  <c r="H110" i="30"/>
  <c r="H111" i="30"/>
  <c r="H112" i="30"/>
  <c r="H113" i="30"/>
  <c r="H114" i="30"/>
  <c r="H115" i="30"/>
  <c r="H116" i="30"/>
  <c r="H117" i="30"/>
  <c r="K118" i="30"/>
  <c r="L118" i="30" s="1"/>
  <c r="K119" i="30"/>
  <c r="L119" i="30" s="1"/>
  <c r="K120" i="30"/>
  <c r="L120" i="30" s="1"/>
  <c r="K121" i="30"/>
  <c r="L121" i="30" s="1"/>
  <c r="J122" i="30"/>
  <c r="K122" i="30" s="1"/>
  <c r="L122" i="30" s="1"/>
  <c r="J123" i="30"/>
  <c r="K123" i="30" s="1"/>
  <c r="L123" i="30" s="1"/>
  <c r="A124" i="30"/>
  <c r="A125" i="30"/>
  <c r="I126" i="30"/>
  <c r="A127" i="30"/>
  <c r="A128" i="30"/>
  <c r="A129" i="30"/>
  <c r="I130" i="30"/>
  <c r="I132" i="30"/>
  <c r="K134" i="30"/>
  <c r="L134" i="30" s="1"/>
  <c r="J135" i="30"/>
  <c r="K135" i="30" s="1"/>
  <c r="L135" i="30" s="1"/>
  <c r="K137" i="30"/>
  <c r="L137" i="30" s="1"/>
  <c r="A138" i="30"/>
  <c r="A139" i="30"/>
  <c r="A140" i="30"/>
  <c r="A141" i="30"/>
  <c r="A142" i="30"/>
  <c r="I143" i="30"/>
  <c r="K143" i="30" s="1"/>
  <c r="L143" i="30" s="1"/>
  <c r="A144" i="30"/>
  <c r="A145" i="30"/>
  <c r="A146" i="30"/>
  <c r="I147" i="30"/>
  <c r="K147" i="30" s="1"/>
  <c r="L147" i="30" s="1"/>
  <c r="K148" i="30"/>
  <c r="L148" i="30" s="1"/>
  <c r="J149" i="30"/>
  <c r="K149" i="30" s="1"/>
  <c r="L149" i="30" s="1"/>
  <c r="J150" i="30"/>
  <c r="K150" i="30" s="1"/>
  <c r="L150" i="30" s="1"/>
  <c r="K151" i="30"/>
  <c r="L151" i="30" s="1"/>
  <c r="A152" i="30"/>
  <c r="A153" i="30"/>
  <c r="I154" i="30"/>
  <c r="K154" i="30" s="1"/>
  <c r="L154" i="30" s="1"/>
  <c r="I155" i="30"/>
  <c r="K155" i="30" s="1"/>
  <c r="L155" i="30" s="1"/>
  <c r="A156" i="30"/>
  <c r="A157" i="30"/>
  <c r="A158" i="30"/>
  <c r="A159" i="30"/>
  <c r="A160" i="30"/>
  <c r="A161" i="30"/>
  <c r="K162" i="30"/>
  <c r="L162" i="30" s="1"/>
  <c r="J163" i="30"/>
  <c r="K163" i="30" s="1"/>
  <c r="L163" i="30" s="1"/>
  <c r="H164" i="30"/>
  <c r="H165" i="30"/>
  <c r="H166" i="30"/>
  <c r="H167" i="30"/>
  <c r="H168" i="30"/>
  <c r="K168" i="30"/>
  <c r="L168" i="30" s="1"/>
  <c r="D1" i="29"/>
  <c r="I22" i="29"/>
  <c r="H144" i="30"/>
  <c r="H147" i="30"/>
  <c r="H140" i="30"/>
  <c r="H146" i="30"/>
  <c r="H139" i="30"/>
  <c r="H142" i="30"/>
  <c r="H141" i="30"/>
  <c r="H137" i="30"/>
  <c r="H145" i="30"/>
  <c r="H143" i="30"/>
  <c r="H138" i="30"/>
  <c r="K125" i="96" l="1"/>
  <c r="L125" i="96" s="1"/>
  <c r="J124" i="96"/>
  <c r="K127" i="98"/>
  <c r="L127" i="98" s="1"/>
  <c r="J126" i="98"/>
  <c r="J124" i="95"/>
  <c r="K125" i="95"/>
  <c r="L125" i="95" s="1"/>
  <c r="K125" i="93"/>
  <c r="L125" i="93" s="1"/>
  <c r="J124" i="93"/>
  <c r="J123" i="90"/>
  <c r="K124" i="90"/>
  <c r="L124" i="90" s="1"/>
  <c r="J124" i="97"/>
  <c r="K125" i="97"/>
  <c r="L125" i="97" s="1"/>
  <c r="K124" i="99"/>
  <c r="L124" i="99" s="1"/>
  <c r="J103" i="99"/>
  <c r="K124" i="91"/>
  <c r="L124" i="91" s="1"/>
  <c r="J123" i="91"/>
  <c r="K126" i="94"/>
  <c r="L126" i="94" s="1"/>
  <c r="J125" i="94"/>
  <c r="K125" i="92"/>
  <c r="L125" i="92" s="1"/>
  <c r="J124" i="92"/>
  <c r="K120" i="53"/>
  <c r="L120" i="53" s="1"/>
  <c r="J119" i="53"/>
  <c r="K125" i="52"/>
  <c r="L125" i="52" s="1"/>
  <c r="J124" i="52"/>
  <c r="I138" i="30"/>
  <c r="K138" i="30" s="1"/>
  <c r="L138" i="30" s="1"/>
  <c r="I146" i="30"/>
  <c r="K146" i="30" s="1"/>
  <c r="L146" i="30" s="1"/>
  <c r="I71" i="30"/>
  <c r="I59" i="30"/>
  <c r="I51" i="30"/>
  <c r="J167" i="30"/>
  <c r="J166" i="30"/>
  <c r="J165" i="30"/>
  <c r="J164" i="30"/>
  <c r="I47" i="30"/>
  <c r="A79" i="30"/>
  <c r="D79" i="30" s="1"/>
  <c r="A67" i="30"/>
  <c r="F67" i="30" s="1"/>
  <c r="I140" i="30"/>
  <c r="K140" i="30" s="1"/>
  <c r="L140" i="30" s="1"/>
  <c r="AD134" i="30"/>
  <c r="I99" i="30"/>
  <c r="A87" i="30"/>
  <c r="D87" i="30" s="1"/>
  <c r="C47" i="30"/>
  <c r="E47" i="30"/>
  <c r="A103" i="30"/>
  <c r="B103" i="30" s="1"/>
  <c r="A97" i="30"/>
  <c r="B97" i="30" s="1"/>
  <c r="A73" i="30"/>
  <c r="B73" i="30" s="1"/>
  <c r="I69" i="30"/>
  <c r="E59" i="30"/>
  <c r="A53" i="30"/>
  <c r="B53" i="30" s="1"/>
  <c r="I49" i="30"/>
  <c r="A75" i="30"/>
  <c r="C75" i="30" s="1"/>
  <c r="A55" i="30"/>
  <c r="C55" i="30" s="1"/>
  <c r="I142" i="30"/>
  <c r="K142" i="30" s="1"/>
  <c r="L142" i="30" s="1"/>
  <c r="I144" i="30"/>
  <c r="K144" i="30" s="1"/>
  <c r="L144" i="30" s="1"/>
  <c r="A93" i="30"/>
  <c r="B93" i="30" s="1"/>
  <c r="I89" i="30"/>
  <c r="D99" i="30"/>
  <c r="E99" i="30"/>
  <c r="B81" i="30"/>
  <c r="C81" i="30"/>
  <c r="E81" i="30"/>
  <c r="B69" i="30"/>
  <c r="C69" i="30"/>
  <c r="E69" i="30"/>
  <c r="B49" i="30"/>
  <c r="C49" i="30"/>
  <c r="E49" i="30"/>
  <c r="C71" i="30"/>
  <c r="E71" i="30"/>
  <c r="B65" i="30"/>
  <c r="C65" i="30"/>
  <c r="E65" i="30"/>
  <c r="C51" i="30"/>
  <c r="E51" i="30"/>
  <c r="B45" i="30"/>
  <c r="C45" i="30"/>
  <c r="E45" i="30"/>
  <c r="C31" i="30"/>
  <c r="E31" i="30"/>
  <c r="B89" i="30"/>
  <c r="C89" i="30"/>
  <c r="E89" i="30"/>
  <c r="I127" i="30"/>
  <c r="I131" i="30"/>
  <c r="A95" i="30"/>
  <c r="D95" i="30" s="1"/>
  <c r="I81" i="30"/>
  <c r="I65" i="30"/>
  <c r="I45" i="30"/>
  <c r="A35" i="30"/>
  <c r="F35" i="30" s="1"/>
  <c r="A101" i="30"/>
  <c r="F101" i="30" s="1"/>
  <c r="A91" i="30"/>
  <c r="F91" i="30" s="1"/>
  <c r="I31" i="30"/>
  <c r="I129" i="30"/>
  <c r="AD83" i="30"/>
  <c r="A77" i="30"/>
  <c r="D77" i="30" s="1"/>
  <c r="A57" i="30"/>
  <c r="D57" i="30" s="1"/>
  <c r="A33" i="30"/>
  <c r="D33" i="30" s="1"/>
  <c r="I133" i="30"/>
  <c r="I124" i="30"/>
  <c r="B1" i="29"/>
  <c r="G147" i="30"/>
  <c r="G145" i="30"/>
  <c r="G143" i="30"/>
  <c r="G141" i="30"/>
  <c r="G139" i="30"/>
  <c r="G146" i="30"/>
  <c r="G144" i="30"/>
  <c r="G142" i="30"/>
  <c r="G140" i="30"/>
  <c r="G138" i="30"/>
  <c r="G137" i="30"/>
  <c r="C144" i="30"/>
  <c r="E144" i="30"/>
  <c r="B144" i="30"/>
  <c r="D144" i="30"/>
  <c r="B139" i="30"/>
  <c r="E139" i="30"/>
  <c r="C139" i="30"/>
  <c r="D139" i="30"/>
  <c r="B129" i="30"/>
  <c r="D129" i="30"/>
  <c r="C129" i="30"/>
  <c r="E129" i="30"/>
  <c r="B102" i="30"/>
  <c r="E102" i="30"/>
  <c r="C102" i="30"/>
  <c r="D102" i="30"/>
  <c r="F102" i="30"/>
  <c r="D78" i="30"/>
  <c r="B78" i="30"/>
  <c r="E78" i="30"/>
  <c r="C78" i="30"/>
  <c r="F78" i="30"/>
  <c r="D58" i="30"/>
  <c r="E58" i="30"/>
  <c r="B58" i="30"/>
  <c r="F58" i="30"/>
  <c r="C58" i="30"/>
  <c r="D32" i="30"/>
  <c r="E32" i="30"/>
  <c r="B32" i="30"/>
  <c r="F32" i="30"/>
  <c r="C32" i="30"/>
  <c r="D29" i="30"/>
  <c r="E29" i="30"/>
  <c r="B29" i="30"/>
  <c r="F29" i="30"/>
  <c r="C29" i="30"/>
  <c r="B161" i="30"/>
  <c r="D161" i="30"/>
  <c r="C161" i="30"/>
  <c r="E161" i="30"/>
  <c r="B159" i="30"/>
  <c r="C159" i="30"/>
  <c r="D159" i="30"/>
  <c r="E159" i="30"/>
  <c r="E145" i="30"/>
  <c r="B145" i="30"/>
  <c r="C145" i="30"/>
  <c r="D145" i="30"/>
  <c r="D142" i="30"/>
  <c r="C142" i="30"/>
  <c r="E142" i="30"/>
  <c r="B142" i="30"/>
  <c r="E131" i="30"/>
  <c r="B131" i="30"/>
  <c r="C131" i="30"/>
  <c r="D131" i="30"/>
  <c r="E123" i="30"/>
  <c r="B123" i="30"/>
  <c r="C123" i="30"/>
  <c r="D123" i="30"/>
  <c r="B157" i="30"/>
  <c r="C157" i="30"/>
  <c r="D157" i="30"/>
  <c r="E157" i="30"/>
  <c r="D153" i="30"/>
  <c r="C153" i="30"/>
  <c r="E153" i="30"/>
  <c r="B153" i="30"/>
  <c r="D90" i="30"/>
  <c r="E90" i="30"/>
  <c r="C90" i="30"/>
  <c r="B90" i="30"/>
  <c r="F90" i="30"/>
  <c r="D74" i="30"/>
  <c r="E74" i="30"/>
  <c r="C74" i="30"/>
  <c r="B74" i="30"/>
  <c r="F74" i="30"/>
  <c r="D54" i="30"/>
  <c r="B54" i="30"/>
  <c r="E54" i="30"/>
  <c r="F54" i="30"/>
  <c r="C54" i="30"/>
  <c r="D160" i="30"/>
  <c r="E160" i="30"/>
  <c r="B160" i="30"/>
  <c r="C160" i="30"/>
  <c r="E158" i="30"/>
  <c r="C158" i="30"/>
  <c r="D158" i="30"/>
  <c r="B158" i="30"/>
  <c r="D156" i="30"/>
  <c r="B156" i="30"/>
  <c r="E156" i="30"/>
  <c r="C156" i="30"/>
  <c r="E152" i="30"/>
  <c r="B152" i="30"/>
  <c r="C152" i="30"/>
  <c r="D152" i="30"/>
  <c r="B146" i="30"/>
  <c r="C146" i="30"/>
  <c r="D146" i="30"/>
  <c r="E146" i="30"/>
  <c r="D141" i="30"/>
  <c r="B141" i="30"/>
  <c r="E141" i="30"/>
  <c r="C141" i="30"/>
  <c r="C138" i="30"/>
  <c r="D138" i="30"/>
  <c r="E138" i="30"/>
  <c r="B138" i="30"/>
  <c r="D128" i="30"/>
  <c r="B128" i="30"/>
  <c r="C128" i="30"/>
  <c r="E128" i="30"/>
  <c r="E127" i="30"/>
  <c r="B127" i="30"/>
  <c r="C127" i="30"/>
  <c r="D127" i="30"/>
  <c r="E85" i="30"/>
  <c r="B85" i="30"/>
  <c r="F85" i="30"/>
  <c r="C85" i="30"/>
  <c r="D85" i="30"/>
  <c r="D82" i="30"/>
  <c r="E82" i="30"/>
  <c r="B82" i="30"/>
  <c r="F82" i="30"/>
  <c r="C82" i="30"/>
  <c r="D66" i="30"/>
  <c r="E66" i="30"/>
  <c r="B66" i="30"/>
  <c r="F66" i="30"/>
  <c r="C66" i="30"/>
  <c r="D46" i="30"/>
  <c r="E46" i="30"/>
  <c r="B46" i="30"/>
  <c r="C46" i="30"/>
  <c r="F46" i="30"/>
  <c r="D140" i="30"/>
  <c r="C140" i="30"/>
  <c r="E140" i="30"/>
  <c r="B140" i="30"/>
  <c r="D133" i="30"/>
  <c r="C133" i="30"/>
  <c r="E133" i="30"/>
  <c r="B133" i="30"/>
  <c r="E125" i="30"/>
  <c r="B125" i="30"/>
  <c r="D125" i="30"/>
  <c r="C125" i="30"/>
  <c r="C124" i="30"/>
  <c r="D124" i="30"/>
  <c r="E124" i="30"/>
  <c r="B124" i="30"/>
  <c r="B98" i="30"/>
  <c r="E98" i="30"/>
  <c r="C98" i="30"/>
  <c r="D98" i="30"/>
  <c r="F98" i="30"/>
  <c r="D94" i="30"/>
  <c r="B94" i="30"/>
  <c r="F94" i="30"/>
  <c r="E94" i="30"/>
  <c r="C94" i="30"/>
  <c r="D84" i="30"/>
  <c r="E84" i="30"/>
  <c r="F84" i="30"/>
  <c r="C84" i="30"/>
  <c r="B84" i="30"/>
  <c r="D70" i="30"/>
  <c r="E70" i="30"/>
  <c r="C70" i="30"/>
  <c r="B70" i="30"/>
  <c r="F70" i="30"/>
  <c r="D50" i="30"/>
  <c r="E50" i="30"/>
  <c r="C50" i="30"/>
  <c r="B50" i="30"/>
  <c r="F50" i="30"/>
  <c r="I160" i="30"/>
  <c r="K160" i="30" s="1"/>
  <c r="L160" i="30" s="1"/>
  <c r="I152" i="30"/>
  <c r="K152" i="30" s="1"/>
  <c r="L152" i="30" s="1"/>
  <c r="A126" i="30"/>
  <c r="I161" i="30"/>
  <c r="K161" i="30" s="1"/>
  <c r="L161" i="30" s="1"/>
  <c r="I159" i="30"/>
  <c r="K159" i="30" s="1"/>
  <c r="L159" i="30" s="1"/>
  <c r="I157" i="30"/>
  <c r="K157" i="30" s="1"/>
  <c r="L157" i="30" s="1"/>
  <c r="I153" i="30"/>
  <c r="K153" i="30" s="1"/>
  <c r="L153" i="30" s="1"/>
  <c r="I145" i="30"/>
  <c r="K145" i="30" s="1"/>
  <c r="L145" i="30" s="1"/>
  <c r="I141" i="30"/>
  <c r="K141" i="30" s="1"/>
  <c r="L141" i="30" s="1"/>
  <c r="I139" i="30"/>
  <c r="K139" i="30" s="1"/>
  <c r="L139" i="30" s="1"/>
  <c r="C99" i="30"/>
  <c r="A155" i="30"/>
  <c r="I128" i="30"/>
  <c r="I102" i="30"/>
  <c r="A100" i="30"/>
  <c r="F99" i="30"/>
  <c r="B99" i="30"/>
  <c r="I98" i="30"/>
  <c r="A96" i="30"/>
  <c r="I94" i="30"/>
  <c r="A92" i="30"/>
  <c r="I90" i="30"/>
  <c r="D89" i="30"/>
  <c r="A88" i="30"/>
  <c r="I86" i="30"/>
  <c r="D81" i="30"/>
  <c r="A80" i="30"/>
  <c r="I78" i="30"/>
  <c r="A76" i="30"/>
  <c r="I74" i="30"/>
  <c r="A72" i="30"/>
  <c r="F71" i="30"/>
  <c r="B71" i="30"/>
  <c r="I70" i="30"/>
  <c r="D69" i="30"/>
  <c r="A68" i="30"/>
  <c r="I66" i="30"/>
  <c r="D65" i="30"/>
  <c r="A64" i="30"/>
  <c r="A60" i="30"/>
  <c r="F59" i="30"/>
  <c r="B59" i="30"/>
  <c r="I58" i="30"/>
  <c r="A56" i="30"/>
  <c r="I54" i="30"/>
  <c r="A52" i="30"/>
  <c r="F51" i="30"/>
  <c r="B51" i="30"/>
  <c r="I50" i="30"/>
  <c r="D49" i="30"/>
  <c r="A48" i="30"/>
  <c r="F47" i="30"/>
  <c r="B47" i="30"/>
  <c r="I46" i="30"/>
  <c r="D45" i="30"/>
  <c r="A44" i="30"/>
  <c r="A38" i="30"/>
  <c r="A34" i="30"/>
  <c r="I32" i="30"/>
  <c r="F31" i="30"/>
  <c r="B31" i="30"/>
  <c r="A30" i="30"/>
  <c r="I158" i="30"/>
  <c r="K158" i="30" s="1"/>
  <c r="L158" i="30" s="1"/>
  <c r="I156" i="30"/>
  <c r="K156" i="30" s="1"/>
  <c r="L156" i="30" s="1"/>
  <c r="A154" i="30"/>
  <c r="A147" i="30"/>
  <c r="A143" i="30"/>
  <c r="I125" i="30"/>
  <c r="G1" i="30"/>
  <c r="F89" i="30"/>
  <c r="A86" i="30"/>
  <c r="F81" i="30"/>
  <c r="D71" i="30"/>
  <c r="F69" i="30"/>
  <c r="F65" i="30"/>
  <c r="D59" i="30"/>
  <c r="D51" i="30"/>
  <c r="F49" i="30"/>
  <c r="D47" i="30"/>
  <c r="F45" i="30"/>
  <c r="D31" i="30"/>
  <c r="J27" i="29"/>
  <c r="K27" i="29" s="1"/>
  <c r="L27" i="29" s="1"/>
  <c r="J28" i="29"/>
  <c r="K28" i="29" s="1"/>
  <c r="L28" i="29" s="1"/>
  <c r="J29" i="29"/>
  <c r="K29" i="29" s="1"/>
  <c r="L29" i="29" s="1"/>
  <c r="A30" i="29"/>
  <c r="B30" i="29" s="1"/>
  <c r="I31" i="29"/>
  <c r="I32" i="29"/>
  <c r="A33" i="29"/>
  <c r="A34" i="29"/>
  <c r="I35" i="29"/>
  <c r="I38" i="29"/>
  <c r="J39" i="29"/>
  <c r="K39" i="29" s="1"/>
  <c r="L39" i="29" s="1"/>
  <c r="J40" i="29"/>
  <c r="K40" i="29" s="1"/>
  <c r="L40" i="29" s="1"/>
  <c r="J41" i="29"/>
  <c r="K41" i="29" s="1"/>
  <c r="L41" i="29" s="1"/>
  <c r="J42" i="29"/>
  <c r="K42" i="29" s="1"/>
  <c r="L42" i="29" s="1"/>
  <c r="A44" i="29"/>
  <c r="A45" i="29"/>
  <c r="I46" i="29"/>
  <c r="I47" i="29"/>
  <c r="A48" i="29"/>
  <c r="B48" i="29" s="1"/>
  <c r="A49" i="29"/>
  <c r="A50" i="29"/>
  <c r="I51" i="29"/>
  <c r="I52" i="29"/>
  <c r="A53" i="29"/>
  <c r="A54" i="29"/>
  <c r="I55" i="29"/>
  <c r="I56" i="29"/>
  <c r="A57" i="29"/>
  <c r="A58" i="29"/>
  <c r="I59" i="29"/>
  <c r="I60" i="29"/>
  <c r="J61" i="29"/>
  <c r="K61" i="29" s="1"/>
  <c r="L61" i="29" s="1"/>
  <c r="J62" i="29"/>
  <c r="K62" i="29" s="1"/>
  <c r="L62" i="29" s="1"/>
  <c r="J63" i="29"/>
  <c r="K63" i="29" s="1"/>
  <c r="L63" i="29" s="1"/>
  <c r="A64" i="29"/>
  <c r="A65" i="29"/>
  <c r="A66" i="29"/>
  <c r="I67" i="29"/>
  <c r="I68" i="29"/>
  <c r="A69" i="29"/>
  <c r="A70" i="29"/>
  <c r="I71" i="29"/>
  <c r="I72" i="29"/>
  <c r="A73" i="29"/>
  <c r="A74" i="29"/>
  <c r="I75" i="29"/>
  <c r="I76" i="29"/>
  <c r="A77" i="29"/>
  <c r="A78" i="29"/>
  <c r="I79" i="29"/>
  <c r="I80" i="29"/>
  <c r="A81" i="29"/>
  <c r="J82" i="29"/>
  <c r="K82" i="29" s="1"/>
  <c r="L82" i="29" s="1"/>
  <c r="J83" i="29"/>
  <c r="K83" i="29" s="1"/>
  <c r="L83" i="29" s="1"/>
  <c r="J84" i="29"/>
  <c r="K84" i="29" s="1"/>
  <c r="L84" i="29" s="1"/>
  <c r="J85" i="29"/>
  <c r="K85" i="29" s="1"/>
  <c r="L85" i="29" s="1"/>
  <c r="A86" i="29"/>
  <c r="I87" i="29"/>
  <c r="I88" i="29"/>
  <c r="A89" i="29"/>
  <c r="A90" i="29"/>
  <c r="I91" i="29"/>
  <c r="I92" i="29"/>
  <c r="A93" i="29"/>
  <c r="A94" i="29"/>
  <c r="I95" i="29"/>
  <c r="I96" i="29"/>
  <c r="A97" i="29"/>
  <c r="A98" i="29"/>
  <c r="I99" i="29"/>
  <c r="I100" i="29"/>
  <c r="A101" i="29"/>
  <c r="A102" i="29"/>
  <c r="I103" i="29"/>
  <c r="J104" i="29"/>
  <c r="K104" i="29" s="1"/>
  <c r="L104" i="29" s="1"/>
  <c r="H105" i="29"/>
  <c r="J105" i="29" s="1"/>
  <c r="K105" i="29" s="1"/>
  <c r="L105" i="29" s="1"/>
  <c r="J106" i="29"/>
  <c r="K106" i="29" s="1"/>
  <c r="L106" i="29" s="1"/>
  <c r="J107" i="29"/>
  <c r="K107" i="29" s="1"/>
  <c r="L107" i="29" s="1"/>
  <c r="H108" i="29"/>
  <c r="J108" i="29"/>
  <c r="K108" i="29" s="1"/>
  <c r="L108" i="29" s="1"/>
  <c r="H109" i="29"/>
  <c r="H110" i="29"/>
  <c r="H111" i="29"/>
  <c r="H112" i="29"/>
  <c r="H113" i="29"/>
  <c r="H114" i="29"/>
  <c r="H115" i="29"/>
  <c r="H116" i="29"/>
  <c r="H117" i="29"/>
  <c r="K118" i="29"/>
  <c r="L118" i="29" s="1"/>
  <c r="K119" i="29"/>
  <c r="L119" i="29" s="1"/>
  <c r="K120" i="29"/>
  <c r="L120" i="29" s="1"/>
  <c r="K121" i="29"/>
  <c r="L121" i="29" s="1"/>
  <c r="J122" i="29"/>
  <c r="K122" i="29" s="1"/>
  <c r="L122" i="29" s="1"/>
  <c r="J123" i="29"/>
  <c r="K123" i="29" s="1"/>
  <c r="L123" i="29" s="1"/>
  <c r="I124" i="29"/>
  <c r="A125" i="29"/>
  <c r="A126" i="29"/>
  <c r="A127" i="29"/>
  <c r="A128" i="29"/>
  <c r="I129" i="29"/>
  <c r="I133" i="29"/>
  <c r="K134" i="29"/>
  <c r="L134" i="29" s="1"/>
  <c r="J135" i="29"/>
  <c r="K135" i="29" s="1"/>
  <c r="L135" i="29" s="1"/>
  <c r="K137" i="29"/>
  <c r="L137" i="29" s="1"/>
  <c r="A138" i="29"/>
  <c r="I139" i="29"/>
  <c r="K139" i="29" s="1"/>
  <c r="L139" i="29" s="1"/>
  <c r="I140" i="29"/>
  <c r="K140" i="29" s="1"/>
  <c r="L140" i="29" s="1"/>
  <c r="I141" i="29"/>
  <c r="K141" i="29" s="1"/>
  <c r="L141" i="29" s="1"/>
  <c r="A142" i="29"/>
  <c r="I143" i="29"/>
  <c r="K143" i="29" s="1"/>
  <c r="L143" i="29" s="1"/>
  <c r="I144" i="29"/>
  <c r="K144" i="29" s="1"/>
  <c r="L144" i="29" s="1"/>
  <c r="I145" i="29"/>
  <c r="K145" i="29" s="1"/>
  <c r="L145" i="29" s="1"/>
  <c r="I146" i="29"/>
  <c r="K146" i="29" s="1"/>
  <c r="L146" i="29" s="1"/>
  <c r="I147" i="29"/>
  <c r="K147" i="29" s="1"/>
  <c r="L147" i="29" s="1"/>
  <c r="K148" i="29"/>
  <c r="L148" i="29" s="1"/>
  <c r="J149" i="29"/>
  <c r="K149" i="29" s="1"/>
  <c r="L149" i="29" s="1"/>
  <c r="J150" i="29"/>
  <c r="K150" i="29" s="1"/>
  <c r="L150" i="29" s="1"/>
  <c r="K151" i="29"/>
  <c r="L151" i="29" s="1"/>
  <c r="A152" i="29"/>
  <c r="I153" i="29"/>
  <c r="K153" i="29" s="1"/>
  <c r="L153" i="29" s="1"/>
  <c r="A154" i="29"/>
  <c r="I155" i="29"/>
  <c r="K155" i="29" s="1"/>
  <c r="L155" i="29" s="1"/>
  <c r="A156" i="29"/>
  <c r="I157" i="29"/>
  <c r="K157" i="29" s="1"/>
  <c r="L157" i="29" s="1"/>
  <c r="A158" i="29"/>
  <c r="I159" i="29"/>
  <c r="K159" i="29" s="1"/>
  <c r="L159" i="29" s="1"/>
  <c r="I160" i="29"/>
  <c r="K160" i="29" s="1"/>
  <c r="L160" i="29" s="1"/>
  <c r="I161" i="29"/>
  <c r="K161" i="29" s="1"/>
  <c r="L161" i="29" s="1"/>
  <c r="K162" i="29"/>
  <c r="L162" i="29" s="1"/>
  <c r="J163" i="29"/>
  <c r="K163" i="29" s="1"/>
  <c r="L163" i="29" s="1"/>
  <c r="H164" i="29"/>
  <c r="J164" i="29" s="1"/>
  <c r="H165" i="29"/>
  <c r="J165" i="29" s="1"/>
  <c r="H166" i="29"/>
  <c r="J166" i="29" s="1"/>
  <c r="H167" i="29"/>
  <c r="J167" i="29" s="1"/>
  <c r="H168" i="29"/>
  <c r="K168" i="29"/>
  <c r="L168" i="29" s="1"/>
  <c r="D1" i="28"/>
  <c r="I22" i="28"/>
  <c r="H139" i="29"/>
  <c r="H137" i="29"/>
  <c r="H146" i="29"/>
  <c r="H145" i="29"/>
  <c r="H147" i="29"/>
  <c r="H142" i="29"/>
  <c r="H138" i="29"/>
  <c r="H144" i="29"/>
  <c r="H140" i="29"/>
  <c r="H143" i="29"/>
  <c r="H141" i="29"/>
  <c r="K125" i="94" l="1"/>
  <c r="L125" i="94" s="1"/>
  <c r="J104" i="94"/>
  <c r="K124" i="93"/>
  <c r="L124" i="93" s="1"/>
  <c r="J103" i="93"/>
  <c r="K126" i="98"/>
  <c r="L126" i="98" s="1"/>
  <c r="J105" i="98"/>
  <c r="K124" i="92"/>
  <c r="L124" i="92" s="1"/>
  <c r="J103" i="92"/>
  <c r="J102" i="99"/>
  <c r="K103" i="99"/>
  <c r="L103" i="99" s="1"/>
  <c r="K123" i="91"/>
  <c r="L123" i="91" s="1"/>
  <c r="J102" i="91"/>
  <c r="K124" i="96"/>
  <c r="L124" i="96" s="1"/>
  <c r="J103" i="96"/>
  <c r="K124" i="97"/>
  <c r="L124" i="97" s="1"/>
  <c r="J103" i="97"/>
  <c r="K124" i="95"/>
  <c r="L124" i="95" s="1"/>
  <c r="J103" i="95"/>
  <c r="K123" i="90"/>
  <c r="L123" i="90" s="1"/>
  <c r="J102" i="90"/>
  <c r="B79" i="30"/>
  <c r="K124" i="52"/>
  <c r="L124" i="52" s="1"/>
  <c r="J103" i="52"/>
  <c r="K119" i="53"/>
  <c r="L119" i="53" s="1"/>
  <c r="J98" i="53"/>
  <c r="F53" i="30"/>
  <c r="C79" i="30"/>
  <c r="B87" i="30"/>
  <c r="D97" i="30"/>
  <c r="F97" i="30"/>
  <c r="E97" i="30"/>
  <c r="F79" i="30"/>
  <c r="F87" i="30"/>
  <c r="C87" i="30"/>
  <c r="F57" i="30"/>
  <c r="B75" i="30"/>
  <c r="D103" i="30"/>
  <c r="F103" i="30"/>
  <c r="D73" i="30"/>
  <c r="F73" i="30"/>
  <c r="D67" i="30"/>
  <c r="F75" i="30"/>
  <c r="D75" i="30"/>
  <c r="F33" i="30"/>
  <c r="E93" i="30"/>
  <c r="F93" i="30"/>
  <c r="D93" i="30"/>
  <c r="F77" i="30"/>
  <c r="D35" i="30"/>
  <c r="E75" i="30"/>
  <c r="E79" i="30"/>
  <c r="D101" i="30"/>
  <c r="B67" i="30"/>
  <c r="E87" i="30"/>
  <c r="A161" i="29"/>
  <c r="B161" i="29" s="1"/>
  <c r="A155" i="29"/>
  <c r="B155" i="29" s="1"/>
  <c r="A157" i="29"/>
  <c r="B157" i="29" s="1"/>
  <c r="C97" i="30"/>
  <c r="B91" i="30"/>
  <c r="C91" i="30"/>
  <c r="I98" i="29"/>
  <c r="B95" i="30"/>
  <c r="E73" i="30"/>
  <c r="C73" i="30"/>
  <c r="C93" i="30"/>
  <c r="I58" i="29"/>
  <c r="A46" i="29"/>
  <c r="D46" i="29" s="1"/>
  <c r="I138" i="29"/>
  <c r="K138" i="29" s="1"/>
  <c r="L138" i="29" s="1"/>
  <c r="A159" i="29"/>
  <c r="D159" i="29" s="1"/>
  <c r="A153" i="29"/>
  <c r="B153" i="29" s="1"/>
  <c r="B35" i="30"/>
  <c r="F95" i="30"/>
  <c r="E95" i="30"/>
  <c r="E161" i="29"/>
  <c r="I142" i="29"/>
  <c r="K142" i="29" s="1"/>
  <c r="L142" i="29" s="1"/>
  <c r="D55" i="30"/>
  <c r="B55" i="30"/>
  <c r="E53" i="30"/>
  <c r="C53" i="30"/>
  <c r="C67" i="30"/>
  <c r="E67" i="30"/>
  <c r="D53" i="30"/>
  <c r="F55" i="30"/>
  <c r="C95" i="30"/>
  <c r="E55" i="30"/>
  <c r="D123" i="29"/>
  <c r="C123" i="29"/>
  <c r="E123" i="29"/>
  <c r="B142" i="29"/>
  <c r="E142" i="29"/>
  <c r="B138" i="29"/>
  <c r="E138" i="29"/>
  <c r="A144" i="29"/>
  <c r="A140" i="29"/>
  <c r="D140" i="29" s="1"/>
  <c r="A146" i="29"/>
  <c r="B146" i="29" s="1"/>
  <c r="I66" i="29"/>
  <c r="I97" i="29"/>
  <c r="I89" i="29"/>
  <c r="A72" i="29"/>
  <c r="B72" i="29" s="1"/>
  <c r="C103" i="30"/>
  <c r="E103" i="30"/>
  <c r="I93" i="29"/>
  <c r="A88" i="29"/>
  <c r="C88" i="29" s="1"/>
  <c r="A76" i="29"/>
  <c r="B76" i="29" s="1"/>
  <c r="A68" i="29"/>
  <c r="B68" i="29" s="1"/>
  <c r="I54" i="29"/>
  <c r="A52" i="29"/>
  <c r="F52" i="29" s="1"/>
  <c r="I48" i="29"/>
  <c r="A38" i="29"/>
  <c r="B38" i="29" s="1"/>
  <c r="I130" i="29"/>
  <c r="I102" i="29"/>
  <c r="I101" i="29"/>
  <c r="A92" i="29"/>
  <c r="D92" i="29" s="1"/>
  <c r="A80" i="29"/>
  <c r="B80" i="29" s="1"/>
  <c r="I57" i="29"/>
  <c r="B34" i="29"/>
  <c r="E34" i="29"/>
  <c r="B64" i="29"/>
  <c r="E64" i="29"/>
  <c r="B44" i="29"/>
  <c r="E44" i="29"/>
  <c r="I125" i="29"/>
  <c r="A96" i="29"/>
  <c r="B96" i="29" s="1"/>
  <c r="I65" i="29"/>
  <c r="I64" i="29"/>
  <c r="I44" i="29"/>
  <c r="I30" i="29"/>
  <c r="B33" i="30"/>
  <c r="C33" i="30"/>
  <c r="E33" i="30"/>
  <c r="I128" i="29"/>
  <c r="B123" i="29"/>
  <c r="A100" i="29"/>
  <c r="B100" i="29" s="1"/>
  <c r="AD83" i="29"/>
  <c r="I81" i="29"/>
  <c r="I78" i="29"/>
  <c r="I77" i="29"/>
  <c r="I74" i="29"/>
  <c r="I73" i="29"/>
  <c r="I70" i="29"/>
  <c r="I69" i="29"/>
  <c r="A60" i="29"/>
  <c r="C60" i="29" s="1"/>
  <c r="A56" i="29"/>
  <c r="D56" i="29" s="1"/>
  <c r="I50" i="29"/>
  <c r="I34" i="29"/>
  <c r="A32" i="29"/>
  <c r="B32" i="29" s="1"/>
  <c r="B57" i="30"/>
  <c r="C57" i="30"/>
  <c r="E57" i="30"/>
  <c r="B101" i="30"/>
  <c r="E101" i="30"/>
  <c r="C101" i="30"/>
  <c r="I131" i="29"/>
  <c r="I126" i="29"/>
  <c r="I132" i="29"/>
  <c r="I127" i="29"/>
  <c r="I94" i="29"/>
  <c r="I90" i="29"/>
  <c r="I86" i="29"/>
  <c r="B77" i="30"/>
  <c r="C77" i="30"/>
  <c r="E77" i="30"/>
  <c r="D91" i="30"/>
  <c r="E91" i="30"/>
  <c r="C35" i="30"/>
  <c r="E35" i="30"/>
  <c r="B1" i="28"/>
  <c r="G145" i="29"/>
  <c r="G141" i="29"/>
  <c r="G139" i="29"/>
  <c r="G147" i="29"/>
  <c r="G143" i="29"/>
  <c r="G146" i="29"/>
  <c r="G144" i="29"/>
  <c r="G142" i="29"/>
  <c r="G140" i="29"/>
  <c r="G138" i="29"/>
  <c r="G137" i="29"/>
  <c r="E125" i="29"/>
  <c r="B125" i="29"/>
  <c r="D125" i="29"/>
  <c r="C125" i="29"/>
  <c r="E73" i="29"/>
  <c r="B73" i="29"/>
  <c r="F73" i="29"/>
  <c r="C73" i="29"/>
  <c r="D73" i="29"/>
  <c r="E69" i="29"/>
  <c r="D69" i="29"/>
  <c r="B69" i="29"/>
  <c r="F69" i="29"/>
  <c r="C69" i="29"/>
  <c r="E49" i="29"/>
  <c r="B49" i="29"/>
  <c r="F49" i="29"/>
  <c r="C49" i="29"/>
  <c r="D49" i="29"/>
  <c r="D29" i="29"/>
  <c r="C29" i="29"/>
  <c r="E29" i="29"/>
  <c r="B29" i="29"/>
  <c r="F29" i="29"/>
  <c r="D156" i="29"/>
  <c r="E156" i="29"/>
  <c r="B156" i="29"/>
  <c r="C156" i="29"/>
  <c r="E151" i="29"/>
  <c r="B151" i="29"/>
  <c r="C151" i="29"/>
  <c r="D151" i="29"/>
  <c r="C128" i="29"/>
  <c r="D128" i="29"/>
  <c r="E128" i="29"/>
  <c r="B128" i="29"/>
  <c r="D98" i="29"/>
  <c r="C98" i="29"/>
  <c r="E98" i="29"/>
  <c r="B98" i="29"/>
  <c r="F98" i="29"/>
  <c r="E93" i="29"/>
  <c r="B93" i="29"/>
  <c r="F93" i="29"/>
  <c r="D93" i="29"/>
  <c r="C93" i="29"/>
  <c r="E89" i="29"/>
  <c r="B89" i="29"/>
  <c r="F89" i="29"/>
  <c r="C89" i="29"/>
  <c r="D89" i="29"/>
  <c r="D85" i="29"/>
  <c r="C85" i="29"/>
  <c r="E85" i="29"/>
  <c r="B85" i="29"/>
  <c r="F85" i="29"/>
  <c r="D58" i="29"/>
  <c r="E58" i="29"/>
  <c r="C58" i="29"/>
  <c r="B58" i="29"/>
  <c r="F58" i="29"/>
  <c r="D54" i="29"/>
  <c r="E54" i="29"/>
  <c r="C54" i="29"/>
  <c r="B54" i="29"/>
  <c r="F54" i="29"/>
  <c r="D86" i="29"/>
  <c r="E86" i="29"/>
  <c r="C86" i="29"/>
  <c r="B86" i="29"/>
  <c r="F86" i="29"/>
  <c r="D82" i="29"/>
  <c r="E82" i="29"/>
  <c r="B82" i="29"/>
  <c r="F82" i="29"/>
  <c r="C82" i="29"/>
  <c r="D154" i="29"/>
  <c r="E154" i="29"/>
  <c r="B154" i="29"/>
  <c r="C154" i="29"/>
  <c r="E97" i="29"/>
  <c r="B97" i="29"/>
  <c r="F97" i="29"/>
  <c r="D97" i="29"/>
  <c r="C97" i="29"/>
  <c r="D66" i="29"/>
  <c r="E66" i="29"/>
  <c r="B66" i="29"/>
  <c r="F66" i="29"/>
  <c r="C66" i="29"/>
  <c r="E57" i="29"/>
  <c r="B57" i="29"/>
  <c r="F57" i="29"/>
  <c r="C57" i="29"/>
  <c r="D57" i="29"/>
  <c r="E53" i="29"/>
  <c r="D53" i="29"/>
  <c r="B53" i="29"/>
  <c r="F53" i="29"/>
  <c r="C53" i="29"/>
  <c r="E45" i="29"/>
  <c r="D45" i="29"/>
  <c r="B45" i="29"/>
  <c r="F45" i="29"/>
  <c r="C45" i="29"/>
  <c r="E33" i="29"/>
  <c r="B33" i="29"/>
  <c r="F33" i="29"/>
  <c r="D33" i="29"/>
  <c r="C33" i="29"/>
  <c r="E130" i="29"/>
  <c r="B130" i="29"/>
  <c r="C130" i="29"/>
  <c r="D130" i="29"/>
  <c r="D94" i="29"/>
  <c r="E94" i="29"/>
  <c r="B94" i="29"/>
  <c r="F94" i="29"/>
  <c r="C94" i="29"/>
  <c r="D90" i="29"/>
  <c r="E90" i="29"/>
  <c r="B90" i="29"/>
  <c r="F90" i="29"/>
  <c r="C90" i="29"/>
  <c r="E81" i="29"/>
  <c r="B81" i="29"/>
  <c r="F81" i="29"/>
  <c r="C81" i="29"/>
  <c r="D81" i="29"/>
  <c r="E77" i="29"/>
  <c r="B77" i="29"/>
  <c r="F77" i="29"/>
  <c r="D77" i="29"/>
  <c r="C77" i="29"/>
  <c r="C132" i="29"/>
  <c r="D132" i="29"/>
  <c r="E132" i="29"/>
  <c r="B132" i="29"/>
  <c r="D127" i="29"/>
  <c r="B127" i="29"/>
  <c r="E127" i="29"/>
  <c r="C127" i="29"/>
  <c r="D102" i="29"/>
  <c r="E102" i="29"/>
  <c r="C102" i="29"/>
  <c r="B102" i="29"/>
  <c r="F102" i="29"/>
  <c r="D158" i="29"/>
  <c r="B158" i="29"/>
  <c r="E158" i="29"/>
  <c r="C158" i="29"/>
  <c r="D152" i="29"/>
  <c r="E152" i="29"/>
  <c r="B152" i="29"/>
  <c r="C152" i="29"/>
  <c r="D131" i="29"/>
  <c r="E131" i="29"/>
  <c r="B131" i="29"/>
  <c r="C131" i="29"/>
  <c r="C126" i="29"/>
  <c r="D126" i="29"/>
  <c r="E126" i="29"/>
  <c r="B126" i="29"/>
  <c r="E101" i="29"/>
  <c r="D101" i="29"/>
  <c r="B101" i="29"/>
  <c r="F101" i="29"/>
  <c r="C101" i="29"/>
  <c r="D78" i="29"/>
  <c r="E78" i="29"/>
  <c r="B78" i="29"/>
  <c r="F78" i="29"/>
  <c r="C78" i="29"/>
  <c r="D74" i="29"/>
  <c r="E74" i="29"/>
  <c r="B74" i="29"/>
  <c r="F74" i="29"/>
  <c r="C74" i="29"/>
  <c r="D70" i="29"/>
  <c r="E70" i="29"/>
  <c r="B70" i="29"/>
  <c r="F70" i="29"/>
  <c r="C70" i="29"/>
  <c r="E65" i="29"/>
  <c r="D65" i="29"/>
  <c r="B65" i="29"/>
  <c r="F65" i="29"/>
  <c r="C65" i="29"/>
  <c r="D50" i="29"/>
  <c r="E50" i="29"/>
  <c r="B50" i="29"/>
  <c r="F50" i="29"/>
  <c r="C50" i="29"/>
  <c r="B38" i="30"/>
  <c r="F38" i="30"/>
  <c r="C38" i="30"/>
  <c r="D38" i="30"/>
  <c r="E38" i="30"/>
  <c r="D138" i="29"/>
  <c r="AD134" i="29"/>
  <c r="A103" i="29"/>
  <c r="A99" i="29"/>
  <c r="A95" i="29"/>
  <c r="A91" i="29"/>
  <c r="A87" i="29"/>
  <c r="A79" i="29"/>
  <c r="A75" i="29"/>
  <c r="A71" i="29"/>
  <c r="A67" i="29"/>
  <c r="D64" i="29"/>
  <c r="A59" i="29"/>
  <c r="A55" i="29"/>
  <c r="I53" i="29"/>
  <c r="A51" i="29"/>
  <c r="I49" i="29"/>
  <c r="D48" i="29"/>
  <c r="A47" i="29"/>
  <c r="B46" i="29"/>
  <c r="I45" i="29"/>
  <c r="D44" i="29"/>
  <c r="A35" i="29"/>
  <c r="D34" i="29"/>
  <c r="I33" i="29"/>
  <c r="A31" i="29"/>
  <c r="D30" i="29"/>
  <c r="E154" i="30"/>
  <c r="B154" i="30"/>
  <c r="C154" i="30"/>
  <c r="D154" i="30"/>
  <c r="C137" i="30"/>
  <c r="E137" i="30"/>
  <c r="D137" i="30"/>
  <c r="B137" i="30"/>
  <c r="B130" i="30"/>
  <c r="D130" i="30"/>
  <c r="E130" i="30"/>
  <c r="C130" i="30"/>
  <c r="C132" i="30"/>
  <c r="D132" i="30"/>
  <c r="B132" i="30"/>
  <c r="E132" i="30"/>
  <c r="A129" i="29"/>
  <c r="A124" i="29"/>
  <c r="B64" i="30"/>
  <c r="F64" i="30"/>
  <c r="C64" i="30"/>
  <c r="D64" i="30"/>
  <c r="E64" i="30"/>
  <c r="B76" i="30"/>
  <c r="F76" i="30"/>
  <c r="C76" i="30"/>
  <c r="E76" i="30"/>
  <c r="D76" i="30"/>
  <c r="D80" i="30"/>
  <c r="C80" i="30"/>
  <c r="E80" i="30"/>
  <c r="B80" i="30"/>
  <c r="F80" i="30"/>
  <c r="I158" i="29"/>
  <c r="K158" i="29" s="1"/>
  <c r="L158" i="29" s="1"/>
  <c r="I154" i="29"/>
  <c r="K154" i="29" s="1"/>
  <c r="L154" i="29" s="1"/>
  <c r="I152" i="29"/>
  <c r="K152" i="29" s="1"/>
  <c r="L152" i="29" s="1"/>
  <c r="A160" i="29"/>
  <c r="A147" i="29"/>
  <c r="A145" i="29"/>
  <c r="A143" i="29"/>
  <c r="C142" i="29"/>
  <c r="A141" i="29"/>
  <c r="G1" i="29"/>
  <c r="C64" i="29"/>
  <c r="C48" i="29"/>
  <c r="C44" i="29"/>
  <c r="C34" i="29"/>
  <c r="C30" i="29"/>
  <c r="D86" i="30"/>
  <c r="B86" i="30"/>
  <c r="F86" i="30"/>
  <c r="E86" i="30"/>
  <c r="C86" i="30"/>
  <c r="B34" i="30"/>
  <c r="F34" i="30"/>
  <c r="C34" i="30"/>
  <c r="D34" i="30"/>
  <c r="E34" i="30"/>
  <c r="B44" i="30"/>
  <c r="F44" i="30"/>
  <c r="C44" i="30"/>
  <c r="D44" i="30"/>
  <c r="E44" i="30"/>
  <c r="B48" i="30"/>
  <c r="F48" i="30"/>
  <c r="D48" i="30"/>
  <c r="C48" i="30"/>
  <c r="E48" i="30"/>
  <c r="B52" i="30"/>
  <c r="F52" i="30"/>
  <c r="C52" i="30"/>
  <c r="D52" i="30"/>
  <c r="E52" i="30"/>
  <c r="B56" i="30"/>
  <c r="F56" i="30"/>
  <c r="D56" i="30"/>
  <c r="C56" i="30"/>
  <c r="E56" i="30"/>
  <c r="B60" i="30"/>
  <c r="F60" i="30"/>
  <c r="C60" i="30"/>
  <c r="E60" i="30"/>
  <c r="D60" i="30"/>
  <c r="B100" i="30"/>
  <c r="F100" i="30"/>
  <c r="C100" i="30"/>
  <c r="D100" i="30"/>
  <c r="E100" i="30"/>
  <c r="B151" i="30"/>
  <c r="C151" i="30"/>
  <c r="D151" i="30"/>
  <c r="E151" i="30"/>
  <c r="E48" i="29"/>
  <c r="E30" i="29"/>
  <c r="D147" i="30"/>
  <c r="E147" i="30"/>
  <c r="C147" i="30"/>
  <c r="B147" i="30"/>
  <c r="B68" i="30"/>
  <c r="F68" i="30"/>
  <c r="C68" i="30"/>
  <c r="D68" i="30"/>
  <c r="E68" i="30"/>
  <c r="B72" i="30"/>
  <c r="F72" i="30"/>
  <c r="C72" i="30"/>
  <c r="D72" i="30"/>
  <c r="E72" i="30"/>
  <c r="C126" i="30"/>
  <c r="D126" i="30"/>
  <c r="E126" i="30"/>
  <c r="B126" i="30"/>
  <c r="I156" i="29"/>
  <c r="K156" i="29" s="1"/>
  <c r="L156" i="29" s="1"/>
  <c r="D142" i="29"/>
  <c r="A139" i="29"/>
  <c r="C138" i="29"/>
  <c r="F64" i="29"/>
  <c r="F48" i="29"/>
  <c r="F44" i="29"/>
  <c r="F34" i="29"/>
  <c r="F30" i="29"/>
  <c r="D143" i="30"/>
  <c r="E143" i="30"/>
  <c r="C143" i="30"/>
  <c r="B143" i="30"/>
  <c r="B30" i="30"/>
  <c r="F30" i="30"/>
  <c r="C30" i="30"/>
  <c r="D30" i="30"/>
  <c r="E30" i="30"/>
  <c r="B88" i="30"/>
  <c r="C88" i="30"/>
  <c r="D88" i="30"/>
  <c r="E88" i="30"/>
  <c r="F88" i="30"/>
  <c r="B92" i="30"/>
  <c r="F92" i="30"/>
  <c r="C92" i="30"/>
  <c r="E92" i="30"/>
  <c r="D92" i="30"/>
  <c r="B96" i="30"/>
  <c r="F96" i="30"/>
  <c r="C96" i="30"/>
  <c r="E96" i="30"/>
  <c r="D96" i="30"/>
  <c r="C155" i="30"/>
  <c r="E155" i="30"/>
  <c r="B155" i="30"/>
  <c r="D155" i="30"/>
  <c r="J27" i="28"/>
  <c r="K27" i="28" s="1"/>
  <c r="L27" i="28" s="1"/>
  <c r="J28" i="28"/>
  <c r="K28" i="28" s="1"/>
  <c r="L28" i="28" s="1"/>
  <c r="J29" i="28"/>
  <c r="K29" i="28" s="1"/>
  <c r="L29" i="28" s="1"/>
  <c r="I30" i="28"/>
  <c r="A31" i="28"/>
  <c r="A32" i="28"/>
  <c r="A33" i="28"/>
  <c r="B33" i="28" s="1"/>
  <c r="I34" i="28"/>
  <c r="A37" i="28"/>
  <c r="J38" i="28"/>
  <c r="K38" i="28" s="1"/>
  <c r="L38" i="28" s="1"/>
  <c r="J39" i="28"/>
  <c r="K39" i="28" s="1"/>
  <c r="L39" i="28" s="1"/>
  <c r="J40" i="28"/>
  <c r="K40" i="28" s="1"/>
  <c r="L40" i="28" s="1"/>
  <c r="J41" i="28"/>
  <c r="K41" i="28" s="1"/>
  <c r="L41" i="28" s="1"/>
  <c r="A43" i="28"/>
  <c r="A44" i="28"/>
  <c r="I45" i="28"/>
  <c r="A46" i="28"/>
  <c r="A47" i="28"/>
  <c r="A48" i="28"/>
  <c r="I49" i="28"/>
  <c r="A50" i="28"/>
  <c r="A51" i="28"/>
  <c r="A52" i="28"/>
  <c r="I53" i="28"/>
  <c r="I54" i="28"/>
  <c r="A55" i="28"/>
  <c r="I56" i="28"/>
  <c r="I57" i="28"/>
  <c r="A58" i="28"/>
  <c r="A59" i="28"/>
  <c r="J60" i="28"/>
  <c r="K60" i="28" s="1"/>
  <c r="L60" i="28" s="1"/>
  <c r="J61" i="28"/>
  <c r="K61" i="28" s="1"/>
  <c r="L61" i="28" s="1"/>
  <c r="J62" i="28"/>
  <c r="K62" i="28" s="1"/>
  <c r="L62" i="28" s="1"/>
  <c r="A63" i="28"/>
  <c r="I64" i="28"/>
  <c r="I65" i="28"/>
  <c r="A66" i="28"/>
  <c r="A67" i="28"/>
  <c r="A68" i="28"/>
  <c r="I69" i="28"/>
  <c r="A70" i="28"/>
  <c r="A71" i="28"/>
  <c r="I72" i="28"/>
  <c r="I73" i="28"/>
  <c r="I74" i="28"/>
  <c r="A75" i="28"/>
  <c r="I76" i="28"/>
  <c r="I77" i="28"/>
  <c r="I78" i="28"/>
  <c r="A79" i="28"/>
  <c r="I80" i="28"/>
  <c r="J81" i="28"/>
  <c r="K81" i="28" s="1"/>
  <c r="L81" i="28" s="1"/>
  <c r="J82" i="28"/>
  <c r="K82" i="28" s="1"/>
  <c r="L82" i="28" s="1"/>
  <c r="J83" i="28"/>
  <c r="K83" i="28" s="1"/>
  <c r="L83" i="28" s="1"/>
  <c r="J84" i="28"/>
  <c r="K84" i="28" s="1"/>
  <c r="L84" i="28" s="1"/>
  <c r="I85" i="28"/>
  <c r="A86" i="28"/>
  <c r="A87" i="28"/>
  <c r="A88" i="28"/>
  <c r="I89" i="28"/>
  <c r="A90" i="28"/>
  <c r="A91" i="28"/>
  <c r="I92" i="28"/>
  <c r="I93" i="28"/>
  <c r="I94" i="28"/>
  <c r="A95" i="28"/>
  <c r="I96" i="28"/>
  <c r="I97" i="28"/>
  <c r="A98" i="28"/>
  <c r="A99" i="28"/>
  <c r="I100" i="28"/>
  <c r="I101" i="28"/>
  <c r="A102" i="28"/>
  <c r="J103" i="28"/>
  <c r="K103" i="28" s="1"/>
  <c r="L103" i="28" s="1"/>
  <c r="H104" i="28"/>
  <c r="J104" i="28" s="1"/>
  <c r="K104" i="28" s="1"/>
  <c r="L104" i="28" s="1"/>
  <c r="J105" i="28"/>
  <c r="K105" i="28" s="1"/>
  <c r="L105" i="28" s="1"/>
  <c r="J106" i="28"/>
  <c r="K106" i="28" s="1"/>
  <c r="L106" i="28" s="1"/>
  <c r="H107" i="28"/>
  <c r="J107" i="28"/>
  <c r="K107" i="28" s="1"/>
  <c r="L107" i="28" s="1"/>
  <c r="H108" i="28"/>
  <c r="H109" i="28"/>
  <c r="H110" i="28"/>
  <c r="H111" i="28"/>
  <c r="H112" i="28"/>
  <c r="H113" i="28"/>
  <c r="H114" i="28"/>
  <c r="H115" i="28"/>
  <c r="H116" i="28"/>
  <c r="K117" i="28"/>
  <c r="L117" i="28" s="1"/>
  <c r="K118" i="28"/>
  <c r="L118" i="28" s="1"/>
  <c r="K119" i="28"/>
  <c r="L119" i="28" s="1"/>
  <c r="K120" i="28"/>
  <c r="L120" i="28" s="1"/>
  <c r="J121" i="28"/>
  <c r="K121" i="28" s="1"/>
  <c r="L121" i="28" s="1"/>
  <c r="J122" i="28"/>
  <c r="K122" i="28" s="1"/>
  <c r="L122" i="28" s="1"/>
  <c r="A123" i="28"/>
  <c r="A124" i="28"/>
  <c r="I125" i="28"/>
  <c r="A126" i="28"/>
  <c r="I127" i="28"/>
  <c r="A128" i="28"/>
  <c r="A129" i="28"/>
  <c r="I131" i="28"/>
  <c r="K133" i="28"/>
  <c r="L133" i="28" s="1"/>
  <c r="J134" i="28"/>
  <c r="K134" i="28" s="1"/>
  <c r="L134" i="28" s="1"/>
  <c r="K137" i="28"/>
  <c r="L137" i="28" s="1"/>
  <c r="A138" i="28"/>
  <c r="I139" i="28"/>
  <c r="K139" i="28" s="1"/>
  <c r="L139" i="28" s="1"/>
  <c r="A140" i="28"/>
  <c r="I141" i="28"/>
  <c r="K141" i="28" s="1"/>
  <c r="L141" i="28" s="1"/>
  <c r="A142" i="28"/>
  <c r="I143" i="28"/>
  <c r="K143" i="28" s="1"/>
  <c r="L143" i="28" s="1"/>
  <c r="A144" i="28"/>
  <c r="I145" i="28"/>
  <c r="K145" i="28" s="1"/>
  <c r="L145" i="28" s="1"/>
  <c r="A146" i="28"/>
  <c r="I147" i="28"/>
  <c r="K147" i="28" s="1"/>
  <c r="L147" i="28" s="1"/>
  <c r="K148" i="28"/>
  <c r="L148" i="28" s="1"/>
  <c r="J149" i="28"/>
  <c r="K149" i="28" s="1"/>
  <c r="L149" i="28" s="1"/>
  <c r="J150" i="28"/>
  <c r="K150" i="28" s="1"/>
  <c r="L150" i="28" s="1"/>
  <c r="K151" i="28"/>
  <c r="L151" i="28" s="1"/>
  <c r="I152" i="28"/>
  <c r="K152" i="28" s="1"/>
  <c r="L152" i="28" s="1"/>
  <c r="A153" i="28"/>
  <c r="I154" i="28"/>
  <c r="K154" i="28" s="1"/>
  <c r="L154" i="28" s="1"/>
  <c r="A155" i="28"/>
  <c r="I156" i="28"/>
  <c r="K156" i="28" s="1"/>
  <c r="L156" i="28" s="1"/>
  <c r="A157" i="28"/>
  <c r="A158" i="28"/>
  <c r="A159" i="28"/>
  <c r="A160" i="28"/>
  <c r="A161" i="28"/>
  <c r="K162" i="28"/>
  <c r="L162" i="28" s="1"/>
  <c r="J163" i="28"/>
  <c r="K163" i="28" s="1"/>
  <c r="L163" i="28" s="1"/>
  <c r="H164" i="28"/>
  <c r="J164" i="28" s="1"/>
  <c r="H165" i="28"/>
  <c r="J165" i="28" s="1"/>
  <c r="H166" i="28"/>
  <c r="J166" i="28" s="1"/>
  <c r="H167" i="28"/>
  <c r="J167" i="28" s="1"/>
  <c r="H168" i="28"/>
  <c r="K168" i="28"/>
  <c r="L168" i="28" s="1"/>
  <c r="D1" i="27"/>
  <c r="I22" i="27"/>
  <c r="H141" i="28"/>
  <c r="H139" i="28"/>
  <c r="H138" i="28"/>
  <c r="H143" i="28"/>
  <c r="H145" i="28"/>
  <c r="H137" i="28"/>
  <c r="H140" i="28"/>
  <c r="H142" i="28"/>
  <c r="H147" i="28"/>
  <c r="H144" i="28"/>
  <c r="H146" i="28"/>
  <c r="D153" i="29" l="1"/>
  <c r="J101" i="91"/>
  <c r="K102" i="91"/>
  <c r="L102" i="91" s="1"/>
  <c r="K103" i="95"/>
  <c r="L103" i="95" s="1"/>
  <c r="J102" i="95"/>
  <c r="K103" i="93"/>
  <c r="L103" i="93" s="1"/>
  <c r="J102" i="93"/>
  <c r="K103" i="96"/>
  <c r="L103" i="96" s="1"/>
  <c r="J102" i="96"/>
  <c r="J102" i="92"/>
  <c r="K103" i="92"/>
  <c r="L103" i="92" s="1"/>
  <c r="K105" i="98"/>
  <c r="L105" i="98" s="1"/>
  <c r="J104" i="98"/>
  <c r="J103" i="94"/>
  <c r="K104" i="94"/>
  <c r="L104" i="94" s="1"/>
  <c r="J101" i="90"/>
  <c r="K102" i="90"/>
  <c r="L102" i="90" s="1"/>
  <c r="K103" i="97"/>
  <c r="L103" i="97" s="1"/>
  <c r="J102" i="97"/>
  <c r="K102" i="99"/>
  <c r="L102" i="99" s="1"/>
  <c r="J101" i="99"/>
  <c r="J97" i="53"/>
  <c r="K98" i="53"/>
  <c r="L98" i="53" s="1"/>
  <c r="K103" i="52"/>
  <c r="L103" i="52" s="1"/>
  <c r="J102" i="52"/>
  <c r="D161" i="29"/>
  <c r="C161" i="29"/>
  <c r="E153" i="29"/>
  <c r="C153" i="29"/>
  <c r="F76" i="29"/>
  <c r="C76" i="29"/>
  <c r="F96" i="29"/>
  <c r="D76" i="29"/>
  <c r="E96" i="29"/>
  <c r="D72" i="29"/>
  <c r="F72" i="29"/>
  <c r="F32" i="29"/>
  <c r="F88" i="29"/>
  <c r="C155" i="29"/>
  <c r="C159" i="29"/>
  <c r="D155" i="29"/>
  <c r="E155" i="29"/>
  <c r="C56" i="29"/>
  <c r="F56" i="29"/>
  <c r="D88" i="29"/>
  <c r="D157" i="29"/>
  <c r="C157" i="29"/>
  <c r="E157" i="29"/>
  <c r="D146" i="29"/>
  <c r="E146" i="29"/>
  <c r="C146" i="29"/>
  <c r="D80" i="29"/>
  <c r="C80" i="29"/>
  <c r="E72" i="29"/>
  <c r="F80" i="29"/>
  <c r="E80" i="29"/>
  <c r="C72" i="29"/>
  <c r="C140" i="29"/>
  <c r="C92" i="29"/>
  <c r="C100" i="29"/>
  <c r="F46" i="29"/>
  <c r="E46" i="29"/>
  <c r="F60" i="29"/>
  <c r="C46" i="29"/>
  <c r="F92" i="29"/>
  <c r="D100" i="29"/>
  <c r="F100" i="29"/>
  <c r="C96" i="29"/>
  <c r="E100" i="29"/>
  <c r="D96" i="29"/>
  <c r="C52" i="29"/>
  <c r="D52" i="29"/>
  <c r="D60" i="29"/>
  <c r="I144" i="28"/>
  <c r="K144" i="28" s="1"/>
  <c r="L144" i="28" s="1"/>
  <c r="E76" i="29"/>
  <c r="A94" i="28"/>
  <c r="B94" i="28" s="1"/>
  <c r="I146" i="28"/>
  <c r="K146" i="28" s="1"/>
  <c r="L146" i="28" s="1"/>
  <c r="A78" i="28"/>
  <c r="C78" i="28" s="1"/>
  <c r="A72" i="28"/>
  <c r="D72" i="28" s="1"/>
  <c r="A54" i="28"/>
  <c r="B54" i="28" s="1"/>
  <c r="B159" i="29"/>
  <c r="E159" i="29"/>
  <c r="I138" i="28"/>
  <c r="K138" i="28" s="1"/>
  <c r="L138" i="28" s="1"/>
  <c r="I98" i="28"/>
  <c r="I58" i="28"/>
  <c r="I48" i="28"/>
  <c r="I46" i="28"/>
  <c r="B98" i="28"/>
  <c r="E98" i="28"/>
  <c r="B144" i="29"/>
  <c r="E144" i="29"/>
  <c r="I140" i="28"/>
  <c r="K140" i="28" s="1"/>
  <c r="L140" i="28" s="1"/>
  <c r="I88" i="28"/>
  <c r="I86" i="28"/>
  <c r="F68" i="29"/>
  <c r="C144" i="29"/>
  <c r="D38" i="29"/>
  <c r="I142" i="28"/>
  <c r="K142" i="28" s="1"/>
  <c r="L142" i="28" s="1"/>
  <c r="I102" i="28"/>
  <c r="A92" i="28"/>
  <c r="D92" i="28" s="1"/>
  <c r="A74" i="28"/>
  <c r="B74" i="28" s="1"/>
  <c r="I44" i="28"/>
  <c r="F38" i="29"/>
  <c r="C68" i="29"/>
  <c r="E68" i="29"/>
  <c r="D144" i="29"/>
  <c r="E38" i="29"/>
  <c r="B52" i="29"/>
  <c r="E52" i="29"/>
  <c r="B88" i="29"/>
  <c r="E88" i="29"/>
  <c r="I68" i="28"/>
  <c r="I66" i="28"/>
  <c r="C38" i="29"/>
  <c r="D68" i="29"/>
  <c r="B92" i="29"/>
  <c r="E92" i="29"/>
  <c r="B140" i="29"/>
  <c r="E140" i="29"/>
  <c r="B102" i="28"/>
  <c r="E102" i="28"/>
  <c r="D44" i="28"/>
  <c r="E44" i="28"/>
  <c r="C44" i="28"/>
  <c r="B90" i="28"/>
  <c r="E90" i="28"/>
  <c r="D68" i="28"/>
  <c r="C68" i="28"/>
  <c r="E68" i="28"/>
  <c r="B66" i="28"/>
  <c r="E66" i="28"/>
  <c r="D48" i="28"/>
  <c r="C48" i="28"/>
  <c r="E48" i="28"/>
  <c r="B46" i="28"/>
  <c r="E46" i="28"/>
  <c r="B58" i="28"/>
  <c r="E58" i="28"/>
  <c r="D52" i="28"/>
  <c r="C52" i="28"/>
  <c r="E52" i="28"/>
  <c r="B50" i="28"/>
  <c r="E50" i="28"/>
  <c r="D31" i="28"/>
  <c r="C31" i="28"/>
  <c r="E31" i="28"/>
  <c r="D88" i="28"/>
  <c r="C88" i="28"/>
  <c r="E88" i="28"/>
  <c r="B86" i="28"/>
  <c r="E86" i="28"/>
  <c r="B70" i="28"/>
  <c r="E70" i="28"/>
  <c r="I130" i="28"/>
  <c r="I128" i="28"/>
  <c r="A96" i="28"/>
  <c r="F96" i="28" s="1"/>
  <c r="I90" i="28"/>
  <c r="A76" i="28"/>
  <c r="B76" i="28" s="1"/>
  <c r="I70" i="28"/>
  <c r="A56" i="28"/>
  <c r="B56" i="28" s="1"/>
  <c r="I52" i="28"/>
  <c r="I50" i="28"/>
  <c r="I33" i="28"/>
  <c r="I31" i="28"/>
  <c r="D32" i="29"/>
  <c r="E32" i="29"/>
  <c r="C32" i="29"/>
  <c r="B56" i="29"/>
  <c r="E56" i="29"/>
  <c r="AD133" i="28"/>
  <c r="I126" i="28"/>
  <c r="A100" i="28"/>
  <c r="F100" i="28" s="1"/>
  <c r="A80" i="28"/>
  <c r="F80" i="28" s="1"/>
  <c r="A64" i="28"/>
  <c r="B64" i="28" s="1"/>
  <c r="B60" i="29"/>
  <c r="E60" i="29"/>
  <c r="I132" i="28"/>
  <c r="I123" i="28"/>
  <c r="B1" i="27"/>
  <c r="G146" i="28"/>
  <c r="G144" i="28"/>
  <c r="G142" i="28"/>
  <c r="G140" i="28"/>
  <c r="G138" i="28"/>
  <c r="G137" i="28"/>
  <c r="G147" i="28"/>
  <c r="G145" i="28"/>
  <c r="G143" i="28"/>
  <c r="G141" i="28"/>
  <c r="G139" i="28"/>
  <c r="E140" i="28"/>
  <c r="B140" i="28"/>
  <c r="C140" i="28"/>
  <c r="D140" i="28"/>
  <c r="E161" i="28"/>
  <c r="B161" i="28"/>
  <c r="C161" i="28"/>
  <c r="D161" i="28"/>
  <c r="C122" i="28"/>
  <c r="D122" i="28"/>
  <c r="E122" i="28"/>
  <c r="B122" i="28"/>
  <c r="E95" i="28"/>
  <c r="B95" i="28"/>
  <c r="F95" i="28"/>
  <c r="C95" i="28"/>
  <c r="D95" i="28"/>
  <c r="E55" i="28"/>
  <c r="B55" i="28"/>
  <c r="F55" i="28"/>
  <c r="C55" i="28"/>
  <c r="D55" i="28"/>
  <c r="C83" i="28"/>
  <c r="D83" i="28"/>
  <c r="E83" i="28"/>
  <c r="B83" i="28"/>
  <c r="F83" i="28"/>
  <c r="E71" i="28"/>
  <c r="D71" i="28"/>
  <c r="B71" i="28"/>
  <c r="F71" i="28"/>
  <c r="C71" i="28"/>
  <c r="E142" i="28"/>
  <c r="B142" i="28"/>
  <c r="C142" i="28"/>
  <c r="D142" i="28"/>
  <c r="B137" i="28"/>
  <c r="E137" i="28"/>
  <c r="C137" i="28"/>
  <c r="D137" i="28"/>
  <c r="C130" i="28"/>
  <c r="D130" i="28"/>
  <c r="B130" i="28"/>
  <c r="E130" i="28"/>
  <c r="E75" i="28"/>
  <c r="B75" i="28"/>
  <c r="F75" i="28"/>
  <c r="C75" i="28"/>
  <c r="D75" i="28"/>
  <c r="E144" i="28"/>
  <c r="B144" i="28"/>
  <c r="C144" i="28"/>
  <c r="D144" i="28"/>
  <c r="D129" i="28"/>
  <c r="E129" i="28"/>
  <c r="B129" i="28"/>
  <c r="C129" i="28"/>
  <c r="E128" i="28"/>
  <c r="B128" i="28"/>
  <c r="D128" i="28"/>
  <c r="C128" i="28"/>
  <c r="E99" i="28"/>
  <c r="D99" i="28"/>
  <c r="B99" i="28"/>
  <c r="F99" i="28"/>
  <c r="C99" i="28"/>
  <c r="C84" i="28"/>
  <c r="B84" i="28"/>
  <c r="F84" i="28"/>
  <c r="D84" i="28"/>
  <c r="E84" i="28"/>
  <c r="E79" i="28"/>
  <c r="D79" i="28"/>
  <c r="B79" i="28"/>
  <c r="F79" i="28"/>
  <c r="C79" i="28"/>
  <c r="E63" i="28"/>
  <c r="D63" i="28"/>
  <c r="B63" i="28"/>
  <c r="F63" i="28"/>
  <c r="C63" i="28"/>
  <c r="E59" i="28"/>
  <c r="D59" i="28"/>
  <c r="B59" i="28"/>
  <c r="F59" i="28"/>
  <c r="C59" i="28"/>
  <c r="E43" i="28"/>
  <c r="D43" i="28"/>
  <c r="B43" i="28"/>
  <c r="F43" i="28"/>
  <c r="C43" i="28"/>
  <c r="E32" i="28"/>
  <c r="B32" i="28"/>
  <c r="F32" i="28"/>
  <c r="D32" i="28"/>
  <c r="C32" i="28"/>
  <c r="E132" i="28"/>
  <c r="B132" i="28"/>
  <c r="C132" i="28"/>
  <c r="D132" i="28"/>
  <c r="D124" i="28"/>
  <c r="E124" i="28"/>
  <c r="C124" i="28"/>
  <c r="B124" i="28"/>
  <c r="E123" i="28"/>
  <c r="B123" i="28"/>
  <c r="C123" i="28"/>
  <c r="D123" i="28"/>
  <c r="E91" i="28"/>
  <c r="B91" i="28"/>
  <c r="F91" i="28"/>
  <c r="C91" i="28"/>
  <c r="D91" i="28"/>
  <c r="C81" i="28"/>
  <c r="B81" i="28"/>
  <c r="F81" i="28"/>
  <c r="D81" i="28"/>
  <c r="E81" i="28"/>
  <c r="E51" i="28"/>
  <c r="B51" i="28"/>
  <c r="F51" i="28"/>
  <c r="C51" i="28"/>
  <c r="D51" i="28"/>
  <c r="E37" i="28"/>
  <c r="D37" i="28"/>
  <c r="B37" i="28"/>
  <c r="F37" i="28"/>
  <c r="C37" i="28"/>
  <c r="E159" i="28"/>
  <c r="B159" i="28"/>
  <c r="C159" i="28"/>
  <c r="D159" i="28"/>
  <c r="E157" i="28"/>
  <c r="B157" i="28"/>
  <c r="D157" i="28"/>
  <c r="C157" i="28"/>
  <c r="E155" i="28"/>
  <c r="B155" i="28"/>
  <c r="D155" i="28"/>
  <c r="C155" i="28"/>
  <c r="E153" i="28"/>
  <c r="D153" i="28"/>
  <c r="B153" i="28"/>
  <c r="C153" i="28"/>
  <c r="C160" i="28"/>
  <c r="D160" i="28"/>
  <c r="B160" i="28"/>
  <c r="E160" i="28"/>
  <c r="C158" i="28"/>
  <c r="B158" i="28"/>
  <c r="D158" i="28"/>
  <c r="E158" i="28"/>
  <c r="E146" i="28"/>
  <c r="B146" i="28"/>
  <c r="D146" i="28"/>
  <c r="C146" i="28"/>
  <c r="E138" i="28"/>
  <c r="B138" i="28"/>
  <c r="D138" i="28"/>
  <c r="C138" i="28"/>
  <c r="C126" i="28"/>
  <c r="D126" i="28"/>
  <c r="E126" i="28"/>
  <c r="B126" i="28"/>
  <c r="E87" i="28"/>
  <c r="B87" i="28"/>
  <c r="F87" i="28"/>
  <c r="C87" i="28"/>
  <c r="D87" i="28"/>
  <c r="E67" i="28"/>
  <c r="B67" i="28"/>
  <c r="F67" i="28"/>
  <c r="C67" i="28"/>
  <c r="D67" i="28"/>
  <c r="E47" i="28"/>
  <c r="B47" i="28"/>
  <c r="F47" i="28"/>
  <c r="D47" i="28"/>
  <c r="C47" i="28"/>
  <c r="E29" i="28"/>
  <c r="D29" i="28"/>
  <c r="B29" i="28"/>
  <c r="F29" i="28"/>
  <c r="C29" i="28"/>
  <c r="I160" i="28"/>
  <c r="K160" i="28" s="1"/>
  <c r="L160" i="28" s="1"/>
  <c r="I158" i="28"/>
  <c r="K158" i="28" s="1"/>
  <c r="L158" i="28" s="1"/>
  <c r="A125" i="28"/>
  <c r="D147" i="29"/>
  <c r="E147" i="29"/>
  <c r="B147" i="29"/>
  <c r="C147" i="29"/>
  <c r="A156" i="28"/>
  <c r="A154" i="28"/>
  <c r="A152" i="28"/>
  <c r="A147" i="28"/>
  <c r="A145" i="28"/>
  <c r="A143" i="28"/>
  <c r="A141" i="28"/>
  <c r="A139" i="28"/>
  <c r="I129" i="28"/>
  <c r="I124" i="28"/>
  <c r="G1" i="28"/>
  <c r="D102" i="28"/>
  <c r="A101" i="28"/>
  <c r="I99" i="28"/>
  <c r="D98" i="28"/>
  <c r="A97" i="28"/>
  <c r="I95" i="28"/>
  <c r="A93" i="28"/>
  <c r="I91" i="28"/>
  <c r="D90" i="28"/>
  <c r="A89" i="28"/>
  <c r="F88" i="28"/>
  <c r="B88" i="28"/>
  <c r="I87" i="28"/>
  <c r="D86" i="28"/>
  <c r="A85" i="28"/>
  <c r="I79" i="28"/>
  <c r="A77" i="28"/>
  <c r="I75" i="28"/>
  <c r="A73" i="28"/>
  <c r="I71" i="28"/>
  <c r="D70" i="28"/>
  <c r="A69" i="28"/>
  <c r="F68" i="28"/>
  <c r="B68" i="28"/>
  <c r="I67" i="28"/>
  <c r="D66" i="28"/>
  <c r="A65" i="28"/>
  <c r="F64" i="28"/>
  <c r="I63" i="28"/>
  <c r="I59" i="28"/>
  <c r="D58" i="28"/>
  <c r="A57" i="28"/>
  <c r="I55" i="28"/>
  <c r="A53" i="28"/>
  <c r="F52" i="28"/>
  <c r="B52" i="28"/>
  <c r="I51" i="28"/>
  <c r="D50" i="28"/>
  <c r="A49" i="28"/>
  <c r="F48" i="28"/>
  <c r="B48" i="28"/>
  <c r="I47" i="28"/>
  <c r="D46" i="28"/>
  <c r="A45" i="28"/>
  <c r="F44" i="28"/>
  <c r="B44" i="28"/>
  <c r="I43" i="28"/>
  <c r="I37" i="28"/>
  <c r="A34" i="28"/>
  <c r="D33" i="28"/>
  <c r="I32" i="28"/>
  <c r="F31" i="28"/>
  <c r="B31" i="28"/>
  <c r="A30" i="28"/>
  <c r="D84" i="29"/>
  <c r="E84" i="29"/>
  <c r="C84" i="29"/>
  <c r="B84" i="29"/>
  <c r="F84" i="29"/>
  <c r="C47" i="29"/>
  <c r="D47" i="29"/>
  <c r="E47" i="29"/>
  <c r="B47" i="29"/>
  <c r="F47" i="29"/>
  <c r="C55" i="29"/>
  <c r="B55" i="29"/>
  <c r="D55" i="29"/>
  <c r="E55" i="29"/>
  <c r="F55" i="29"/>
  <c r="C59" i="29"/>
  <c r="B59" i="29"/>
  <c r="F59" i="29"/>
  <c r="D59" i="29"/>
  <c r="E59" i="29"/>
  <c r="C87" i="29"/>
  <c r="B87" i="29"/>
  <c r="D87" i="29"/>
  <c r="E87" i="29"/>
  <c r="F87" i="29"/>
  <c r="C91" i="29"/>
  <c r="B91" i="29"/>
  <c r="F91" i="29"/>
  <c r="D91" i="29"/>
  <c r="E91" i="29"/>
  <c r="C95" i="29"/>
  <c r="D95" i="29"/>
  <c r="F95" i="29"/>
  <c r="E95" i="29"/>
  <c r="B95" i="29"/>
  <c r="C99" i="29"/>
  <c r="D99" i="29"/>
  <c r="B99" i="29"/>
  <c r="E99" i="29"/>
  <c r="F99" i="29"/>
  <c r="C103" i="29"/>
  <c r="B103" i="29"/>
  <c r="F103" i="29"/>
  <c r="D103" i="29"/>
  <c r="E103" i="29"/>
  <c r="D143" i="29"/>
  <c r="E143" i="29"/>
  <c r="B143" i="29"/>
  <c r="C143" i="29"/>
  <c r="I157" i="28"/>
  <c r="K157" i="28" s="1"/>
  <c r="L157" i="28" s="1"/>
  <c r="I155" i="28"/>
  <c r="K155" i="28" s="1"/>
  <c r="L155" i="28" s="1"/>
  <c r="C102" i="28"/>
  <c r="C98" i="28"/>
  <c r="C90" i="28"/>
  <c r="C86" i="28"/>
  <c r="AD82" i="28"/>
  <c r="C70" i="28"/>
  <c r="C66" i="28"/>
  <c r="C58" i="28"/>
  <c r="C54" i="28"/>
  <c r="C50" i="28"/>
  <c r="C46" i="28"/>
  <c r="C33" i="28"/>
  <c r="D139" i="29"/>
  <c r="E139" i="29"/>
  <c r="C139" i="29"/>
  <c r="B139" i="29"/>
  <c r="D141" i="29"/>
  <c r="B141" i="29"/>
  <c r="C141" i="29"/>
  <c r="E141" i="29"/>
  <c r="D145" i="29"/>
  <c r="C145" i="29"/>
  <c r="E145" i="29"/>
  <c r="B145" i="29"/>
  <c r="B124" i="29"/>
  <c r="E124" i="29"/>
  <c r="C124" i="29"/>
  <c r="D124" i="29"/>
  <c r="C31" i="29"/>
  <c r="B31" i="29"/>
  <c r="F31" i="29"/>
  <c r="D31" i="29"/>
  <c r="E31" i="29"/>
  <c r="C67" i="29"/>
  <c r="D67" i="29"/>
  <c r="B67" i="29"/>
  <c r="F67" i="29"/>
  <c r="E67" i="29"/>
  <c r="C71" i="29"/>
  <c r="F71" i="29"/>
  <c r="D71" i="29"/>
  <c r="E71" i="29"/>
  <c r="B71" i="29"/>
  <c r="C75" i="29"/>
  <c r="B75" i="29"/>
  <c r="F75" i="29"/>
  <c r="D75" i="29"/>
  <c r="E75" i="29"/>
  <c r="C79" i="29"/>
  <c r="D79" i="29"/>
  <c r="E79" i="29"/>
  <c r="B79" i="29"/>
  <c r="F79" i="29"/>
  <c r="A127" i="28"/>
  <c r="E33" i="28"/>
  <c r="B133" i="29"/>
  <c r="C133" i="29"/>
  <c r="D133" i="29"/>
  <c r="E133" i="29"/>
  <c r="C137" i="29"/>
  <c r="D137" i="29"/>
  <c r="B137" i="29"/>
  <c r="E137" i="29"/>
  <c r="I161" i="28"/>
  <c r="K161" i="28" s="1"/>
  <c r="L161" i="28" s="1"/>
  <c r="I159" i="28"/>
  <c r="K159" i="28" s="1"/>
  <c r="L159" i="28" s="1"/>
  <c r="I153" i="28"/>
  <c r="K153" i="28" s="1"/>
  <c r="L153" i="28" s="1"/>
  <c r="F102" i="28"/>
  <c r="F98" i="28"/>
  <c r="F90" i="28"/>
  <c r="F86" i="28"/>
  <c r="F70" i="28"/>
  <c r="F66" i="28"/>
  <c r="F58" i="28"/>
  <c r="F50" i="28"/>
  <c r="F46" i="28"/>
  <c r="F33" i="28"/>
  <c r="D160" i="29"/>
  <c r="E160" i="29"/>
  <c r="C160" i="29"/>
  <c r="B160" i="29"/>
  <c r="B129" i="29"/>
  <c r="C129" i="29"/>
  <c r="D129" i="29"/>
  <c r="E129" i="29"/>
  <c r="C35" i="29"/>
  <c r="B35" i="29"/>
  <c r="F35" i="29"/>
  <c r="D35" i="29"/>
  <c r="E35" i="29"/>
  <c r="C51" i="29"/>
  <c r="B51" i="29"/>
  <c r="F51" i="29"/>
  <c r="D51" i="29"/>
  <c r="E51" i="29"/>
  <c r="J27" i="27"/>
  <c r="K27" i="27" s="1"/>
  <c r="L27" i="27" s="1"/>
  <c r="J28" i="27"/>
  <c r="K28" i="27" s="1"/>
  <c r="L28" i="27" s="1"/>
  <c r="J29" i="27"/>
  <c r="K29" i="27" s="1"/>
  <c r="L29" i="27" s="1"/>
  <c r="A30" i="27"/>
  <c r="A31" i="27"/>
  <c r="I32" i="27"/>
  <c r="A33" i="27"/>
  <c r="A34" i="27"/>
  <c r="I37" i="27"/>
  <c r="J38" i="27"/>
  <c r="K38" i="27" s="1"/>
  <c r="L38" i="27" s="1"/>
  <c r="J39" i="27"/>
  <c r="K39" i="27" s="1"/>
  <c r="L39" i="27" s="1"/>
  <c r="J40" i="27"/>
  <c r="K40" i="27" s="1"/>
  <c r="L40" i="27" s="1"/>
  <c r="J41" i="27"/>
  <c r="K41" i="27" s="1"/>
  <c r="L41" i="27" s="1"/>
  <c r="I43" i="27"/>
  <c r="I44" i="27"/>
  <c r="A45" i="27"/>
  <c r="I46" i="27"/>
  <c r="I47" i="27"/>
  <c r="I48" i="27"/>
  <c r="A49" i="27"/>
  <c r="I50" i="27"/>
  <c r="I51" i="27"/>
  <c r="I52" i="27"/>
  <c r="A53" i="27"/>
  <c r="I54" i="27"/>
  <c r="I55" i="27"/>
  <c r="I56" i="27"/>
  <c r="A57" i="27"/>
  <c r="I58" i="27"/>
  <c r="I59" i="27"/>
  <c r="J60" i="27"/>
  <c r="K60" i="27" s="1"/>
  <c r="L60" i="27" s="1"/>
  <c r="J61" i="27"/>
  <c r="K61" i="27" s="1"/>
  <c r="L61" i="27" s="1"/>
  <c r="J62" i="27"/>
  <c r="K62" i="27" s="1"/>
  <c r="L62" i="27" s="1"/>
  <c r="I63" i="27"/>
  <c r="A64" i="27"/>
  <c r="A65" i="27"/>
  <c r="A66" i="27"/>
  <c r="I67" i="27"/>
  <c r="A68" i="27"/>
  <c r="A69" i="27"/>
  <c r="A70" i="27"/>
  <c r="I71" i="27"/>
  <c r="A72" i="27"/>
  <c r="A73" i="27"/>
  <c r="A74" i="27"/>
  <c r="I75" i="27"/>
  <c r="A76" i="27"/>
  <c r="A77" i="27"/>
  <c r="A78" i="27"/>
  <c r="I79" i="27"/>
  <c r="A80" i="27"/>
  <c r="J81" i="27"/>
  <c r="K81" i="27" s="1"/>
  <c r="L81" i="27" s="1"/>
  <c r="J82" i="27"/>
  <c r="K82" i="27" s="1"/>
  <c r="L82" i="27" s="1"/>
  <c r="J83" i="27"/>
  <c r="K83" i="27" s="1"/>
  <c r="L83" i="27" s="1"/>
  <c r="J84" i="27"/>
  <c r="K84" i="27" s="1"/>
  <c r="L84" i="27" s="1"/>
  <c r="A86" i="27"/>
  <c r="I87" i="27"/>
  <c r="A88" i="27"/>
  <c r="A89" i="27"/>
  <c r="A90" i="27"/>
  <c r="I91" i="27"/>
  <c r="A92" i="27"/>
  <c r="A93" i="27"/>
  <c r="A94" i="27"/>
  <c r="I95" i="27"/>
  <c r="A96" i="27"/>
  <c r="A97" i="27"/>
  <c r="A98" i="27"/>
  <c r="I99" i="27"/>
  <c r="A100" i="27"/>
  <c r="A101" i="27"/>
  <c r="A102" i="27"/>
  <c r="J103" i="27"/>
  <c r="K103" i="27" s="1"/>
  <c r="L103" i="27" s="1"/>
  <c r="H104" i="27"/>
  <c r="J104" i="27" s="1"/>
  <c r="K104" i="27" s="1"/>
  <c r="L104" i="27" s="1"/>
  <c r="J105" i="27"/>
  <c r="K105" i="27" s="1"/>
  <c r="L105" i="27" s="1"/>
  <c r="J106" i="27"/>
  <c r="K106" i="27" s="1"/>
  <c r="L106" i="27" s="1"/>
  <c r="H107" i="27"/>
  <c r="J107" i="27"/>
  <c r="K107" i="27" s="1"/>
  <c r="L107" i="27" s="1"/>
  <c r="H108" i="27"/>
  <c r="H109" i="27"/>
  <c r="H110" i="27"/>
  <c r="H111" i="27"/>
  <c r="H112" i="27"/>
  <c r="H113" i="27"/>
  <c r="H114" i="27"/>
  <c r="H115" i="27"/>
  <c r="H116" i="27"/>
  <c r="K117" i="27"/>
  <c r="L117" i="27" s="1"/>
  <c r="K118" i="27"/>
  <c r="L118" i="27" s="1"/>
  <c r="K119" i="27"/>
  <c r="L119" i="27" s="1"/>
  <c r="K120" i="27"/>
  <c r="L120" i="27" s="1"/>
  <c r="J121" i="27"/>
  <c r="K121" i="27" s="1"/>
  <c r="L121" i="27" s="1"/>
  <c r="J122" i="27"/>
  <c r="K122" i="27" s="1"/>
  <c r="L122" i="27" s="1"/>
  <c r="I123" i="27"/>
  <c r="A124" i="27"/>
  <c r="A125" i="27"/>
  <c r="A126" i="27"/>
  <c r="A127" i="27"/>
  <c r="I128" i="27"/>
  <c r="A129" i="27"/>
  <c r="I132" i="27"/>
  <c r="K133" i="27"/>
  <c r="L133" i="27" s="1"/>
  <c r="J134" i="27"/>
  <c r="K134" i="27" s="1"/>
  <c r="L134" i="27" s="1"/>
  <c r="K136" i="27"/>
  <c r="L136" i="27" s="1"/>
  <c r="I137" i="27"/>
  <c r="K137" i="27" s="1"/>
  <c r="L137" i="27" s="1"/>
  <c r="I138" i="27"/>
  <c r="K138" i="27" s="1"/>
  <c r="L138" i="27" s="1"/>
  <c r="I139" i="27"/>
  <c r="K139" i="27" s="1"/>
  <c r="L139" i="27" s="1"/>
  <c r="I140" i="27"/>
  <c r="K140" i="27" s="1"/>
  <c r="L140" i="27" s="1"/>
  <c r="I141" i="27"/>
  <c r="K141" i="27" s="1"/>
  <c r="L141" i="27" s="1"/>
  <c r="I142" i="27"/>
  <c r="K142" i="27" s="1"/>
  <c r="L142" i="27" s="1"/>
  <c r="I143" i="27"/>
  <c r="K143" i="27" s="1"/>
  <c r="L143" i="27" s="1"/>
  <c r="I144" i="27"/>
  <c r="K144" i="27" s="1"/>
  <c r="L144" i="27" s="1"/>
  <c r="I145" i="27"/>
  <c r="K145" i="27" s="1"/>
  <c r="L145" i="27" s="1"/>
  <c r="I146" i="27"/>
  <c r="K146" i="27" s="1"/>
  <c r="L146" i="27" s="1"/>
  <c r="K147" i="27"/>
  <c r="L147" i="27" s="1"/>
  <c r="J148" i="27"/>
  <c r="K148" i="27" s="1"/>
  <c r="L148" i="27" s="1"/>
  <c r="J149" i="27"/>
  <c r="K149" i="27" s="1"/>
  <c r="L149" i="27" s="1"/>
  <c r="K150" i="27"/>
  <c r="L150" i="27" s="1"/>
  <c r="A151" i="27"/>
  <c r="D151" i="27" s="1"/>
  <c r="I151" i="27"/>
  <c r="K151" i="27" s="1"/>
  <c r="L151" i="27" s="1"/>
  <c r="I152" i="27"/>
  <c r="K152" i="27" s="1"/>
  <c r="L152" i="27" s="1"/>
  <c r="I153" i="27"/>
  <c r="K153" i="27" s="1"/>
  <c r="L153" i="27" s="1"/>
  <c r="I154" i="27"/>
  <c r="K154" i="27" s="1"/>
  <c r="L154" i="27" s="1"/>
  <c r="I155" i="27"/>
  <c r="K155" i="27" s="1"/>
  <c r="L155" i="27" s="1"/>
  <c r="I156" i="27"/>
  <c r="K156" i="27" s="1"/>
  <c r="L156" i="27" s="1"/>
  <c r="I157" i="27"/>
  <c r="K157" i="27" s="1"/>
  <c r="L157" i="27" s="1"/>
  <c r="I158" i="27"/>
  <c r="K158" i="27" s="1"/>
  <c r="L158" i="27" s="1"/>
  <c r="A159" i="27"/>
  <c r="D159" i="27" s="1"/>
  <c r="I159" i="27"/>
  <c r="K159" i="27" s="1"/>
  <c r="L159" i="27" s="1"/>
  <c r="I160" i="27"/>
  <c r="K160" i="27" s="1"/>
  <c r="L160" i="27" s="1"/>
  <c r="K161" i="27"/>
  <c r="L161" i="27" s="1"/>
  <c r="J162" i="27"/>
  <c r="K162" i="27" s="1"/>
  <c r="L162" i="27" s="1"/>
  <c r="H163" i="27"/>
  <c r="J163" i="27" s="1"/>
  <c r="H164" i="27"/>
  <c r="J164" i="27" s="1"/>
  <c r="H165" i="27"/>
  <c r="J165" i="27" s="1"/>
  <c r="H166" i="27"/>
  <c r="J166" i="27" s="1"/>
  <c r="H167" i="27"/>
  <c r="K167" i="27"/>
  <c r="L167" i="27" s="1"/>
  <c r="H144" i="27"/>
  <c r="H146" i="27"/>
  <c r="H136" i="27"/>
  <c r="H142" i="27"/>
  <c r="H143" i="27"/>
  <c r="H138" i="27"/>
  <c r="H139" i="27"/>
  <c r="H145" i="27"/>
  <c r="H137" i="27"/>
  <c r="H141" i="27"/>
  <c r="H140" i="27"/>
  <c r="J100" i="99" l="1"/>
  <c r="K101" i="99"/>
  <c r="L101" i="99" s="1"/>
  <c r="J101" i="96"/>
  <c r="K102" i="96"/>
  <c r="L102" i="96" s="1"/>
  <c r="K102" i="95"/>
  <c r="L102" i="95" s="1"/>
  <c r="J101" i="95"/>
  <c r="F72" i="28"/>
  <c r="K103" i="94"/>
  <c r="L103" i="94" s="1"/>
  <c r="J102" i="94"/>
  <c r="J100" i="91"/>
  <c r="K101" i="91"/>
  <c r="L101" i="91" s="1"/>
  <c r="K104" i="98"/>
  <c r="L104" i="98" s="1"/>
  <c r="J103" i="98"/>
  <c r="K102" i="93"/>
  <c r="L102" i="93" s="1"/>
  <c r="J101" i="93"/>
  <c r="J101" i="97"/>
  <c r="K102" i="97"/>
  <c r="L102" i="97" s="1"/>
  <c r="K101" i="90"/>
  <c r="L101" i="90" s="1"/>
  <c r="J100" i="90"/>
  <c r="J101" i="92"/>
  <c r="K102" i="92"/>
  <c r="L102" i="92" s="1"/>
  <c r="K102" i="52"/>
  <c r="L102" i="52" s="1"/>
  <c r="J101" i="52"/>
  <c r="J96" i="53"/>
  <c r="K97" i="53"/>
  <c r="L97" i="53" s="1"/>
  <c r="F54" i="28"/>
  <c r="D54" i="28"/>
  <c r="F56" i="28"/>
  <c r="B72" i="28"/>
  <c r="B96" i="28"/>
  <c r="D78" i="28"/>
  <c r="B80" i="28"/>
  <c r="E72" i="28"/>
  <c r="C72" i="28"/>
  <c r="E92" i="28"/>
  <c r="C94" i="28"/>
  <c r="F94" i="28"/>
  <c r="D94" i="28"/>
  <c r="C74" i="28"/>
  <c r="F78" i="28"/>
  <c r="E54" i="28"/>
  <c r="A157" i="27"/>
  <c r="C157" i="27" s="1"/>
  <c r="A155" i="27"/>
  <c r="D155" i="27" s="1"/>
  <c r="A153" i="27"/>
  <c r="C153" i="27" s="1"/>
  <c r="E94" i="28"/>
  <c r="B100" i="28"/>
  <c r="F74" i="28"/>
  <c r="D74" i="28"/>
  <c r="E74" i="28"/>
  <c r="I74" i="27"/>
  <c r="I64" i="27"/>
  <c r="I70" i="27"/>
  <c r="E159" i="27"/>
  <c r="E151" i="27"/>
  <c r="F76" i="28"/>
  <c r="B78" i="28"/>
  <c r="E78" i="28"/>
  <c r="I66" i="27"/>
  <c r="B92" i="28"/>
  <c r="C92" i="28"/>
  <c r="I68" i="27"/>
  <c r="F92" i="28"/>
  <c r="A142" i="27"/>
  <c r="C142" i="27" s="1"/>
  <c r="A138" i="27"/>
  <c r="C138" i="27" s="1"/>
  <c r="I78" i="27"/>
  <c r="A146" i="27"/>
  <c r="C146" i="27" s="1"/>
  <c r="A144" i="27"/>
  <c r="C144" i="27" s="1"/>
  <c r="A140" i="27"/>
  <c r="C140" i="27" s="1"/>
  <c r="D102" i="27"/>
  <c r="E102" i="27"/>
  <c r="C102" i="27"/>
  <c r="D98" i="27"/>
  <c r="C98" i="27"/>
  <c r="E98" i="27"/>
  <c r="D94" i="27"/>
  <c r="C94" i="27"/>
  <c r="E94" i="27"/>
  <c r="B88" i="27"/>
  <c r="E88" i="27"/>
  <c r="B100" i="27"/>
  <c r="E100" i="27"/>
  <c r="B96" i="27"/>
  <c r="E96" i="27"/>
  <c r="B92" i="27"/>
  <c r="E92" i="27"/>
  <c r="B68" i="27"/>
  <c r="E68" i="27"/>
  <c r="B64" i="27"/>
  <c r="E64" i="27"/>
  <c r="B80" i="27"/>
  <c r="E80" i="27"/>
  <c r="B76" i="27"/>
  <c r="E76" i="27"/>
  <c r="B72" i="27"/>
  <c r="E72" i="27"/>
  <c r="C33" i="27"/>
  <c r="E33" i="27"/>
  <c r="B31" i="27"/>
  <c r="E31" i="27"/>
  <c r="I126" i="27"/>
  <c r="I102" i="27"/>
  <c r="I98" i="27"/>
  <c r="I94" i="27"/>
  <c r="I90" i="27"/>
  <c r="I86" i="27"/>
  <c r="I80" i="27"/>
  <c r="I76" i="27"/>
  <c r="I72" i="27"/>
  <c r="A58" i="27"/>
  <c r="B58" i="27" s="1"/>
  <c r="A56" i="27"/>
  <c r="C56" i="27" s="1"/>
  <c r="A54" i="27"/>
  <c r="F54" i="27" s="1"/>
  <c r="A52" i="27"/>
  <c r="C52" i="27" s="1"/>
  <c r="A50" i="27"/>
  <c r="F50" i="27" s="1"/>
  <c r="A48" i="27"/>
  <c r="D48" i="27" s="1"/>
  <c r="A46" i="27"/>
  <c r="B46" i="27" s="1"/>
  <c r="A44" i="27"/>
  <c r="D44" i="27" s="1"/>
  <c r="D80" i="28"/>
  <c r="E80" i="28"/>
  <c r="C80" i="28"/>
  <c r="I127" i="27"/>
  <c r="I100" i="27"/>
  <c r="I96" i="27"/>
  <c r="I92" i="27"/>
  <c r="I88" i="27"/>
  <c r="I33" i="27"/>
  <c r="I31" i="27"/>
  <c r="D76" i="28"/>
  <c r="C76" i="28"/>
  <c r="E76" i="28"/>
  <c r="D64" i="28"/>
  <c r="E64" i="28"/>
  <c r="C64" i="28"/>
  <c r="D100" i="28"/>
  <c r="E100" i="28"/>
  <c r="C100" i="28"/>
  <c r="AD82" i="27"/>
  <c r="D56" i="28"/>
  <c r="C56" i="28"/>
  <c r="E56" i="28"/>
  <c r="D96" i="28"/>
  <c r="C96" i="28"/>
  <c r="E96" i="28"/>
  <c r="G146" i="27"/>
  <c r="G144" i="27"/>
  <c r="G142" i="27"/>
  <c r="G140" i="27"/>
  <c r="G138" i="27"/>
  <c r="G145" i="27"/>
  <c r="G143" i="27"/>
  <c r="G141" i="27"/>
  <c r="G139" i="27"/>
  <c r="G137" i="27"/>
  <c r="G136" i="27"/>
  <c r="D130" i="27"/>
  <c r="E130" i="27"/>
  <c r="B130" i="27"/>
  <c r="C130" i="27"/>
  <c r="D81" i="27"/>
  <c r="E81" i="27"/>
  <c r="B81" i="27"/>
  <c r="F81" i="27"/>
  <c r="C81" i="27"/>
  <c r="D126" i="27"/>
  <c r="E126" i="27"/>
  <c r="B126" i="27"/>
  <c r="C126" i="27"/>
  <c r="E150" i="27"/>
  <c r="B150" i="27"/>
  <c r="C150" i="27"/>
  <c r="D150" i="27"/>
  <c r="C136" i="27"/>
  <c r="D136" i="27"/>
  <c r="E136" i="27"/>
  <c r="B136" i="27"/>
  <c r="C125" i="27"/>
  <c r="D125" i="27"/>
  <c r="E125" i="27"/>
  <c r="B125" i="27"/>
  <c r="C78" i="27"/>
  <c r="D78" i="27"/>
  <c r="E78" i="27"/>
  <c r="B78" i="27"/>
  <c r="F78" i="27"/>
  <c r="C74" i="27"/>
  <c r="D74" i="27"/>
  <c r="E74" i="27"/>
  <c r="B74" i="27"/>
  <c r="F74" i="27"/>
  <c r="C70" i="27"/>
  <c r="D70" i="27"/>
  <c r="E70" i="27"/>
  <c r="B70" i="27"/>
  <c r="F70" i="27"/>
  <c r="C66" i="27"/>
  <c r="D66" i="27"/>
  <c r="E66" i="27"/>
  <c r="B66" i="27"/>
  <c r="F66" i="27"/>
  <c r="D34" i="27"/>
  <c r="E34" i="27"/>
  <c r="B34" i="27"/>
  <c r="F34" i="27"/>
  <c r="C34" i="27"/>
  <c r="B29" i="27"/>
  <c r="F29" i="27"/>
  <c r="C29" i="27"/>
  <c r="D29" i="27"/>
  <c r="E29" i="27"/>
  <c r="E124" i="27"/>
  <c r="B124" i="27"/>
  <c r="C124" i="27"/>
  <c r="D124" i="27"/>
  <c r="D122" i="27"/>
  <c r="E122" i="27"/>
  <c r="B122" i="27"/>
  <c r="C122" i="27"/>
  <c r="D101" i="27"/>
  <c r="E101" i="27"/>
  <c r="B101" i="27"/>
  <c r="F101" i="27"/>
  <c r="C101" i="27"/>
  <c r="D97" i="27"/>
  <c r="E97" i="27"/>
  <c r="B97" i="27"/>
  <c r="F97" i="27"/>
  <c r="C97" i="27"/>
  <c r="D93" i="27"/>
  <c r="E93" i="27"/>
  <c r="B93" i="27"/>
  <c r="F93" i="27"/>
  <c r="C93" i="27"/>
  <c r="C90" i="27"/>
  <c r="D90" i="27"/>
  <c r="E90" i="27"/>
  <c r="B90" i="27"/>
  <c r="F90" i="27"/>
  <c r="C86" i="27"/>
  <c r="D86" i="27"/>
  <c r="E86" i="27"/>
  <c r="B86" i="27"/>
  <c r="F86" i="27"/>
  <c r="D83" i="27"/>
  <c r="E83" i="27"/>
  <c r="B83" i="27"/>
  <c r="F83" i="27"/>
  <c r="C83" i="27"/>
  <c r="D77" i="27"/>
  <c r="E77" i="27"/>
  <c r="B77" i="27"/>
  <c r="F77" i="27"/>
  <c r="C77" i="27"/>
  <c r="D73" i="27"/>
  <c r="E73" i="27"/>
  <c r="B73" i="27"/>
  <c r="F73" i="27"/>
  <c r="C73" i="27"/>
  <c r="D69" i="27"/>
  <c r="E69" i="27"/>
  <c r="B69" i="27"/>
  <c r="F69" i="27"/>
  <c r="C69" i="27"/>
  <c r="D65" i="27"/>
  <c r="E65" i="27"/>
  <c r="B65" i="27"/>
  <c r="F65" i="27"/>
  <c r="C65" i="27"/>
  <c r="D30" i="27"/>
  <c r="E30" i="27"/>
  <c r="B30" i="27"/>
  <c r="F30" i="27"/>
  <c r="C30" i="27"/>
  <c r="C131" i="27"/>
  <c r="D131" i="27"/>
  <c r="E131" i="27"/>
  <c r="B131" i="27"/>
  <c r="E129" i="27"/>
  <c r="B129" i="27"/>
  <c r="C129" i="27"/>
  <c r="D129" i="27"/>
  <c r="C127" i="27"/>
  <c r="D127" i="27"/>
  <c r="E127" i="27"/>
  <c r="B127" i="27"/>
  <c r="D89" i="27"/>
  <c r="E89" i="27"/>
  <c r="B89" i="27"/>
  <c r="F89" i="27"/>
  <c r="C89" i="27"/>
  <c r="D84" i="27"/>
  <c r="E84" i="27"/>
  <c r="B84" i="27"/>
  <c r="F84" i="27"/>
  <c r="C84" i="27"/>
  <c r="D57" i="27"/>
  <c r="E57" i="27"/>
  <c r="B57" i="27"/>
  <c r="F57" i="27"/>
  <c r="C57" i="27"/>
  <c r="D53" i="27"/>
  <c r="E53" i="27"/>
  <c r="B53" i="27"/>
  <c r="F53" i="27"/>
  <c r="C53" i="27"/>
  <c r="D49" i="27"/>
  <c r="E49" i="27"/>
  <c r="B49" i="27"/>
  <c r="F49" i="27"/>
  <c r="C49" i="27"/>
  <c r="D45" i="27"/>
  <c r="E45" i="27"/>
  <c r="B45" i="27"/>
  <c r="F45" i="27"/>
  <c r="C45" i="27"/>
  <c r="A160" i="27"/>
  <c r="C159" i="27"/>
  <c r="A158" i="27"/>
  <c r="A156" i="27"/>
  <c r="A154" i="27"/>
  <c r="A152" i="27"/>
  <c r="C151" i="27"/>
  <c r="A145" i="27"/>
  <c r="A143" i="27"/>
  <c r="A141" i="27"/>
  <c r="A139" i="27"/>
  <c r="A137" i="27"/>
  <c r="I131" i="27"/>
  <c r="A128" i="27"/>
  <c r="I125" i="27"/>
  <c r="A123" i="27"/>
  <c r="F102" i="27"/>
  <c r="B102" i="27"/>
  <c r="I101" i="27"/>
  <c r="D100" i="27"/>
  <c r="A99" i="27"/>
  <c r="F98" i="27"/>
  <c r="B98" i="27"/>
  <c r="I97" i="27"/>
  <c r="D96" i="27"/>
  <c r="A95" i="27"/>
  <c r="F94" i="27"/>
  <c r="B94" i="27"/>
  <c r="I93" i="27"/>
  <c r="D92" i="27"/>
  <c r="A91" i="27"/>
  <c r="I89" i="27"/>
  <c r="D88" i="27"/>
  <c r="A87" i="27"/>
  <c r="I85" i="27"/>
  <c r="D80" i="27"/>
  <c r="A79" i="27"/>
  <c r="I77" i="27"/>
  <c r="D76" i="27"/>
  <c r="A75" i="27"/>
  <c r="I73" i="27"/>
  <c r="D72" i="27"/>
  <c r="A71" i="27"/>
  <c r="I69" i="27"/>
  <c r="D68" i="27"/>
  <c r="A67" i="27"/>
  <c r="I65" i="27"/>
  <c r="D64" i="27"/>
  <c r="A63" i="27"/>
  <c r="A59" i="27"/>
  <c r="I57" i="27"/>
  <c r="A55" i="27"/>
  <c r="I53" i="27"/>
  <c r="A51" i="27"/>
  <c r="I49" i="27"/>
  <c r="A47" i="27"/>
  <c r="I45" i="27"/>
  <c r="A43" i="27"/>
  <c r="A37" i="27"/>
  <c r="I34" i="27"/>
  <c r="F33" i="27"/>
  <c r="B33" i="27"/>
  <c r="A32" i="27"/>
  <c r="D31" i="27"/>
  <c r="I30" i="27"/>
  <c r="C45" i="28"/>
  <c r="D45" i="28"/>
  <c r="E45" i="28"/>
  <c r="B45" i="28"/>
  <c r="F45" i="28"/>
  <c r="C49" i="28"/>
  <c r="D49" i="28"/>
  <c r="E49" i="28"/>
  <c r="B49" i="28"/>
  <c r="F49" i="28"/>
  <c r="C53" i="28"/>
  <c r="B53" i="28"/>
  <c r="F53" i="28"/>
  <c r="D53" i="28"/>
  <c r="E53" i="28"/>
  <c r="C57" i="28"/>
  <c r="B57" i="28"/>
  <c r="F57" i="28"/>
  <c r="D57" i="28"/>
  <c r="E57" i="28"/>
  <c r="C143" i="28"/>
  <c r="D143" i="28"/>
  <c r="E143" i="28"/>
  <c r="B143" i="28"/>
  <c r="C152" i="28"/>
  <c r="D152" i="28"/>
  <c r="E152" i="28"/>
  <c r="B152" i="28"/>
  <c r="B131" i="28"/>
  <c r="C131" i="28"/>
  <c r="D131" i="28"/>
  <c r="E131" i="28"/>
  <c r="B159" i="27"/>
  <c r="B151" i="27"/>
  <c r="AD133" i="27"/>
  <c r="I130" i="27"/>
  <c r="C100" i="27"/>
  <c r="C96" i="27"/>
  <c r="C92" i="27"/>
  <c r="C88" i="27"/>
  <c r="C80" i="27"/>
  <c r="C76" i="27"/>
  <c r="C72" i="27"/>
  <c r="C68" i="27"/>
  <c r="C64" i="27"/>
  <c r="C31" i="27"/>
  <c r="C85" i="28"/>
  <c r="D85" i="28"/>
  <c r="E85" i="28"/>
  <c r="B85" i="28"/>
  <c r="F85" i="28"/>
  <c r="C89" i="28"/>
  <c r="B89" i="28"/>
  <c r="F89" i="28"/>
  <c r="D89" i="28"/>
  <c r="E89" i="28"/>
  <c r="C93" i="28"/>
  <c r="D93" i="28"/>
  <c r="E93" i="28"/>
  <c r="B93" i="28"/>
  <c r="F93" i="28"/>
  <c r="C97" i="28"/>
  <c r="D97" i="28"/>
  <c r="E97" i="28"/>
  <c r="B97" i="28"/>
  <c r="F97" i="28"/>
  <c r="C101" i="28"/>
  <c r="B101" i="28"/>
  <c r="F101" i="28"/>
  <c r="D101" i="28"/>
  <c r="E101" i="28"/>
  <c r="C145" i="28"/>
  <c r="D145" i="28"/>
  <c r="B145" i="28"/>
  <c r="E145" i="28"/>
  <c r="C154" i="28"/>
  <c r="D154" i="28"/>
  <c r="E154" i="28"/>
  <c r="B154" i="28"/>
  <c r="I129" i="27"/>
  <c r="I124" i="27"/>
  <c r="G1" i="27"/>
  <c r="F100" i="27"/>
  <c r="F96" i="27"/>
  <c r="F92" i="27"/>
  <c r="F88" i="27"/>
  <c r="A85" i="27"/>
  <c r="F80" i="27"/>
  <c r="F76" i="27"/>
  <c r="F72" i="27"/>
  <c r="F68" i="27"/>
  <c r="F64" i="27"/>
  <c r="D33" i="27"/>
  <c r="F31" i="27"/>
  <c r="C30" i="28"/>
  <c r="B30" i="28"/>
  <c r="D30" i="28"/>
  <c r="E30" i="28"/>
  <c r="F30" i="28"/>
  <c r="C65" i="28"/>
  <c r="D65" i="28"/>
  <c r="E65" i="28"/>
  <c r="B65" i="28"/>
  <c r="F65" i="28"/>
  <c r="C69" i="28"/>
  <c r="D69" i="28"/>
  <c r="E69" i="28"/>
  <c r="B69" i="28"/>
  <c r="F69" i="28"/>
  <c r="C73" i="28"/>
  <c r="B73" i="28"/>
  <c r="F73" i="28"/>
  <c r="D73" i="28"/>
  <c r="E73" i="28"/>
  <c r="C77" i="28"/>
  <c r="D77" i="28"/>
  <c r="E77" i="28"/>
  <c r="B77" i="28"/>
  <c r="F77" i="28"/>
  <c r="C139" i="28"/>
  <c r="D139" i="28"/>
  <c r="E139" i="28"/>
  <c r="B139" i="28"/>
  <c r="C147" i="28"/>
  <c r="D147" i="28"/>
  <c r="B147" i="28"/>
  <c r="E147" i="28"/>
  <c r="C156" i="28"/>
  <c r="D156" i="28"/>
  <c r="E156" i="28"/>
  <c r="B156" i="28"/>
  <c r="B127" i="28"/>
  <c r="E127" i="28"/>
  <c r="C127" i="28"/>
  <c r="D127" i="28"/>
  <c r="D151" i="28"/>
  <c r="E151" i="28"/>
  <c r="C151" i="28"/>
  <c r="B151" i="28"/>
  <c r="C34" i="28"/>
  <c r="B34" i="28"/>
  <c r="D34" i="28"/>
  <c r="E34" i="28"/>
  <c r="F34" i="28"/>
  <c r="C141" i="28"/>
  <c r="D141" i="28"/>
  <c r="E141" i="28"/>
  <c r="B141" i="28"/>
  <c r="B125" i="28"/>
  <c r="C125" i="28"/>
  <c r="D125" i="28"/>
  <c r="E125" i="28"/>
  <c r="J100" i="97" l="1"/>
  <c r="K101" i="97"/>
  <c r="L101" i="97" s="1"/>
  <c r="J100" i="95"/>
  <c r="K101" i="95"/>
  <c r="L101" i="95" s="1"/>
  <c r="J100" i="93"/>
  <c r="K101" i="93"/>
  <c r="L101" i="93" s="1"/>
  <c r="J102" i="98"/>
  <c r="K103" i="98"/>
  <c r="L103" i="98" s="1"/>
  <c r="K101" i="92"/>
  <c r="L101" i="92" s="1"/>
  <c r="J100" i="92"/>
  <c r="K100" i="91"/>
  <c r="L100" i="91" s="1"/>
  <c r="J99" i="91"/>
  <c r="J99" i="90"/>
  <c r="K100" i="90"/>
  <c r="L100" i="90" s="1"/>
  <c r="K102" i="94"/>
  <c r="L102" i="94" s="1"/>
  <c r="J101" i="94"/>
  <c r="J100" i="96"/>
  <c r="K101" i="96"/>
  <c r="L101" i="96" s="1"/>
  <c r="K100" i="99"/>
  <c r="L100" i="99" s="1"/>
  <c r="J99" i="99"/>
  <c r="J100" i="52"/>
  <c r="K101" i="52"/>
  <c r="L101" i="52" s="1"/>
  <c r="K96" i="53"/>
  <c r="L96" i="53" s="1"/>
  <c r="J95" i="53"/>
  <c r="B153" i="27"/>
  <c r="B155" i="27"/>
  <c r="F46" i="27"/>
  <c r="F48" i="27"/>
  <c r="C44" i="27"/>
  <c r="B54" i="27"/>
  <c r="F58" i="27"/>
  <c r="B50" i="27"/>
  <c r="B157" i="27"/>
  <c r="F44" i="27"/>
  <c r="C48" i="27"/>
  <c r="F56" i="27"/>
  <c r="D56" i="27"/>
  <c r="C155" i="27"/>
  <c r="E155" i="27"/>
  <c r="D153" i="27"/>
  <c r="E153" i="27"/>
  <c r="D157" i="27"/>
  <c r="E157" i="27"/>
  <c r="D52" i="27"/>
  <c r="F52" i="27"/>
  <c r="B140" i="27"/>
  <c r="E140" i="27"/>
  <c r="D140" i="27"/>
  <c r="B144" i="27"/>
  <c r="E144" i="27"/>
  <c r="D144" i="27"/>
  <c r="B138" i="27"/>
  <c r="D138" i="27"/>
  <c r="E138" i="27"/>
  <c r="B146" i="27"/>
  <c r="D146" i="27"/>
  <c r="E146" i="27"/>
  <c r="B142" i="27"/>
  <c r="D142" i="27"/>
  <c r="E142" i="27"/>
  <c r="B44" i="27"/>
  <c r="E44" i="27"/>
  <c r="B52" i="27"/>
  <c r="E52" i="27"/>
  <c r="D46" i="27"/>
  <c r="C46" i="27"/>
  <c r="E46" i="27"/>
  <c r="D54" i="27"/>
  <c r="C54" i="27"/>
  <c r="E54" i="27"/>
  <c r="B48" i="27"/>
  <c r="E48" i="27"/>
  <c r="B56" i="27"/>
  <c r="E56" i="27"/>
  <c r="D50" i="27"/>
  <c r="C50" i="27"/>
  <c r="E50" i="27"/>
  <c r="D58" i="27"/>
  <c r="C58" i="27"/>
  <c r="E58" i="27"/>
  <c r="B32" i="27"/>
  <c r="F32" i="27"/>
  <c r="C32" i="27"/>
  <c r="D32" i="27"/>
  <c r="E32" i="27"/>
  <c r="B63" i="27"/>
  <c r="F63" i="27"/>
  <c r="C63" i="27"/>
  <c r="D63" i="27"/>
  <c r="E63" i="27"/>
  <c r="B71" i="27"/>
  <c r="F71" i="27"/>
  <c r="C71" i="27"/>
  <c r="D71" i="27"/>
  <c r="E71" i="27"/>
  <c r="B79" i="27"/>
  <c r="F79" i="27"/>
  <c r="C79" i="27"/>
  <c r="D79" i="27"/>
  <c r="E79" i="27"/>
  <c r="B91" i="27"/>
  <c r="F91" i="27"/>
  <c r="C91" i="27"/>
  <c r="D91" i="27"/>
  <c r="E91" i="27"/>
  <c r="B95" i="27"/>
  <c r="F95" i="27"/>
  <c r="C95" i="27"/>
  <c r="D95" i="27"/>
  <c r="E95" i="27"/>
  <c r="B99" i="27"/>
  <c r="F99" i="27"/>
  <c r="C99" i="27"/>
  <c r="D99" i="27"/>
  <c r="E99" i="27"/>
  <c r="B123" i="27"/>
  <c r="C123" i="27"/>
  <c r="D123" i="27"/>
  <c r="E123" i="27"/>
  <c r="B132" i="27"/>
  <c r="C132" i="27"/>
  <c r="D132" i="27"/>
  <c r="E132" i="27"/>
  <c r="B152" i="27"/>
  <c r="C152" i="27"/>
  <c r="D152" i="27"/>
  <c r="E152" i="27"/>
  <c r="B156" i="27"/>
  <c r="C156" i="27"/>
  <c r="D156" i="27"/>
  <c r="E156" i="27"/>
  <c r="B160" i="27"/>
  <c r="C160" i="27"/>
  <c r="D160" i="27"/>
  <c r="E160" i="27"/>
  <c r="B37" i="27"/>
  <c r="F37" i="27"/>
  <c r="C37" i="27"/>
  <c r="D37" i="27"/>
  <c r="E37" i="27"/>
  <c r="B137" i="27"/>
  <c r="C137" i="27"/>
  <c r="D137" i="27"/>
  <c r="E137" i="27"/>
  <c r="B141" i="27"/>
  <c r="C141" i="27"/>
  <c r="D141" i="27"/>
  <c r="E141" i="27"/>
  <c r="B145" i="27"/>
  <c r="C145" i="27"/>
  <c r="D145" i="27"/>
  <c r="E145" i="27"/>
  <c r="D85" i="27"/>
  <c r="E85" i="27"/>
  <c r="B85" i="27"/>
  <c r="F85" i="27"/>
  <c r="C85" i="27"/>
  <c r="B43" i="27"/>
  <c r="F43" i="27"/>
  <c r="C43" i="27"/>
  <c r="D43" i="27"/>
  <c r="E43" i="27"/>
  <c r="B47" i="27"/>
  <c r="F47" i="27"/>
  <c r="C47" i="27"/>
  <c r="D47" i="27"/>
  <c r="E47" i="27"/>
  <c r="B51" i="27"/>
  <c r="F51" i="27"/>
  <c r="C51" i="27"/>
  <c r="D51" i="27"/>
  <c r="E51" i="27"/>
  <c r="B55" i="27"/>
  <c r="F55" i="27"/>
  <c r="C55" i="27"/>
  <c r="D55" i="27"/>
  <c r="E55" i="27"/>
  <c r="B59" i="27"/>
  <c r="F59" i="27"/>
  <c r="C59" i="27"/>
  <c r="D59" i="27"/>
  <c r="E59" i="27"/>
  <c r="B67" i="27"/>
  <c r="F67" i="27"/>
  <c r="C67" i="27"/>
  <c r="D67" i="27"/>
  <c r="E67" i="27"/>
  <c r="B75" i="27"/>
  <c r="F75" i="27"/>
  <c r="C75" i="27"/>
  <c r="D75" i="27"/>
  <c r="E75" i="27"/>
  <c r="B87" i="27"/>
  <c r="F87" i="27"/>
  <c r="C87" i="27"/>
  <c r="D87" i="27"/>
  <c r="E87" i="27"/>
  <c r="B128" i="27"/>
  <c r="C128" i="27"/>
  <c r="D128" i="27"/>
  <c r="E128" i="27"/>
  <c r="B154" i="27"/>
  <c r="C154" i="27"/>
  <c r="D154" i="27"/>
  <c r="E154" i="27"/>
  <c r="B158" i="27"/>
  <c r="C158" i="27"/>
  <c r="D158" i="27"/>
  <c r="E158" i="27"/>
  <c r="B139" i="27"/>
  <c r="C139" i="27"/>
  <c r="D139" i="27"/>
  <c r="E139" i="27"/>
  <c r="B143" i="27"/>
  <c r="C143" i="27"/>
  <c r="D143" i="27"/>
  <c r="E143" i="27"/>
  <c r="D1" i="24"/>
  <c r="I22" i="24"/>
  <c r="K100" i="92" l="1"/>
  <c r="L100" i="92" s="1"/>
  <c r="J99" i="92"/>
  <c r="K100" i="96"/>
  <c r="L100" i="96" s="1"/>
  <c r="J99" i="96"/>
  <c r="K99" i="90"/>
  <c r="L99" i="90" s="1"/>
  <c r="J98" i="90"/>
  <c r="J101" i="98"/>
  <c r="K102" i="98"/>
  <c r="L102" i="98" s="1"/>
  <c r="K100" i="95"/>
  <c r="L100" i="95" s="1"/>
  <c r="J99" i="95"/>
  <c r="K100" i="97"/>
  <c r="L100" i="97" s="1"/>
  <c r="J99" i="97"/>
  <c r="J98" i="99"/>
  <c r="K99" i="99"/>
  <c r="L99" i="99" s="1"/>
  <c r="K101" i="94"/>
  <c r="L101" i="94" s="1"/>
  <c r="J100" i="94"/>
  <c r="J98" i="91"/>
  <c r="K99" i="91"/>
  <c r="L99" i="91" s="1"/>
  <c r="J99" i="93"/>
  <c r="K100" i="93"/>
  <c r="L100" i="93" s="1"/>
  <c r="J94" i="53"/>
  <c r="K95" i="53"/>
  <c r="L95" i="53" s="1"/>
  <c r="K100" i="52"/>
  <c r="L100" i="52" s="1"/>
  <c r="J99" i="52"/>
  <c r="B1" i="24"/>
  <c r="J27" i="24"/>
  <c r="K27" i="24" s="1"/>
  <c r="L27" i="24" s="1"/>
  <c r="J28" i="24"/>
  <c r="K28" i="24" s="1"/>
  <c r="L28" i="24" s="1"/>
  <c r="J29" i="24"/>
  <c r="K29" i="24" s="1"/>
  <c r="L29" i="24" s="1"/>
  <c r="A30" i="24"/>
  <c r="I31" i="24"/>
  <c r="I32" i="24"/>
  <c r="A33" i="24"/>
  <c r="I34" i="24"/>
  <c r="I35" i="24"/>
  <c r="J40" i="24"/>
  <c r="K40" i="24" s="1"/>
  <c r="L40" i="24" s="1"/>
  <c r="J41" i="24"/>
  <c r="K41" i="24" s="1"/>
  <c r="L41" i="24" s="1"/>
  <c r="J42" i="24"/>
  <c r="K42" i="24" s="1"/>
  <c r="L42" i="24" s="1"/>
  <c r="J43" i="24"/>
  <c r="K43" i="24" s="1"/>
  <c r="L43" i="24" s="1"/>
  <c r="I45" i="24"/>
  <c r="A46" i="24"/>
  <c r="A47" i="24"/>
  <c r="I48" i="24"/>
  <c r="I49" i="24"/>
  <c r="A50" i="24"/>
  <c r="A51" i="24"/>
  <c r="I52" i="24"/>
  <c r="I53" i="24"/>
  <c r="A54" i="24"/>
  <c r="A55" i="24"/>
  <c r="I56" i="24"/>
  <c r="I57" i="24"/>
  <c r="A58" i="24"/>
  <c r="A59" i="24"/>
  <c r="I60" i="24"/>
  <c r="I61" i="24"/>
  <c r="J62" i="24"/>
  <c r="K62" i="24" s="1"/>
  <c r="L62" i="24" s="1"/>
  <c r="J63" i="24"/>
  <c r="K63" i="24" s="1"/>
  <c r="L63" i="24" s="1"/>
  <c r="J64" i="24"/>
  <c r="K64" i="24" s="1"/>
  <c r="L64" i="24" s="1"/>
  <c r="I66" i="24"/>
  <c r="A67" i="24"/>
  <c r="A68" i="24"/>
  <c r="I69" i="24"/>
  <c r="I70" i="24"/>
  <c r="A71" i="24"/>
  <c r="I72" i="24"/>
  <c r="I73" i="24"/>
  <c r="A74" i="24"/>
  <c r="A75" i="24"/>
  <c r="A76" i="24"/>
  <c r="I77" i="24"/>
  <c r="A78" i="24"/>
  <c r="B78" i="24" s="1"/>
  <c r="A79" i="24"/>
  <c r="A80" i="24"/>
  <c r="I81" i="24"/>
  <c r="A82" i="24"/>
  <c r="J83" i="24"/>
  <c r="K83" i="24" s="1"/>
  <c r="L83" i="24" s="1"/>
  <c r="J84" i="24"/>
  <c r="K84" i="24" s="1"/>
  <c r="L84" i="24" s="1"/>
  <c r="J85" i="24"/>
  <c r="K85" i="24" s="1"/>
  <c r="L85" i="24" s="1"/>
  <c r="J86" i="24"/>
  <c r="K86" i="24" s="1"/>
  <c r="L86" i="24" s="1"/>
  <c r="A88" i="24"/>
  <c r="C88" i="24" s="1"/>
  <c r="I89" i="24"/>
  <c r="A90" i="24"/>
  <c r="A91" i="24"/>
  <c r="A92" i="24"/>
  <c r="I93" i="24"/>
  <c r="A94" i="24"/>
  <c r="B94" i="24" s="1"/>
  <c r="A95" i="24"/>
  <c r="A96" i="24"/>
  <c r="I97" i="24"/>
  <c r="A98" i="24"/>
  <c r="A99" i="24"/>
  <c r="I100" i="24"/>
  <c r="I101" i="24"/>
  <c r="A102" i="24"/>
  <c r="A103" i="24"/>
  <c r="A104" i="24"/>
  <c r="D104" i="24" s="1"/>
  <c r="J105" i="24"/>
  <c r="K105" i="24" s="1"/>
  <c r="L105" i="24" s="1"/>
  <c r="H106" i="24"/>
  <c r="J106" i="24" s="1"/>
  <c r="K106" i="24" s="1"/>
  <c r="L106" i="24" s="1"/>
  <c r="J107" i="24"/>
  <c r="K107" i="24" s="1"/>
  <c r="L107" i="24" s="1"/>
  <c r="J108" i="24"/>
  <c r="K108" i="24" s="1"/>
  <c r="L108" i="24" s="1"/>
  <c r="H109" i="24"/>
  <c r="J109" i="24"/>
  <c r="K109" i="24" s="1"/>
  <c r="L109" i="24" s="1"/>
  <c r="H110" i="24"/>
  <c r="H111" i="24"/>
  <c r="H112" i="24"/>
  <c r="H113" i="24"/>
  <c r="H114" i="24"/>
  <c r="H115" i="24"/>
  <c r="H116" i="24"/>
  <c r="H117" i="24"/>
  <c r="H118" i="24"/>
  <c r="K119" i="24"/>
  <c r="L119" i="24" s="1"/>
  <c r="K120" i="24"/>
  <c r="L120" i="24" s="1"/>
  <c r="K121" i="24"/>
  <c r="L121" i="24" s="1"/>
  <c r="K122" i="24"/>
  <c r="L122" i="24" s="1"/>
  <c r="J123" i="24"/>
  <c r="K123" i="24" s="1"/>
  <c r="L123" i="24" s="1"/>
  <c r="J124" i="24"/>
  <c r="K124" i="24" s="1"/>
  <c r="L124" i="24" s="1"/>
  <c r="K135" i="24"/>
  <c r="L135" i="24" s="1"/>
  <c r="J136" i="24"/>
  <c r="K136" i="24" s="1"/>
  <c r="L136" i="24" s="1"/>
  <c r="K137" i="24"/>
  <c r="L137" i="24" s="1"/>
  <c r="I138" i="24"/>
  <c r="K138" i="24" s="1"/>
  <c r="L138" i="24" s="1"/>
  <c r="A139" i="24"/>
  <c r="I140" i="24"/>
  <c r="K140" i="24" s="1"/>
  <c r="L140" i="24" s="1"/>
  <c r="A141" i="24"/>
  <c r="I142" i="24"/>
  <c r="K142" i="24" s="1"/>
  <c r="L142" i="24" s="1"/>
  <c r="I143" i="24"/>
  <c r="K143" i="24" s="1"/>
  <c r="L143" i="24" s="1"/>
  <c r="I144" i="24"/>
  <c r="K144" i="24" s="1"/>
  <c r="L144" i="24" s="1"/>
  <c r="I145" i="24"/>
  <c r="K145" i="24" s="1"/>
  <c r="L145" i="24" s="1"/>
  <c r="I146" i="24"/>
  <c r="K146" i="24" s="1"/>
  <c r="L146" i="24" s="1"/>
  <c r="A147" i="24"/>
  <c r="K148" i="24"/>
  <c r="L148" i="24" s="1"/>
  <c r="J149" i="24"/>
  <c r="K149" i="24" s="1"/>
  <c r="L149" i="24" s="1"/>
  <c r="J150" i="24"/>
  <c r="K150" i="24" s="1"/>
  <c r="L150" i="24" s="1"/>
  <c r="K151" i="24"/>
  <c r="L151" i="24" s="1"/>
  <c r="I152" i="24"/>
  <c r="K152" i="24" s="1"/>
  <c r="L152" i="24" s="1"/>
  <c r="I153" i="24"/>
  <c r="K153" i="24" s="1"/>
  <c r="L153" i="24" s="1"/>
  <c r="I154" i="24"/>
  <c r="K154" i="24" s="1"/>
  <c r="L154" i="24" s="1"/>
  <c r="I155" i="24"/>
  <c r="K155" i="24" s="1"/>
  <c r="L155" i="24" s="1"/>
  <c r="I156" i="24"/>
  <c r="K156" i="24" s="1"/>
  <c r="L156" i="24" s="1"/>
  <c r="I157" i="24"/>
  <c r="K157" i="24" s="1"/>
  <c r="L157" i="24" s="1"/>
  <c r="I158" i="24"/>
  <c r="K158" i="24" s="1"/>
  <c r="L158" i="24" s="1"/>
  <c r="I159" i="24"/>
  <c r="K159" i="24" s="1"/>
  <c r="L159" i="24" s="1"/>
  <c r="I160" i="24"/>
  <c r="K160" i="24" s="1"/>
  <c r="L160" i="24" s="1"/>
  <c r="I161" i="24"/>
  <c r="K161" i="24" s="1"/>
  <c r="L161" i="24" s="1"/>
  <c r="K162" i="24"/>
  <c r="L162" i="24" s="1"/>
  <c r="J163" i="24"/>
  <c r="K163" i="24" s="1"/>
  <c r="L163" i="24" s="1"/>
  <c r="H164" i="24"/>
  <c r="J164" i="24" s="1"/>
  <c r="H165" i="24"/>
  <c r="J165" i="24" s="1"/>
  <c r="H166" i="24"/>
  <c r="J166" i="24" s="1"/>
  <c r="H167" i="24"/>
  <c r="J167" i="24" s="1"/>
  <c r="H168" i="24"/>
  <c r="K168" i="24"/>
  <c r="L168" i="24" s="1"/>
  <c r="D1" i="23"/>
  <c r="I22" i="23"/>
  <c r="H143" i="24"/>
  <c r="H140" i="24"/>
  <c r="H144" i="24"/>
  <c r="H146" i="24"/>
  <c r="H142" i="24"/>
  <c r="H145" i="24"/>
  <c r="H147" i="24"/>
  <c r="H138" i="24"/>
  <c r="H139" i="24"/>
  <c r="H141" i="24"/>
  <c r="H137" i="24"/>
  <c r="K100" i="94" l="1"/>
  <c r="L100" i="94" s="1"/>
  <c r="J99" i="94"/>
  <c r="J98" i="97"/>
  <c r="K99" i="97"/>
  <c r="L99" i="97" s="1"/>
  <c r="J97" i="90"/>
  <c r="K98" i="90"/>
  <c r="L98" i="90" s="1"/>
  <c r="K99" i="96"/>
  <c r="L99" i="96" s="1"/>
  <c r="J98" i="96"/>
  <c r="J98" i="92"/>
  <c r="K99" i="92"/>
  <c r="L99" i="92" s="1"/>
  <c r="K99" i="93"/>
  <c r="L99" i="93" s="1"/>
  <c r="J98" i="93"/>
  <c r="K101" i="98"/>
  <c r="L101" i="98" s="1"/>
  <c r="J100" i="98"/>
  <c r="J98" i="95"/>
  <c r="K99" i="95"/>
  <c r="L99" i="95" s="1"/>
  <c r="K98" i="91"/>
  <c r="L98" i="91" s="1"/>
  <c r="J97" i="91"/>
  <c r="K98" i="99"/>
  <c r="L98" i="99" s="1"/>
  <c r="J97" i="99"/>
  <c r="K99" i="52"/>
  <c r="L99" i="52" s="1"/>
  <c r="J98" i="52"/>
  <c r="J93" i="53"/>
  <c r="K94" i="53"/>
  <c r="L94" i="53" s="1"/>
  <c r="A159" i="24"/>
  <c r="C159" i="24" s="1"/>
  <c r="A153" i="24"/>
  <c r="D153" i="24" s="1"/>
  <c r="A161" i="24"/>
  <c r="C161" i="24" s="1"/>
  <c r="A155" i="24"/>
  <c r="E155" i="24" s="1"/>
  <c r="I141" i="24"/>
  <c r="K141" i="24" s="1"/>
  <c r="L141" i="24" s="1"/>
  <c r="A100" i="24"/>
  <c r="D100" i="24" s="1"/>
  <c r="AD148" i="24"/>
  <c r="I76" i="24"/>
  <c r="A144" i="24"/>
  <c r="D144" i="24" s="1"/>
  <c r="A140" i="24"/>
  <c r="B140" i="24" s="1"/>
  <c r="I78" i="24"/>
  <c r="I47" i="24"/>
  <c r="A142" i="24"/>
  <c r="D142" i="24" s="1"/>
  <c r="A160" i="24"/>
  <c r="A158" i="24"/>
  <c r="D158" i="24" s="1"/>
  <c r="A157" i="24"/>
  <c r="C157" i="24" s="1"/>
  <c r="A154" i="24"/>
  <c r="D154" i="24" s="1"/>
  <c r="A152" i="24"/>
  <c r="A146" i="24"/>
  <c r="E146" i="24" s="1"/>
  <c r="I94" i="24"/>
  <c r="I55" i="24"/>
  <c r="A156" i="24"/>
  <c r="D156" i="24" s="1"/>
  <c r="I147" i="24"/>
  <c r="K147" i="24" s="1"/>
  <c r="L147" i="24" s="1"/>
  <c r="I139" i="24"/>
  <c r="K139" i="24" s="1"/>
  <c r="L139" i="24" s="1"/>
  <c r="I30" i="24"/>
  <c r="C29" i="24"/>
  <c r="E29" i="24"/>
  <c r="B141" i="24"/>
  <c r="C141" i="24"/>
  <c r="B147" i="24"/>
  <c r="C147" i="24"/>
  <c r="B139" i="24"/>
  <c r="C139" i="24"/>
  <c r="E139" i="24"/>
  <c r="A72" i="24"/>
  <c r="F72" i="24" s="1"/>
  <c r="A138" i="24"/>
  <c r="D138" i="24" s="1"/>
  <c r="I90" i="24"/>
  <c r="I88" i="24"/>
  <c r="A145" i="24"/>
  <c r="D145" i="24" s="1"/>
  <c r="A143" i="24"/>
  <c r="D143" i="24" s="1"/>
  <c r="I92" i="24"/>
  <c r="I74" i="24"/>
  <c r="I68" i="24"/>
  <c r="I59" i="24"/>
  <c r="I51" i="24"/>
  <c r="I102" i="24"/>
  <c r="A32" i="24"/>
  <c r="C32" i="24" s="1"/>
  <c r="B102" i="24"/>
  <c r="E102" i="24"/>
  <c r="C102" i="24"/>
  <c r="C76" i="24"/>
  <c r="E76" i="24"/>
  <c r="B98" i="24"/>
  <c r="C98" i="24"/>
  <c r="E98" i="24"/>
  <c r="C55" i="24"/>
  <c r="E55" i="24"/>
  <c r="B90" i="24"/>
  <c r="E90" i="24"/>
  <c r="C90" i="24"/>
  <c r="C80" i="24"/>
  <c r="E80" i="24"/>
  <c r="D96" i="24"/>
  <c r="E96" i="24"/>
  <c r="B82" i="24"/>
  <c r="C82" i="24"/>
  <c r="E82" i="24"/>
  <c r="C47" i="24"/>
  <c r="E47" i="24"/>
  <c r="C92" i="24"/>
  <c r="E92" i="24"/>
  <c r="B74" i="24"/>
  <c r="E74" i="24"/>
  <c r="C74" i="24"/>
  <c r="C68" i="24"/>
  <c r="E68" i="24"/>
  <c r="C59" i="24"/>
  <c r="E59" i="24"/>
  <c r="C51" i="24"/>
  <c r="E51" i="24"/>
  <c r="B30" i="24"/>
  <c r="E30" i="24"/>
  <c r="C30" i="24"/>
  <c r="I104" i="24"/>
  <c r="I98" i="24"/>
  <c r="I96" i="24"/>
  <c r="E94" i="24"/>
  <c r="I82" i="24"/>
  <c r="I80" i="24"/>
  <c r="E78" i="24"/>
  <c r="A70" i="24"/>
  <c r="D70" i="24" s="1"/>
  <c r="A66" i="24"/>
  <c r="F66" i="24" s="1"/>
  <c r="A61" i="24"/>
  <c r="D61" i="24" s="1"/>
  <c r="A57" i="24"/>
  <c r="D57" i="24" s="1"/>
  <c r="A53" i="24"/>
  <c r="D53" i="24" s="1"/>
  <c r="A49" i="24"/>
  <c r="F49" i="24" s="1"/>
  <c r="A45" i="24"/>
  <c r="D45" i="24" s="1"/>
  <c r="C94" i="24"/>
  <c r="C78" i="24"/>
  <c r="AD84" i="24"/>
  <c r="A34" i="24"/>
  <c r="F34" i="24" s="1"/>
  <c r="B1" i="23"/>
  <c r="G141" i="24"/>
  <c r="G146" i="24"/>
  <c r="G142" i="24"/>
  <c r="G140" i="24"/>
  <c r="G137" i="24"/>
  <c r="G147" i="24"/>
  <c r="G145" i="24"/>
  <c r="G143" i="24"/>
  <c r="G139" i="24"/>
  <c r="G144" i="24"/>
  <c r="G138" i="24"/>
  <c r="D79" i="24"/>
  <c r="E79" i="24"/>
  <c r="B79" i="24"/>
  <c r="F79" i="24"/>
  <c r="C79" i="24"/>
  <c r="D62" i="24"/>
  <c r="E62" i="24"/>
  <c r="B62" i="24"/>
  <c r="F62" i="24"/>
  <c r="C62" i="24"/>
  <c r="D86" i="24"/>
  <c r="E86" i="24"/>
  <c r="B86" i="24"/>
  <c r="F86" i="24"/>
  <c r="C86" i="24"/>
  <c r="B151" i="24"/>
  <c r="D151" i="24"/>
  <c r="C151" i="24"/>
  <c r="E151" i="24"/>
  <c r="E99" i="24"/>
  <c r="C99" i="24"/>
  <c r="D99" i="24"/>
  <c r="B99" i="24"/>
  <c r="F99" i="24"/>
  <c r="D46" i="24"/>
  <c r="E46" i="24"/>
  <c r="B46" i="24"/>
  <c r="F46" i="24"/>
  <c r="C46" i="24"/>
  <c r="C1" i="24"/>
  <c r="D137" i="24"/>
  <c r="E137" i="24"/>
  <c r="B137" i="24"/>
  <c r="C137" i="24"/>
  <c r="D71" i="24"/>
  <c r="E71" i="24"/>
  <c r="B71" i="24"/>
  <c r="F71" i="24"/>
  <c r="C71" i="24"/>
  <c r="D67" i="24"/>
  <c r="E67" i="24"/>
  <c r="B67" i="24"/>
  <c r="F67" i="24"/>
  <c r="C67" i="24"/>
  <c r="D58" i="24"/>
  <c r="E58" i="24"/>
  <c r="B58" i="24"/>
  <c r="F58" i="24"/>
  <c r="C58" i="24"/>
  <c r="D54" i="24"/>
  <c r="E54" i="24"/>
  <c r="B54" i="24"/>
  <c r="F54" i="24"/>
  <c r="C54" i="24"/>
  <c r="D50" i="24"/>
  <c r="E50" i="24"/>
  <c r="B50" i="24"/>
  <c r="F50" i="24"/>
  <c r="C50" i="24"/>
  <c r="E103" i="24"/>
  <c r="B103" i="24"/>
  <c r="F103" i="24"/>
  <c r="C103" i="24"/>
  <c r="D103" i="24"/>
  <c r="D91" i="24"/>
  <c r="E91" i="24"/>
  <c r="B91" i="24"/>
  <c r="F91" i="24"/>
  <c r="C91" i="24"/>
  <c r="D85" i="24"/>
  <c r="E85" i="24"/>
  <c r="B85" i="24"/>
  <c r="F85" i="24"/>
  <c r="C85" i="24"/>
  <c r="D83" i="24"/>
  <c r="E83" i="24"/>
  <c r="B83" i="24"/>
  <c r="F83" i="24"/>
  <c r="C83" i="24"/>
  <c r="D75" i="24"/>
  <c r="E75" i="24"/>
  <c r="B75" i="24"/>
  <c r="F75" i="24"/>
  <c r="C75" i="24"/>
  <c r="D95" i="24"/>
  <c r="E95" i="24"/>
  <c r="B95" i="24"/>
  <c r="C95" i="24"/>
  <c r="F95" i="24"/>
  <c r="D33" i="24"/>
  <c r="E33" i="24"/>
  <c r="B33" i="24"/>
  <c r="F33" i="24"/>
  <c r="C33" i="24"/>
  <c r="E147" i="24"/>
  <c r="E141" i="24"/>
  <c r="C104" i="24"/>
  <c r="C96" i="24"/>
  <c r="D147" i="24"/>
  <c r="D141" i="24"/>
  <c r="D139" i="24"/>
  <c r="F104" i="24"/>
  <c r="B104" i="24"/>
  <c r="I103" i="24"/>
  <c r="D102" i="24"/>
  <c r="A101" i="24"/>
  <c r="I99" i="24"/>
  <c r="D98" i="24"/>
  <c r="A97" i="24"/>
  <c r="F96" i="24"/>
  <c r="B96" i="24"/>
  <c r="I95" i="24"/>
  <c r="D94" i="24"/>
  <c r="A93" i="24"/>
  <c r="F92" i="24"/>
  <c r="B92" i="24"/>
  <c r="I91" i="24"/>
  <c r="D90" i="24"/>
  <c r="A89" i="24"/>
  <c r="F88" i="24"/>
  <c r="B88" i="24"/>
  <c r="I87" i="24"/>
  <c r="D82" i="24"/>
  <c r="A81" i="24"/>
  <c r="F80" i="24"/>
  <c r="B80" i="24"/>
  <c r="I79" i="24"/>
  <c r="D78" i="24"/>
  <c r="A77" i="24"/>
  <c r="F76" i="24"/>
  <c r="B76" i="24"/>
  <c r="I75" i="24"/>
  <c r="D74" i="24"/>
  <c r="A73" i="24"/>
  <c r="B72" i="24"/>
  <c r="I71" i="24"/>
  <c r="A69" i="24"/>
  <c r="F68" i="24"/>
  <c r="B68" i="24"/>
  <c r="I67" i="24"/>
  <c r="A60" i="24"/>
  <c r="F59" i="24"/>
  <c r="B59" i="24"/>
  <c r="I58" i="24"/>
  <c r="A56" i="24"/>
  <c r="F55" i="24"/>
  <c r="B55" i="24"/>
  <c r="I54" i="24"/>
  <c r="A52" i="24"/>
  <c r="F51" i="24"/>
  <c r="B51" i="24"/>
  <c r="I50" i="24"/>
  <c r="A48" i="24"/>
  <c r="F47" i="24"/>
  <c r="B47" i="24"/>
  <c r="I46" i="24"/>
  <c r="A35" i="24"/>
  <c r="I33" i="24"/>
  <c r="A31" i="24"/>
  <c r="D30" i="24"/>
  <c r="F29" i="24"/>
  <c r="B29" i="24"/>
  <c r="E104" i="24"/>
  <c r="E88" i="24"/>
  <c r="G1" i="24"/>
  <c r="F102" i="24"/>
  <c r="F98" i="24"/>
  <c r="F94" i="24"/>
  <c r="D92" i="24"/>
  <c r="F90" i="24"/>
  <c r="D88" i="24"/>
  <c r="A87" i="24"/>
  <c r="F82" i="24"/>
  <c r="D80" i="24"/>
  <c r="F78" i="24"/>
  <c r="D76" i="24"/>
  <c r="F74" i="24"/>
  <c r="D68" i="24"/>
  <c r="D59" i="24"/>
  <c r="D55" i="24"/>
  <c r="D51" i="24"/>
  <c r="D47" i="24"/>
  <c r="F30" i="24"/>
  <c r="D29" i="24"/>
  <c r="J27" i="23"/>
  <c r="K27" i="23" s="1"/>
  <c r="L27" i="23" s="1"/>
  <c r="J28" i="23"/>
  <c r="K28" i="23" s="1"/>
  <c r="L28" i="23" s="1"/>
  <c r="J29" i="23"/>
  <c r="K29" i="23" s="1"/>
  <c r="L29" i="23" s="1"/>
  <c r="A30" i="23"/>
  <c r="A31" i="23"/>
  <c r="I32" i="23"/>
  <c r="I33" i="23"/>
  <c r="I34" i="23"/>
  <c r="A35" i="23"/>
  <c r="J40" i="23"/>
  <c r="K40" i="23" s="1"/>
  <c r="L40" i="23" s="1"/>
  <c r="J41" i="23"/>
  <c r="K41" i="23" s="1"/>
  <c r="L41" i="23" s="1"/>
  <c r="J42" i="23"/>
  <c r="K42" i="23" s="1"/>
  <c r="L42" i="23" s="1"/>
  <c r="J43" i="23"/>
  <c r="K43" i="23" s="1"/>
  <c r="L43" i="23" s="1"/>
  <c r="A45" i="23"/>
  <c r="I46" i="23"/>
  <c r="A47" i="23"/>
  <c r="A48" i="23"/>
  <c r="I49" i="23"/>
  <c r="I50" i="23"/>
  <c r="A51" i="23"/>
  <c r="A52" i="23"/>
  <c r="I53" i="23"/>
  <c r="I54" i="23"/>
  <c r="A55" i="23"/>
  <c r="A56" i="23"/>
  <c r="I57" i="23"/>
  <c r="I58" i="23"/>
  <c r="A59" i="23"/>
  <c r="A60" i="23"/>
  <c r="I61" i="23"/>
  <c r="J62" i="23"/>
  <c r="K62" i="23" s="1"/>
  <c r="L62" i="23" s="1"/>
  <c r="J63" i="23"/>
  <c r="K63" i="23" s="1"/>
  <c r="L63" i="23" s="1"/>
  <c r="J64" i="23"/>
  <c r="K64" i="23" s="1"/>
  <c r="L64" i="23" s="1"/>
  <c r="I66" i="23"/>
  <c r="I67" i="23"/>
  <c r="A68" i="23"/>
  <c r="A69" i="23"/>
  <c r="A70" i="23"/>
  <c r="I71" i="23"/>
  <c r="A72" i="23"/>
  <c r="A73" i="23"/>
  <c r="A74" i="23"/>
  <c r="I75" i="23"/>
  <c r="A76" i="23"/>
  <c r="A77" i="23"/>
  <c r="A78" i="23"/>
  <c r="I79" i="23"/>
  <c r="A80" i="23"/>
  <c r="A81" i="23"/>
  <c r="A82" i="23"/>
  <c r="J83" i="23"/>
  <c r="K83" i="23" s="1"/>
  <c r="L83" i="23" s="1"/>
  <c r="J84" i="23"/>
  <c r="K84" i="23" s="1"/>
  <c r="L84" i="23" s="1"/>
  <c r="J85" i="23"/>
  <c r="K85" i="23" s="1"/>
  <c r="L85" i="23" s="1"/>
  <c r="J86" i="23"/>
  <c r="K86" i="23" s="1"/>
  <c r="L86" i="23" s="1"/>
  <c r="I87" i="23"/>
  <c r="I88" i="23"/>
  <c r="A89" i="23"/>
  <c r="I90" i="23"/>
  <c r="I91" i="23"/>
  <c r="I92" i="23"/>
  <c r="A93" i="23"/>
  <c r="A94" i="23"/>
  <c r="D94" i="23" s="1"/>
  <c r="I95" i="23"/>
  <c r="I96" i="23"/>
  <c r="A97" i="23"/>
  <c r="I98" i="23"/>
  <c r="I99" i="23"/>
  <c r="I100" i="23"/>
  <c r="A101" i="23"/>
  <c r="A102" i="23"/>
  <c r="D102" i="23" s="1"/>
  <c r="I103" i="23"/>
  <c r="A104" i="23"/>
  <c r="J105" i="23"/>
  <c r="K105" i="23" s="1"/>
  <c r="L105" i="23" s="1"/>
  <c r="H106" i="23"/>
  <c r="J106" i="23" s="1"/>
  <c r="K106" i="23" s="1"/>
  <c r="L106" i="23" s="1"/>
  <c r="J107" i="23"/>
  <c r="K107" i="23" s="1"/>
  <c r="L107" i="23" s="1"/>
  <c r="J108" i="23"/>
  <c r="K108" i="23" s="1"/>
  <c r="L108" i="23" s="1"/>
  <c r="H109" i="23"/>
  <c r="J109" i="23"/>
  <c r="K109" i="23" s="1"/>
  <c r="L109" i="23" s="1"/>
  <c r="H110" i="23"/>
  <c r="H111" i="23"/>
  <c r="H112" i="23"/>
  <c r="H113" i="23"/>
  <c r="H114" i="23"/>
  <c r="H115" i="23"/>
  <c r="H116" i="23"/>
  <c r="H117" i="23"/>
  <c r="H118" i="23"/>
  <c r="K119" i="23"/>
  <c r="L119" i="23" s="1"/>
  <c r="K120" i="23"/>
  <c r="L120" i="23" s="1"/>
  <c r="K121" i="23"/>
  <c r="L121" i="23" s="1"/>
  <c r="K122" i="23"/>
  <c r="L122" i="23" s="1"/>
  <c r="J123" i="23"/>
  <c r="K123" i="23" s="1"/>
  <c r="L123" i="23" s="1"/>
  <c r="J124" i="23"/>
  <c r="K124" i="23" s="1"/>
  <c r="L124" i="23" s="1"/>
  <c r="K135" i="23"/>
  <c r="L135" i="23" s="1"/>
  <c r="J136" i="23"/>
  <c r="K136" i="23" s="1"/>
  <c r="L136" i="23" s="1"/>
  <c r="K137" i="23"/>
  <c r="L137" i="23" s="1"/>
  <c r="I138" i="23"/>
  <c r="K138" i="23" s="1"/>
  <c r="L138" i="23" s="1"/>
  <c r="I139" i="23"/>
  <c r="K139" i="23" s="1"/>
  <c r="L139" i="23" s="1"/>
  <c r="I140" i="23"/>
  <c r="K140" i="23" s="1"/>
  <c r="L140" i="23" s="1"/>
  <c r="A141" i="23"/>
  <c r="I142" i="23"/>
  <c r="K142" i="23" s="1"/>
  <c r="L142" i="23" s="1"/>
  <c r="I143" i="23"/>
  <c r="K143" i="23" s="1"/>
  <c r="L143" i="23" s="1"/>
  <c r="I144" i="23"/>
  <c r="K144" i="23" s="1"/>
  <c r="L144" i="23" s="1"/>
  <c r="A145" i="23"/>
  <c r="E145" i="23" s="1"/>
  <c r="I146" i="23"/>
  <c r="K146" i="23" s="1"/>
  <c r="L146" i="23" s="1"/>
  <c r="A147" i="23"/>
  <c r="E147" i="23" s="1"/>
  <c r="K148" i="23"/>
  <c r="L148" i="23" s="1"/>
  <c r="J149" i="23"/>
  <c r="K149" i="23" s="1"/>
  <c r="L149" i="23" s="1"/>
  <c r="J150" i="23"/>
  <c r="K150" i="23" s="1"/>
  <c r="L150" i="23" s="1"/>
  <c r="K151" i="23"/>
  <c r="L151" i="23" s="1"/>
  <c r="I152" i="23"/>
  <c r="K152" i="23" s="1"/>
  <c r="L152" i="23" s="1"/>
  <c r="I153" i="23"/>
  <c r="K153" i="23" s="1"/>
  <c r="L153" i="23" s="1"/>
  <c r="I154" i="23"/>
  <c r="K154" i="23" s="1"/>
  <c r="L154" i="23" s="1"/>
  <c r="A155" i="23"/>
  <c r="I156" i="23"/>
  <c r="K156" i="23" s="1"/>
  <c r="L156" i="23" s="1"/>
  <c r="I157" i="23"/>
  <c r="K157" i="23" s="1"/>
  <c r="L157" i="23" s="1"/>
  <c r="I158" i="23"/>
  <c r="K158" i="23" s="1"/>
  <c r="L158" i="23" s="1"/>
  <c r="I159" i="23"/>
  <c r="K159" i="23" s="1"/>
  <c r="L159" i="23" s="1"/>
  <c r="I160" i="23"/>
  <c r="K160" i="23" s="1"/>
  <c r="L160" i="23" s="1"/>
  <c r="I161" i="23"/>
  <c r="K161" i="23" s="1"/>
  <c r="L161" i="23" s="1"/>
  <c r="K162" i="23"/>
  <c r="L162" i="23" s="1"/>
  <c r="J163" i="23"/>
  <c r="K163" i="23" s="1"/>
  <c r="L163" i="23" s="1"/>
  <c r="H164" i="23"/>
  <c r="J164" i="23" s="1"/>
  <c r="H165" i="23"/>
  <c r="J165" i="23" s="1"/>
  <c r="H166" i="23"/>
  <c r="J166" i="23" s="1"/>
  <c r="H167" i="23"/>
  <c r="J167" i="23" s="1"/>
  <c r="H168" i="23"/>
  <c r="K168" i="23"/>
  <c r="L168" i="23" s="1"/>
  <c r="D1" i="22"/>
  <c r="I22" i="22"/>
  <c r="H145" i="23"/>
  <c r="H137" i="23"/>
  <c r="H140" i="23"/>
  <c r="H138" i="23"/>
  <c r="H143" i="23"/>
  <c r="H144" i="23"/>
  <c r="H141" i="23"/>
  <c r="H142" i="23"/>
  <c r="H147" i="23"/>
  <c r="H139" i="23"/>
  <c r="H146" i="23"/>
  <c r="E32" i="24" l="1"/>
  <c r="J96" i="99"/>
  <c r="K97" i="99"/>
  <c r="L97" i="99" s="1"/>
  <c r="K98" i="96"/>
  <c r="L98" i="96" s="1"/>
  <c r="J97" i="96"/>
  <c r="J97" i="92"/>
  <c r="K98" i="92"/>
  <c r="L98" i="92" s="1"/>
  <c r="J97" i="97"/>
  <c r="K98" i="97"/>
  <c r="L98" i="97" s="1"/>
  <c r="K97" i="91"/>
  <c r="L97" i="91" s="1"/>
  <c r="J96" i="91"/>
  <c r="K100" i="98"/>
  <c r="L100" i="98" s="1"/>
  <c r="J99" i="98"/>
  <c r="K98" i="93"/>
  <c r="L98" i="93" s="1"/>
  <c r="J97" i="93"/>
  <c r="K99" i="94"/>
  <c r="L99" i="94" s="1"/>
  <c r="J98" i="94"/>
  <c r="K98" i="95"/>
  <c r="L98" i="95" s="1"/>
  <c r="J97" i="95"/>
  <c r="J96" i="90"/>
  <c r="K97" i="90"/>
  <c r="L97" i="90" s="1"/>
  <c r="K98" i="52"/>
  <c r="L98" i="52" s="1"/>
  <c r="J97" i="52"/>
  <c r="K93" i="53"/>
  <c r="L93" i="53" s="1"/>
  <c r="J92" i="53"/>
  <c r="D146" i="24"/>
  <c r="D32" i="24"/>
  <c r="F53" i="24"/>
  <c r="D72" i="24"/>
  <c r="D66" i="24"/>
  <c r="D49" i="24"/>
  <c r="B154" i="24"/>
  <c r="B159" i="24"/>
  <c r="D159" i="24"/>
  <c r="E159" i="24"/>
  <c r="C142" i="24"/>
  <c r="B142" i="24"/>
  <c r="E144" i="24"/>
  <c r="B32" i="24"/>
  <c r="D161" i="24"/>
  <c r="E161" i="24"/>
  <c r="B161" i="24"/>
  <c r="F70" i="24"/>
  <c r="B144" i="24"/>
  <c r="E138" i="24"/>
  <c r="C144" i="24"/>
  <c r="E153" i="24"/>
  <c r="B100" i="24"/>
  <c r="F100" i="24"/>
  <c r="C100" i="24"/>
  <c r="B157" i="24"/>
  <c r="F32" i="24"/>
  <c r="C153" i="24"/>
  <c r="B153" i="24"/>
  <c r="A156" i="23"/>
  <c r="E156" i="23" s="1"/>
  <c r="A152" i="23"/>
  <c r="D152" i="23" s="1"/>
  <c r="D155" i="24"/>
  <c r="C155" i="24"/>
  <c r="B155" i="24"/>
  <c r="B146" i="24"/>
  <c r="B138" i="24"/>
  <c r="C146" i="24"/>
  <c r="C138" i="24"/>
  <c r="E142" i="24"/>
  <c r="E100" i="24"/>
  <c r="I141" i="23"/>
  <c r="K141" i="23" s="1"/>
  <c r="L141" i="23" s="1"/>
  <c r="C140" i="24"/>
  <c r="I45" i="23"/>
  <c r="I74" i="23"/>
  <c r="D140" i="24"/>
  <c r="E140" i="24"/>
  <c r="A57" i="23"/>
  <c r="D57" i="23" s="1"/>
  <c r="B152" i="24"/>
  <c r="E152" i="24"/>
  <c r="C152" i="24"/>
  <c r="B160" i="24"/>
  <c r="C160" i="24"/>
  <c r="A160" i="23"/>
  <c r="B160" i="23" s="1"/>
  <c r="AD148" i="23"/>
  <c r="A100" i="23"/>
  <c r="B100" i="23" s="1"/>
  <c r="I78" i="23"/>
  <c r="I70" i="23"/>
  <c r="A49" i="23"/>
  <c r="C49" i="23" s="1"/>
  <c r="D34" i="24"/>
  <c r="D152" i="24"/>
  <c r="D160" i="24"/>
  <c r="E154" i="24"/>
  <c r="C154" i="24"/>
  <c r="B156" i="24"/>
  <c r="C156" i="24"/>
  <c r="E156" i="24"/>
  <c r="A158" i="23"/>
  <c r="B158" i="23" s="1"/>
  <c r="A154" i="23"/>
  <c r="E154" i="23" s="1"/>
  <c r="I147" i="23"/>
  <c r="K147" i="23" s="1"/>
  <c r="L147" i="23" s="1"/>
  <c r="I104" i="23"/>
  <c r="A88" i="23"/>
  <c r="C88" i="23" s="1"/>
  <c r="A53" i="23"/>
  <c r="B53" i="23" s="1"/>
  <c r="E160" i="24"/>
  <c r="D157" i="24"/>
  <c r="E157" i="24"/>
  <c r="I155" i="23"/>
  <c r="K155" i="23" s="1"/>
  <c r="L155" i="23" s="1"/>
  <c r="F57" i="24"/>
  <c r="B158" i="24"/>
  <c r="E158" i="24"/>
  <c r="C158" i="24"/>
  <c r="B141" i="23"/>
  <c r="E141" i="23"/>
  <c r="D45" i="23"/>
  <c r="E45" i="23"/>
  <c r="A139" i="23"/>
  <c r="C139" i="23" s="1"/>
  <c r="I94" i="23"/>
  <c r="I82" i="23"/>
  <c r="A61" i="23"/>
  <c r="B61" i="23" s="1"/>
  <c r="I59" i="23"/>
  <c r="I55" i="23"/>
  <c r="I51" i="23"/>
  <c r="I47" i="23"/>
  <c r="F45" i="24"/>
  <c r="F61" i="24"/>
  <c r="A143" i="23"/>
  <c r="C143" i="23" s="1"/>
  <c r="I145" i="23"/>
  <c r="K145" i="23" s="1"/>
  <c r="L145" i="23" s="1"/>
  <c r="I102" i="23"/>
  <c r="C72" i="24"/>
  <c r="E72" i="24"/>
  <c r="B145" i="24"/>
  <c r="E145" i="24"/>
  <c r="C145" i="24"/>
  <c r="A92" i="23"/>
  <c r="B92" i="23" s="1"/>
  <c r="I76" i="23"/>
  <c r="I72" i="23"/>
  <c r="I68" i="23"/>
  <c r="A66" i="23"/>
  <c r="F66" i="23" s="1"/>
  <c r="I30" i="23"/>
  <c r="B143" i="24"/>
  <c r="E143" i="24"/>
  <c r="C143" i="24"/>
  <c r="B51" i="23"/>
  <c r="E51" i="23"/>
  <c r="D78" i="23"/>
  <c r="E78" i="23"/>
  <c r="B76" i="23"/>
  <c r="C76" i="23"/>
  <c r="E76" i="23"/>
  <c r="D74" i="23"/>
  <c r="E74" i="23"/>
  <c r="B72" i="23"/>
  <c r="C72" i="23"/>
  <c r="E72" i="23"/>
  <c r="D70" i="23"/>
  <c r="E70" i="23"/>
  <c r="B68" i="23"/>
  <c r="E68" i="23"/>
  <c r="B29" i="23"/>
  <c r="E29" i="23"/>
  <c r="D82" i="23"/>
  <c r="E82" i="23"/>
  <c r="B59" i="23"/>
  <c r="E59" i="23"/>
  <c r="B47" i="23"/>
  <c r="E47" i="23"/>
  <c r="B104" i="23"/>
  <c r="C104" i="23"/>
  <c r="E104" i="23"/>
  <c r="B80" i="23"/>
  <c r="C80" i="23"/>
  <c r="E80" i="23"/>
  <c r="D30" i="23"/>
  <c r="C30" i="23"/>
  <c r="E30" i="23"/>
  <c r="B55" i="23"/>
  <c r="E55" i="23"/>
  <c r="A90" i="23"/>
  <c r="F90" i="23" s="1"/>
  <c r="I80" i="23"/>
  <c r="A34" i="23"/>
  <c r="F34" i="23" s="1"/>
  <c r="B53" i="24"/>
  <c r="C53" i="24"/>
  <c r="E53" i="24"/>
  <c r="B70" i="24"/>
  <c r="C70" i="24"/>
  <c r="E70" i="24"/>
  <c r="E102" i="23"/>
  <c r="A98" i="23"/>
  <c r="B98" i="23" s="1"/>
  <c r="A96" i="23"/>
  <c r="F96" i="23" s="1"/>
  <c r="C66" i="23"/>
  <c r="C61" i="23"/>
  <c r="C45" i="23"/>
  <c r="A32" i="23"/>
  <c r="B34" i="24"/>
  <c r="C34" i="24"/>
  <c r="E34" i="24"/>
  <c r="B57" i="24"/>
  <c r="C57" i="24"/>
  <c r="E57" i="24"/>
  <c r="B45" i="24"/>
  <c r="C45" i="24"/>
  <c r="E45" i="24"/>
  <c r="B61" i="24"/>
  <c r="C61" i="24"/>
  <c r="E61" i="24"/>
  <c r="E94" i="23"/>
  <c r="B49" i="24"/>
  <c r="C49" i="24"/>
  <c r="E49" i="24"/>
  <c r="B66" i="24"/>
  <c r="C66" i="24"/>
  <c r="E66" i="24"/>
  <c r="B1" i="22"/>
  <c r="G144" i="23"/>
  <c r="G139" i="23"/>
  <c r="G147" i="23"/>
  <c r="G145" i="23"/>
  <c r="G143" i="23"/>
  <c r="G141" i="23"/>
  <c r="G142" i="23"/>
  <c r="G146" i="23"/>
  <c r="G140" i="23"/>
  <c r="G138" i="23"/>
  <c r="G137" i="23"/>
  <c r="E93" i="23"/>
  <c r="F93" i="23"/>
  <c r="C93" i="23"/>
  <c r="B93" i="23"/>
  <c r="D93" i="23"/>
  <c r="E89" i="23"/>
  <c r="B89" i="23"/>
  <c r="F89" i="23"/>
  <c r="C89" i="23"/>
  <c r="D89" i="23"/>
  <c r="C85" i="23"/>
  <c r="D85" i="23"/>
  <c r="E85" i="23"/>
  <c r="B85" i="23"/>
  <c r="F85" i="23"/>
  <c r="E101" i="23"/>
  <c r="C101" i="23"/>
  <c r="D101" i="23"/>
  <c r="B101" i="23"/>
  <c r="F101" i="23"/>
  <c r="E60" i="23"/>
  <c r="B60" i="23"/>
  <c r="F60" i="23"/>
  <c r="C60" i="23"/>
  <c r="D60" i="23"/>
  <c r="E56" i="23"/>
  <c r="B56" i="23"/>
  <c r="F56" i="23"/>
  <c r="C56" i="23"/>
  <c r="D56" i="23"/>
  <c r="E52" i="23"/>
  <c r="B52" i="23"/>
  <c r="F52" i="23"/>
  <c r="C52" i="23"/>
  <c r="D52" i="23"/>
  <c r="E35" i="23"/>
  <c r="B35" i="23"/>
  <c r="F35" i="23"/>
  <c r="C35" i="23"/>
  <c r="D35" i="23"/>
  <c r="C155" i="23"/>
  <c r="D155" i="23"/>
  <c r="E155" i="23"/>
  <c r="B155" i="23"/>
  <c r="C151" i="23"/>
  <c r="B151" i="23"/>
  <c r="D151" i="23"/>
  <c r="E151" i="23"/>
  <c r="E81" i="23"/>
  <c r="B81" i="23"/>
  <c r="F81" i="23"/>
  <c r="C81" i="23"/>
  <c r="D81" i="23"/>
  <c r="E77" i="23"/>
  <c r="B77" i="23"/>
  <c r="F77" i="23"/>
  <c r="C77" i="23"/>
  <c r="D77" i="23"/>
  <c r="E73" i="23"/>
  <c r="B73" i="23"/>
  <c r="F73" i="23"/>
  <c r="C73" i="23"/>
  <c r="D73" i="23"/>
  <c r="E69" i="23"/>
  <c r="B69" i="23"/>
  <c r="F69" i="23"/>
  <c r="C69" i="23"/>
  <c r="D69" i="23"/>
  <c r="C62" i="23"/>
  <c r="D62" i="23"/>
  <c r="E62" i="23"/>
  <c r="B62" i="23"/>
  <c r="F62" i="23"/>
  <c r="C137" i="23"/>
  <c r="E137" i="23"/>
  <c r="B137" i="23"/>
  <c r="D137" i="23"/>
  <c r="E97" i="23"/>
  <c r="B97" i="23"/>
  <c r="F97" i="23"/>
  <c r="C97" i="23"/>
  <c r="D97" i="23"/>
  <c r="C86" i="23"/>
  <c r="D86" i="23"/>
  <c r="E86" i="23"/>
  <c r="B86" i="23"/>
  <c r="F86" i="23"/>
  <c r="C83" i="23"/>
  <c r="D83" i="23"/>
  <c r="E83" i="23"/>
  <c r="B83" i="23"/>
  <c r="F83" i="23"/>
  <c r="E31" i="23"/>
  <c r="B31" i="23"/>
  <c r="F31" i="23"/>
  <c r="C31" i="23"/>
  <c r="D31" i="23"/>
  <c r="E48" i="23"/>
  <c r="B48" i="23"/>
  <c r="F48" i="23"/>
  <c r="C48" i="23"/>
  <c r="D48" i="23"/>
  <c r="C1" i="23"/>
  <c r="D147" i="23"/>
  <c r="D145" i="23"/>
  <c r="A161" i="23"/>
  <c r="A153" i="23"/>
  <c r="C147" i="23"/>
  <c r="A146" i="23"/>
  <c r="C145" i="23"/>
  <c r="A144" i="23"/>
  <c r="C102" i="23"/>
  <c r="C94" i="23"/>
  <c r="C82" i="23"/>
  <c r="C78" i="23"/>
  <c r="C74" i="23"/>
  <c r="C70" i="23"/>
  <c r="D141" i="23"/>
  <c r="A159" i="23"/>
  <c r="A157" i="23"/>
  <c r="A142" i="23"/>
  <c r="C141" i="23"/>
  <c r="A140" i="23"/>
  <c r="A138" i="23"/>
  <c r="B147" i="23"/>
  <c r="B145" i="23"/>
  <c r="G1" i="23"/>
  <c r="D104" i="23"/>
  <c r="A103" i="23"/>
  <c r="F102" i="23"/>
  <c r="B102" i="23"/>
  <c r="I101" i="23"/>
  <c r="A99" i="23"/>
  <c r="I97" i="23"/>
  <c r="A95" i="23"/>
  <c r="F94" i="23"/>
  <c r="B94" i="23"/>
  <c r="I93" i="23"/>
  <c r="A91" i="23"/>
  <c r="I89" i="23"/>
  <c r="A87" i="23"/>
  <c r="F82" i="23"/>
  <c r="B82" i="23"/>
  <c r="I81" i="23"/>
  <c r="D80" i="23"/>
  <c r="A79" i="23"/>
  <c r="F78" i="23"/>
  <c r="B78" i="23"/>
  <c r="I77" i="23"/>
  <c r="D76" i="23"/>
  <c r="A75" i="23"/>
  <c r="F74" i="23"/>
  <c r="B74" i="23"/>
  <c r="I73" i="23"/>
  <c r="D72" i="23"/>
  <c r="A71" i="23"/>
  <c r="F70" i="23"/>
  <c r="B70" i="23"/>
  <c r="I69" i="23"/>
  <c r="D68" i="23"/>
  <c r="A67" i="23"/>
  <c r="I60" i="23"/>
  <c r="D59" i="23"/>
  <c r="A58" i="23"/>
  <c r="I56" i="23"/>
  <c r="D55" i="23"/>
  <c r="A54" i="23"/>
  <c r="I52" i="23"/>
  <c r="D51" i="23"/>
  <c r="A50" i="23"/>
  <c r="I48" i="23"/>
  <c r="D47" i="23"/>
  <c r="A46" i="23"/>
  <c r="F45" i="23"/>
  <c r="B45" i="23"/>
  <c r="I35" i="23"/>
  <c r="A33" i="23"/>
  <c r="I31" i="23"/>
  <c r="F30" i="23"/>
  <c r="B30" i="23"/>
  <c r="D29" i="23"/>
  <c r="D87" i="24"/>
  <c r="E87" i="24"/>
  <c r="B87" i="24"/>
  <c r="F87" i="24"/>
  <c r="C87" i="24"/>
  <c r="B69" i="24"/>
  <c r="F69" i="24"/>
  <c r="C69" i="24"/>
  <c r="D69" i="24"/>
  <c r="E69" i="24"/>
  <c r="B73" i="24"/>
  <c r="F73" i="24"/>
  <c r="C73" i="24"/>
  <c r="D73" i="24"/>
  <c r="E73" i="24"/>
  <c r="B77" i="24"/>
  <c r="F77" i="24"/>
  <c r="C77" i="24"/>
  <c r="D77" i="24"/>
  <c r="E77" i="24"/>
  <c r="B81" i="24"/>
  <c r="F81" i="24"/>
  <c r="C81" i="24"/>
  <c r="D81" i="24"/>
  <c r="E81" i="24"/>
  <c r="B89" i="24"/>
  <c r="F89" i="24"/>
  <c r="C89" i="24"/>
  <c r="D89" i="24"/>
  <c r="E89" i="24"/>
  <c r="B93" i="24"/>
  <c r="F93" i="24"/>
  <c r="C93" i="24"/>
  <c r="D93" i="24"/>
  <c r="E93" i="24"/>
  <c r="B97" i="24"/>
  <c r="F97" i="24"/>
  <c r="C97" i="24"/>
  <c r="D97" i="24"/>
  <c r="E97" i="24"/>
  <c r="C101" i="24"/>
  <c r="D101" i="24"/>
  <c r="E101" i="24"/>
  <c r="B101" i="24"/>
  <c r="F101" i="24"/>
  <c r="AD84" i="23"/>
  <c r="C68" i="23"/>
  <c r="C59" i="23"/>
  <c r="C55" i="23"/>
  <c r="C51" i="23"/>
  <c r="C47" i="23"/>
  <c r="C29" i="23"/>
  <c r="B48" i="24"/>
  <c r="F48" i="24"/>
  <c r="C48" i="24"/>
  <c r="D48" i="24"/>
  <c r="E48" i="24"/>
  <c r="B52" i="24"/>
  <c r="F52" i="24"/>
  <c r="C52" i="24"/>
  <c r="D52" i="24"/>
  <c r="E52" i="24"/>
  <c r="B56" i="24"/>
  <c r="F56" i="24"/>
  <c r="C56" i="24"/>
  <c r="D56" i="24"/>
  <c r="E56" i="24"/>
  <c r="B60" i="24"/>
  <c r="F60" i="24"/>
  <c r="C60" i="24"/>
  <c r="D60" i="24"/>
  <c r="E60" i="24"/>
  <c r="F104" i="23"/>
  <c r="F80" i="23"/>
  <c r="F76" i="23"/>
  <c r="F72" i="23"/>
  <c r="F68" i="23"/>
  <c r="F59" i="23"/>
  <c r="F55" i="23"/>
  <c r="F51" i="23"/>
  <c r="F47" i="23"/>
  <c r="F29" i="23"/>
  <c r="B31" i="24"/>
  <c r="F31" i="24"/>
  <c r="C31" i="24"/>
  <c r="D31" i="24"/>
  <c r="E31" i="24"/>
  <c r="B35" i="24"/>
  <c r="F35" i="24"/>
  <c r="C35" i="24"/>
  <c r="D35" i="24"/>
  <c r="E35" i="24"/>
  <c r="C1" i="22"/>
  <c r="J27" i="22"/>
  <c r="K27" i="22" s="1"/>
  <c r="L27" i="22" s="1"/>
  <c r="J28" i="22"/>
  <c r="K28" i="22" s="1"/>
  <c r="L28" i="22" s="1"/>
  <c r="J29" i="22"/>
  <c r="K29" i="22" s="1"/>
  <c r="L29" i="22" s="1"/>
  <c r="I32" i="22"/>
  <c r="I33" i="22"/>
  <c r="J40" i="22"/>
  <c r="K40" i="22" s="1"/>
  <c r="L40" i="22" s="1"/>
  <c r="J41" i="22"/>
  <c r="K41" i="22" s="1"/>
  <c r="L41" i="22" s="1"/>
  <c r="J42" i="22"/>
  <c r="K42" i="22" s="1"/>
  <c r="L42" i="22" s="1"/>
  <c r="J43" i="22"/>
  <c r="K43" i="22" s="1"/>
  <c r="L43" i="22" s="1"/>
  <c r="I46" i="22"/>
  <c r="I47" i="22"/>
  <c r="I50" i="22"/>
  <c r="I51" i="22"/>
  <c r="I54" i="22"/>
  <c r="I55" i="22"/>
  <c r="I58" i="22"/>
  <c r="I59" i="22"/>
  <c r="J62" i="22"/>
  <c r="K62" i="22" s="1"/>
  <c r="L62" i="22" s="1"/>
  <c r="J63" i="22"/>
  <c r="K63" i="22" s="1"/>
  <c r="L63" i="22" s="1"/>
  <c r="J64" i="22"/>
  <c r="K64" i="22" s="1"/>
  <c r="L64" i="22" s="1"/>
  <c r="I67" i="22"/>
  <c r="I71" i="22"/>
  <c r="I75" i="22"/>
  <c r="I76" i="22"/>
  <c r="I79" i="22"/>
  <c r="I80" i="22"/>
  <c r="J83" i="22"/>
  <c r="K83" i="22" s="1"/>
  <c r="L83" i="22" s="1"/>
  <c r="J84" i="22"/>
  <c r="K84" i="22" s="1"/>
  <c r="L84" i="22" s="1"/>
  <c r="J85" i="22"/>
  <c r="K85" i="22" s="1"/>
  <c r="L85" i="22" s="1"/>
  <c r="J86" i="22"/>
  <c r="K86" i="22" s="1"/>
  <c r="L86" i="22" s="1"/>
  <c r="I87" i="22"/>
  <c r="I88" i="22"/>
  <c r="I91" i="22"/>
  <c r="I92" i="22"/>
  <c r="I95" i="22"/>
  <c r="I96" i="22"/>
  <c r="I99" i="22"/>
  <c r="I103" i="22"/>
  <c r="I104" i="22"/>
  <c r="J105" i="22"/>
  <c r="K105" i="22" s="1"/>
  <c r="L105" i="22" s="1"/>
  <c r="J106" i="22"/>
  <c r="K106" i="22" s="1"/>
  <c r="L106" i="22" s="1"/>
  <c r="J107" i="22"/>
  <c r="K107" i="22" s="1"/>
  <c r="L107" i="22" s="1"/>
  <c r="J108" i="22"/>
  <c r="K108" i="22" s="1"/>
  <c r="L108" i="22" s="1"/>
  <c r="J109" i="22"/>
  <c r="K109" i="22" s="1"/>
  <c r="L109" i="22" s="1"/>
  <c r="K119" i="22"/>
  <c r="L119" i="22" s="1"/>
  <c r="K120" i="22"/>
  <c r="L120" i="22" s="1"/>
  <c r="K121" i="22"/>
  <c r="L121" i="22" s="1"/>
  <c r="K122" i="22"/>
  <c r="L122" i="22" s="1"/>
  <c r="J123" i="22"/>
  <c r="K123" i="22" s="1"/>
  <c r="L123" i="22" s="1"/>
  <c r="J124" i="22"/>
  <c r="K124" i="22" s="1"/>
  <c r="L124" i="22" s="1"/>
  <c r="I126" i="22"/>
  <c r="K136" i="22"/>
  <c r="L136" i="22" s="1"/>
  <c r="J137" i="22"/>
  <c r="K138" i="22"/>
  <c r="L138" i="22" s="1"/>
  <c r="I139" i="22"/>
  <c r="K139" i="22" s="1"/>
  <c r="L139" i="22" s="1"/>
  <c r="I141" i="22"/>
  <c r="K141" i="22" s="1"/>
  <c r="L141" i="22" s="1"/>
  <c r="I143" i="22"/>
  <c r="K143" i="22" s="1"/>
  <c r="L143" i="22" s="1"/>
  <c r="I145" i="22"/>
  <c r="K145" i="22" s="1"/>
  <c r="L145" i="22" s="1"/>
  <c r="I146" i="22"/>
  <c r="K146" i="22" s="1"/>
  <c r="L146" i="22" s="1"/>
  <c r="I147" i="22"/>
  <c r="K147" i="22" s="1"/>
  <c r="L147" i="22" s="1"/>
  <c r="I148" i="22"/>
  <c r="K148" i="22" s="1"/>
  <c r="L148" i="22" s="1"/>
  <c r="K149" i="22"/>
  <c r="L149" i="22" s="1"/>
  <c r="J150" i="22"/>
  <c r="K150" i="22" s="1"/>
  <c r="L150" i="22" s="1"/>
  <c r="J151" i="22"/>
  <c r="K151" i="22" s="1"/>
  <c r="L151" i="22" s="1"/>
  <c r="K152" i="22"/>
  <c r="L152" i="22" s="1"/>
  <c r="I153" i="22"/>
  <c r="K153" i="22" s="1"/>
  <c r="L153" i="22" s="1"/>
  <c r="I154" i="22"/>
  <c r="K154" i="22" s="1"/>
  <c r="L154" i="22" s="1"/>
  <c r="I155" i="22"/>
  <c r="K155" i="22" s="1"/>
  <c r="L155" i="22" s="1"/>
  <c r="I157" i="22"/>
  <c r="K157" i="22" s="1"/>
  <c r="L157" i="22" s="1"/>
  <c r="I159" i="22"/>
  <c r="K159" i="22" s="1"/>
  <c r="L159" i="22" s="1"/>
  <c r="I161" i="22"/>
  <c r="K161" i="22" s="1"/>
  <c r="L161" i="22" s="1"/>
  <c r="I162" i="22"/>
  <c r="K162" i="22" s="1"/>
  <c r="L162" i="22" s="1"/>
  <c r="K163" i="22"/>
  <c r="L163" i="22" s="1"/>
  <c r="J164" i="22"/>
  <c r="K164" i="22" s="1"/>
  <c r="L164" i="22" s="1"/>
  <c r="J165" i="22"/>
  <c r="J166" i="22"/>
  <c r="J167" i="22"/>
  <c r="J168" i="22"/>
  <c r="K169" i="22"/>
  <c r="L169" i="22" s="1"/>
  <c r="D1" i="21"/>
  <c r="I22" i="21"/>
  <c r="F57" i="23" l="1"/>
  <c r="K137" i="22"/>
  <c r="L137" i="22" s="1"/>
  <c r="K97" i="93"/>
  <c r="L97" i="93" s="1"/>
  <c r="J96" i="93"/>
  <c r="J98" i="98"/>
  <c r="K99" i="98"/>
  <c r="L99" i="98" s="1"/>
  <c r="J96" i="96"/>
  <c r="K97" i="96"/>
  <c r="L97" i="96" s="1"/>
  <c r="K97" i="92"/>
  <c r="L97" i="92" s="1"/>
  <c r="J96" i="92"/>
  <c r="K97" i="95"/>
  <c r="L97" i="95" s="1"/>
  <c r="J96" i="95"/>
  <c r="K98" i="94"/>
  <c r="L98" i="94" s="1"/>
  <c r="J97" i="94"/>
  <c r="K96" i="91"/>
  <c r="L96" i="91" s="1"/>
  <c r="J95" i="91"/>
  <c r="K96" i="90"/>
  <c r="L96" i="90" s="1"/>
  <c r="J95" i="90"/>
  <c r="K97" i="97"/>
  <c r="L97" i="97" s="1"/>
  <c r="J96" i="97"/>
  <c r="J95" i="99"/>
  <c r="K96" i="99"/>
  <c r="L96" i="99" s="1"/>
  <c r="K92" i="53"/>
  <c r="L92" i="53" s="1"/>
  <c r="J91" i="53"/>
  <c r="J96" i="52"/>
  <c r="K97" i="52"/>
  <c r="L97" i="52" s="1"/>
  <c r="F98" i="23"/>
  <c r="C158" i="23"/>
  <c r="B49" i="23"/>
  <c r="C57" i="23"/>
  <c r="D88" i="23"/>
  <c r="F88" i="23"/>
  <c r="D100" i="23"/>
  <c r="F100" i="23"/>
  <c r="B66" i="23"/>
  <c r="D158" i="23"/>
  <c r="E158" i="23"/>
  <c r="B57" i="23"/>
  <c r="E57" i="23"/>
  <c r="D156" i="23"/>
  <c r="F53" i="23"/>
  <c r="B156" i="23"/>
  <c r="C98" i="23"/>
  <c r="F92" i="23"/>
  <c r="F49" i="23"/>
  <c r="C92" i="23"/>
  <c r="E92" i="23"/>
  <c r="C156" i="23"/>
  <c r="C53" i="23"/>
  <c r="D92" i="23"/>
  <c r="C154" i="23"/>
  <c r="E152" i="23"/>
  <c r="C152" i="23"/>
  <c r="B152" i="23"/>
  <c r="E160" i="23"/>
  <c r="C160" i="23"/>
  <c r="D160" i="23"/>
  <c r="D139" i="23"/>
  <c r="C100" i="23"/>
  <c r="E100" i="23"/>
  <c r="I140" i="22"/>
  <c r="K140" i="22" s="1"/>
  <c r="L140" i="22" s="1"/>
  <c r="I101" i="22"/>
  <c r="I74" i="22"/>
  <c r="D154" i="23"/>
  <c r="B88" i="23"/>
  <c r="E88" i="23"/>
  <c r="AD149" i="22"/>
  <c r="B154" i="23"/>
  <c r="D53" i="23"/>
  <c r="E53" i="23"/>
  <c r="D49" i="23"/>
  <c r="E49" i="23"/>
  <c r="I144" i="22"/>
  <c r="K144" i="22" s="1"/>
  <c r="L144" i="22" s="1"/>
  <c r="I70" i="22"/>
  <c r="I69" i="22"/>
  <c r="B34" i="23"/>
  <c r="D143" i="23"/>
  <c r="E143" i="23"/>
  <c r="D61" i="23"/>
  <c r="E61" i="23"/>
  <c r="I72" i="22"/>
  <c r="F61" i="23"/>
  <c r="B143" i="23"/>
  <c r="I142" i="22"/>
  <c r="K142" i="22" s="1"/>
  <c r="L142" i="22" s="1"/>
  <c r="I77" i="22"/>
  <c r="I30" i="22"/>
  <c r="D66" i="23"/>
  <c r="E66" i="23"/>
  <c r="B139" i="23"/>
  <c r="E139" i="23"/>
  <c r="I127" i="22"/>
  <c r="B32" i="23"/>
  <c r="E32" i="23"/>
  <c r="B96" i="23"/>
  <c r="E96" i="23"/>
  <c r="C96" i="23"/>
  <c r="D90" i="23"/>
  <c r="E90" i="23"/>
  <c r="I98" i="22"/>
  <c r="I97" i="22"/>
  <c r="I94" i="22"/>
  <c r="I93" i="22"/>
  <c r="I90" i="22"/>
  <c r="I89" i="22"/>
  <c r="I82" i="22"/>
  <c r="I81" i="22"/>
  <c r="I68" i="22"/>
  <c r="I66" i="22"/>
  <c r="I60" i="22"/>
  <c r="I56" i="22"/>
  <c r="I52" i="22"/>
  <c r="I48" i="22"/>
  <c r="I34" i="22"/>
  <c r="F32" i="23"/>
  <c r="D32" i="23"/>
  <c r="D98" i="23"/>
  <c r="E98" i="23"/>
  <c r="I102" i="22"/>
  <c r="I100" i="22"/>
  <c r="I78" i="22"/>
  <c r="C32" i="23"/>
  <c r="D96" i="23"/>
  <c r="C90" i="23"/>
  <c r="D34" i="23"/>
  <c r="C34" i="23"/>
  <c r="E34" i="23"/>
  <c r="I129" i="22"/>
  <c r="I128" i="22"/>
  <c r="AD84" i="22"/>
  <c r="I73" i="22"/>
  <c r="B90" i="23"/>
  <c r="B1" i="21"/>
  <c r="I61" i="22"/>
  <c r="I57" i="22"/>
  <c r="I53" i="22"/>
  <c r="I49" i="22"/>
  <c r="I45" i="22"/>
  <c r="C79" i="23"/>
  <c r="D79" i="23"/>
  <c r="E79" i="23"/>
  <c r="B79" i="23"/>
  <c r="F79" i="23"/>
  <c r="C99" i="23"/>
  <c r="E99" i="23"/>
  <c r="D99" i="23"/>
  <c r="B99" i="23"/>
  <c r="F99" i="23"/>
  <c r="C159" i="23"/>
  <c r="D159" i="23"/>
  <c r="E159" i="23"/>
  <c r="B159" i="23"/>
  <c r="C146" i="23"/>
  <c r="D146" i="23"/>
  <c r="E146" i="23"/>
  <c r="B146" i="23"/>
  <c r="G1" i="22"/>
  <c r="I35" i="22"/>
  <c r="I31" i="22"/>
  <c r="C75" i="23"/>
  <c r="D75" i="23"/>
  <c r="E75" i="23"/>
  <c r="B75" i="23"/>
  <c r="F75" i="23"/>
  <c r="C95" i="23"/>
  <c r="E95" i="23"/>
  <c r="B95" i="23"/>
  <c r="F95" i="23"/>
  <c r="D95" i="23"/>
  <c r="D140" i="23"/>
  <c r="E140" i="23"/>
  <c r="C140" i="23"/>
  <c r="B140" i="23"/>
  <c r="D161" i="23"/>
  <c r="C161" i="23"/>
  <c r="E161" i="23"/>
  <c r="B161" i="23"/>
  <c r="I160" i="22"/>
  <c r="K160" i="22" s="1"/>
  <c r="L160" i="22" s="1"/>
  <c r="I158" i="22"/>
  <c r="K158" i="22" s="1"/>
  <c r="L158" i="22" s="1"/>
  <c r="I156" i="22"/>
  <c r="K156" i="22" s="1"/>
  <c r="L156" i="22" s="1"/>
  <c r="C71" i="23"/>
  <c r="D71" i="23"/>
  <c r="E71" i="23"/>
  <c r="B71" i="23"/>
  <c r="F71" i="23"/>
  <c r="C91" i="23"/>
  <c r="D91" i="23"/>
  <c r="E91" i="23"/>
  <c r="B91" i="23"/>
  <c r="F91" i="23"/>
  <c r="C157" i="23"/>
  <c r="D157" i="23"/>
  <c r="E157" i="23"/>
  <c r="B157" i="23"/>
  <c r="B144" i="23"/>
  <c r="C144" i="23"/>
  <c r="D144" i="23"/>
  <c r="E144" i="23"/>
  <c r="C33" i="23"/>
  <c r="D33" i="23"/>
  <c r="E33" i="23"/>
  <c r="B33" i="23"/>
  <c r="F33" i="23"/>
  <c r="C46" i="23"/>
  <c r="D46" i="23"/>
  <c r="E46" i="23"/>
  <c r="B46" i="23"/>
  <c r="F46" i="23"/>
  <c r="C50" i="23"/>
  <c r="D50" i="23"/>
  <c r="E50" i="23"/>
  <c r="B50" i="23"/>
  <c r="F50" i="23"/>
  <c r="C54" i="23"/>
  <c r="D54" i="23"/>
  <c r="E54" i="23"/>
  <c r="B54" i="23"/>
  <c r="F54" i="23"/>
  <c r="C58" i="23"/>
  <c r="D58" i="23"/>
  <c r="E58" i="23"/>
  <c r="B58" i="23"/>
  <c r="F58" i="23"/>
  <c r="C67" i="23"/>
  <c r="D67" i="23"/>
  <c r="E67" i="23"/>
  <c r="B67" i="23"/>
  <c r="F67" i="23"/>
  <c r="C87" i="23"/>
  <c r="D87" i="23"/>
  <c r="E87" i="23"/>
  <c r="B87" i="23"/>
  <c r="F87" i="23"/>
  <c r="C103" i="23"/>
  <c r="D103" i="23"/>
  <c r="E103" i="23"/>
  <c r="B103" i="23"/>
  <c r="F103" i="23"/>
  <c r="D138" i="23"/>
  <c r="E138" i="23"/>
  <c r="C138" i="23"/>
  <c r="B138" i="23"/>
  <c r="B142" i="23"/>
  <c r="C142" i="23"/>
  <c r="D142" i="23"/>
  <c r="E142" i="23"/>
  <c r="C153" i="23"/>
  <c r="D153" i="23"/>
  <c r="E153" i="23"/>
  <c r="B153" i="23"/>
  <c r="C1" i="21"/>
  <c r="J27" i="21"/>
  <c r="K27" i="21" s="1"/>
  <c r="L27" i="21" s="1"/>
  <c r="J28" i="21"/>
  <c r="K28" i="21" s="1"/>
  <c r="L28" i="21" s="1"/>
  <c r="J29" i="21"/>
  <c r="K29" i="21" s="1"/>
  <c r="L29" i="21" s="1"/>
  <c r="I30" i="21"/>
  <c r="I31" i="21"/>
  <c r="I34" i="21"/>
  <c r="I35" i="21"/>
  <c r="J40" i="21"/>
  <c r="K40" i="21" s="1"/>
  <c r="L40" i="21" s="1"/>
  <c r="J41" i="21"/>
  <c r="K41" i="21" s="1"/>
  <c r="L41" i="21" s="1"/>
  <c r="J42" i="21"/>
  <c r="K42" i="21" s="1"/>
  <c r="L42" i="21" s="1"/>
  <c r="J43" i="21"/>
  <c r="K43" i="21" s="1"/>
  <c r="L43" i="21" s="1"/>
  <c r="I46" i="21"/>
  <c r="I47" i="21"/>
  <c r="I50" i="21"/>
  <c r="I51" i="21"/>
  <c r="I54" i="21"/>
  <c r="I55" i="21"/>
  <c r="I58" i="21"/>
  <c r="I59" i="21"/>
  <c r="J62" i="21"/>
  <c r="K62" i="21" s="1"/>
  <c r="L62" i="21" s="1"/>
  <c r="J63" i="21"/>
  <c r="K63" i="21" s="1"/>
  <c r="L63" i="21" s="1"/>
  <c r="J64" i="21"/>
  <c r="K64" i="21" s="1"/>
  <c r="L64" i="21" s="1"/>
  <c r="I66" i="21"/>
  <c r="I67" i="21"/>
  <c r="I68" i="21"/>
  <c r="I70" i="21"/>
  <c r="I71" i="21"/>
  <c r="I72" i="21"/>
  <c r="I74" i="21"/>
  <c r="I75" i="21"/>
  <c r="I76" i="21"/>
  <c r="I78" i="21"/>
  <c r="I79" i="21"/>
  <c r="I82" i="21"/>
  <c r="J83" i="21"/>
  <c r="K83" i="21" s="1"/>
  <c r="L83" i="21" s="1"/>
  <c r="J84" i="21"/>
  <c r="K84" i="21" s="1"/>
  <c r="L84" i="21" s="1"/>
  <c r="J85" i="21"/>
  <c r="K85" i="21" s="1"/>
  <c r="L85" i="21" s="1"/>
  <c r="J86" i="21"/>
  <c r="K86" i="21" s="1"/>
  <c r="L86" i="21" s="1"/>
  <c r="I87" i="21"/>
  <c r="I88" i="21"/>
  <c r="I91" i="21"/>
  <c r="I92" i="21"/>
  <c r="I94" i="21"/>
  <c r="J105" i="21"/>
  <c r="K105" i="21" s="1"/>
  <c r="L105" i="21" s="1"/>
  <c r="J106" i="21"/>
  <c r="K106" i="21" s="1"/>
  <c r="L106" i="21" s="1"/>
  <c r="J107" i="21"/>
  <c r="K107" i="21" s="1"/>
  <c r="L107" i="21" s="1"/>
  <c r="J108" i="21"/>
  <c r="K108" i="21" s="1"/>
  <c r="L108" i="21" s="1"/>
  <c r="J109" i="21"/>
  <c r="K109" i="21" s="1"/>
  <c r="L109" i="21" s="1"/>
  <c r="K119" i="21"/>
  <c r="L119" i="21" s="1"/>
  <c r="K120" i="21"/>
  <c r="L120" i="21" s="1"/>
  <c r="K121" i="21"/>
  <c r="L121" i="21" s="1"/>
  <c r="K122" i="21"/>
  <c r="L122" i="21" s="1"/>
  <c r="J123" i="21"/>
  <c r="K123" i="21" s="1"/>
  <c r="L123" i="21" s="1"/>
  <c r="J124" i="21"/>
  <c r="K124" i="21" s="1"/>
  <c r="L124" i="21" s="1"/>
  <c r="I130" i="21"/>
  <c r="K135" i="21"/>
  <c r="L135" i="21" s="1"/>
  <c r="J136" i="21"/>
  <c r="K136" i="21" s="1"/>
  <c r="L136" i="21" s="1"/>
  <c r="K137" i="21"/>
  <c r="L137" i="21" s="1"/>
  <c r="I138" i="21"/>
  <c r="K138" i="21" s="1"/>
  <c r="L138" i="21" s="1"/>
  <c r="I140" i="21"/>
  <c r="K140" i="21" s="1"/>
  <c r="L140" i="21" s="1"/>
  <c r="I141" i="21"/>
  <c r="K141" i="21" s="1"/>
  <c r="L141" i="21" s="1"/>
  <c r="I142" i="21"/>
  <c r="K142" i="21" s="1"/>
  <c r="L142" i="21" s="1"/>
  <c r="I144" i="21"/>
  <c r="K144" i="21" s="1"/>
  <c r="L144" i="21" s="1"/>
  <c r="I146" i="21"/>
  <c r="K146" i="21" s="1"/>
  <c r="L146" i="21" s="1"/>
  <c r="K148" i="21"/>
  <c r="L148" i="21" s="1"/>
  <c r="J149" i="21"/>
  <c r="K149" i="21" s="1"/>
  <c r="L149" i="21" s="1"/>
  <c r="J150" i="21"/>
  <c r="K150" i="21" s="1"/>
  <c r="L150" i="21" s="1"/>
  <c r="K151" i="21"/>
  <c r="L151" i="21" s="1"/>
  <c r="I152" i="21"/>
  <c r="K152" i="21" s="1"/>
  <c r="L152" i="21" s="1"/>
  <c r="I153" i="21"/>
  <c r="K153" i="21" s="1"/>
  <c r="L153" i="21" s="1"/>
  <c r="I154" i="21"/>
  <c r="K154" i="21" s="1"/>
  <c r="L154" i="21" s="1"/>
  <c r="I156" i="21"/>
  <c r="K156" i="21" s="1"/>
  <c r="L156" i="21" s="1"/>
  <c r="I158" i="21"/>
  <c r="K158" i="21" s="1"/>
  <c r="L158" i="21" s="1"/>
  <c r="I159" i="21"/>
  <c r="K159" i="21" s="1"/>
  <c r="L159" i="21" s="1"/>
  <c r="I160" i="21"/>
  <c r="K160" i="21" s="1"/>
  <c r="L160" i="21" s="1"/>
  <c r="I161" i="21"/>
  <c r="K161" i="21" s="1"/>
  <c r="L161" i="21" s="1"/>
  <c r="K162" i="21"/>
  <c r="L162" i="21" s="1"/>
  <c r="J163" i="21"/>
  <c r="K163" i="21" s="1"/>
  <c r="L163" i="21" s="1"/>
  <c r="J164" i="21"/>
  <c r="J165" i="21"/>
  <c r="J166" i="21"/>
  <c r="J167" i="21"/>
  <c r="K168" i="21"/>
  <c r="L168" i="21" s="1"/>
  <c r="J95" i="97" l="1"/>
  <c r="K96" i="97"/>
  <c r="L96" i="97" s="1"/>
  <c r="J94" i="91"/>
  <c r="K95" i="91"/>
  <c r="L95" i="91" s="1"/>
  <c r="J95" i="93"/>
  <c r="K96" i="93"/>
  <c r="L96" i="93" s="1"/>
  <c r="J95" i="96"/>
  <c r="K96" i="96"/>
  <c r="L96" i="96" s="1"/>
  <c r="K95" i="90"/>
  <c r="L95" i="90" s="1"/>
  <c r="J94" i="90"/>
  <c r="J96" i="94"/>
  <c r="K97" i="94"/>
  <c r="L97" i="94" s="1"/>
  <c r="K96" i="95"/>
  <c r="L96" i="95" s="1"/>
  <c r="J95" i="95"/>
  <c r="J95" i="92"/>
  <c r="K96" i="92"/>
  <c r="L96" i="92" s="1"/>
  <c r="K95" i="99"/>
  <c r="L95" i="99" s="1"/>
  <c r="J94" i="99"/>
  <c r="J97" i="98"/>
  <c r="K98" i="98"/>
  <c r="L98" i="98" s="1"/>
  <c r="J90" i="53"/>
  <c r="K91" i="53"/>
  <c r="L91" i="53" s="1"/>
  <c r="K96" i="52"/>
  <c r="L96" i="52" s="1"/>
  <c r="J95" i="52"/>
  <c r="I90" i="21"/>
  <c r="I147" i="21"/>
  <c r="K147" i="21" s="1"/>
  <c r="L147" i="21" s="1"/>
  <c r="I145" i="21"/>
  <c r="K145" i="21" s="1"/>
  <c r="L145" i="21" s="1"/>
  <c r="I139" i="21"/>
  <c r="K139" i="21" s="1"/>
  <c r="L139" i="21" s="1"/>
  <c r="I104" i="21"/>
  <c r="I100" i="21"/>
  <c r="I99" i="21"/>
  <c r="I143" i="21"/>
  <c r="K143" i="21" s="1"/>
  <c r="L143" i="21" s="1"/>
  <c r="AD148" i="21"/>
  <c r="I132" i="21"/>
  <c r="I98" i="21"/>
  <c r="I126" i="21"/>
  <c r="I103" i="21"/>
  <c r="I102" i="21"/>
  <c r="I127" i="21"/>
  <c r="I80" i="21"/>
  <c r="I32" i="21"/>
  <c r="I131" i="21"/>
  <c r="I129" i="21"/>
  <c r="I128" i="21"/>
  <c r="I96" i="21"/>
  <c r="I95" i="21"/>
  <c r="I61" i="21"/>
  <c r="I60" i="21"/>
  <c r="I57" i="21"/>
  <c r="I56" i="21"/>
  <c r="I53" i="21"/>
  <c r="I52" i="21"/>
  <c r="I49" i="21"/>
  <c r="I48" i="21"/>
  <c r="I45" i="21"/>
  <c r="I157" i="21"/>
  <c r="K157" i="21" s="1"/>
  <c r="L157" i="21" s="1"/>
  <c r="I155" i="21"/>
  <c r="K155" i="21" s="1"/>
  <c r="L155" i="21" s="1"/>
  <c r="I125" i="21"/>
  <c r="G1" i="21"/>
  <c r="I101" i="21"/>
  <c r="I97" i="21"/>
  <c r="I93" i="21"/>
  <c r="I89" i="21"/>
  <c r="I81" i="21"/>
  <c r="I77" i="21"/>
  <c r="I73" i="21"/>
  <c r="I69" i="21"/>
  <c r="I33" i="21"/>
  <c r="AD84" i="21"/>
  <c r="K97" i="98" l="1"/>
  <c r="L97" i="98" s="1"/>
  <c r="J96" i="98"/>
  <c r="J95" i="94"/>
  <c r="K96" i="94"/>
  <c r="L96" i="94" s="1"/>
  <c r="J93" i="91"/>
  <c r="K94" i="91"/>
  <c r="L94" i="91" s="1"/>
  <c r="K94" i="99"/>
  <c r="L94" i="99" s="1"/>
  <c r="J93" i="99"/>
  <c r="J94" i="95"/>
  <c r="K95" i="95"/>
  <c r="L95" i="95" s="1"/>
  <c r="K94" i="90"/>
  <c r="L94" i="90" s="1"/>
  <c r="J93" i="90"/>
  <c r="K95" i="92"/>
  <c r="L95" i="92" s="1"/>
  <c r="J94" i="92"/>
  <c r="K95" i="96"/>
  <c r="L95" i="96" s="1"/>
  <c r="J94" i="96"/>
  <c r="J94" i="93"/>
  <c r="K95" i="93"/>
  <c r="L95" i="93" s="1"/>
  <c r="K95" i="97"/>
  <c r="L95" i="97" s="1"/>
  <c r="J94" i="97"/>
  <c r="J89" i="53"/>
  <c r="K90" i="53"/>
  <c r="L90" i="53" s="1"/>
  <c r="J94" i="52"/>
  <c r="K95" i="52"/>
  <c r="L95" i="52" s="1"/>
  <c r="D1" i="18"/>
  <c r="I22" i="18"/>
  <c r="K94" i="96" l="1"/>
  <c r="L94" i="96" s="1"/>
  <c r="J93" i="96"/>
  <c r="J92" i="90"/>
  <c r="K93" i="90"/>
  <c r="L93" i="90" s="1"/>
  <c r="J92" i="99"/>
  <c r="K93" i="99"/>
  <c r="L93" i="99" s="1"/>
  <c r="K96" i="98"/>
  <c r="L96" i="98" s="1"/>
  <c r="J95" i="98"/>
  <c r="J94" i="94"/>
  <c r="K95" i="94"/>
  <c r="L95" i="94" s="1"/>
  <c r="K94" i="97"/>
  <c r="L94" i="97" s="1"/>
  <c r="J93" i="97"/>
  <c r="J93" i="92"/>
  <c r="K94" i="92"/>
  <c r="L94" i="92" s="1"/>
  <c r="J93" i="93"/>
  <c r="K94" i="93"/>
  <c r="L94" i="93" s="1"/>
  <c r="J93" i="95"/>
  <c r="K94" i="95"/>
  <c r="L94" i="95" s="1"/>
  <c r="J92" i="91"/>
  <c r="K93" i="91"/>
  <c r="L93" i="91" s="1"/>
  <c r="K94" i="52"/>
  <c r="L94" i="52" s="1"/>
  <c r="J93" i="52"/>
  <c r="K89" i="53"/>
  <c r="L89" i="53" s="1"/>
  <c r="J88" i="53"/>
  <c r="B1" i="18"/>
  <c r="J27" i="18"/>
  <c r="K27" i="18" s="1"/>
  <c r="L27" i="18" s="1"/>
  <c r="J28" i="18"/>
  <c r="K28" i="18" s="1"/>
  <c r="L28" i="18" s="1"/>
  <c r="J29" i="18"/>
  <c r="K29" i="18" s="1"/>
  <c r="L29" i="18" s="1"/>
  <c r="I31" i="18"/>
  <c r="I32" i="18"/>
  <c r="I33" i="18"/>
  <c r="I36" i="18"/>
  <c r="I39" i="18"/>
  <c r="J40" i="18"/>
  <c r="K40" i="18" s="1"/>
  <c r="L40" i="18" s="1"/>
  <c r="J41" i="18"/>
  <c r="K41" i="18" s="1"/>
  <c r="L41" i="18" s="1"/>
  <c r="J42" i="18"/>
  <c r="K42" i="18" s="1"/>
  <c r="L42" i="18" s="1"/>
  <c r="J43" i="18"/>
  <c r="K43" i="18" s="1"/>
  <c r="L43" i="18" s="1"/>
  <c r="I45" i="18"/>
  <c r="I49" i="18"/>
  <c r="I50" i="18"/>
  <c r="I52" i="18"/>
  <c r="I53" i="18"/>
  <c r="I54" i="18"/>
  <c r="I56" i="18"/>
  <c r="I57" i="18"/>
  <c r="I60" i="18"/>
  <c r="I61" i="18"/>
  <c r="J62" i="18"/>
  <c r="K62" i="18" s="1"/>
  <c r="L62" i="18" s="1"/>
  <c r="J63" i="18"/>
  <c r="K63" i="18" s="1"/>
  <c r="L63" i="18" s="1"/>
  <c r="J64" i="18"/>
  <c r="K64" i="18" s="1"/>
  <c r="L64" i="18" s="1"/>
  <c r="I65" i="18"/>
  <c r="I68" i="18"/>
  <c r="I69" i="18"/>
  <c r="I70" i="18"/>
  <c r="I72" i="18"/>
  <c r="I73" i="18"/>
  <c r="I74" i="18"/>
  <c r="I76" i="18"/>
  <c r="I77" i="18"/>
  <c r="I80" i="18"/>
  <c r="I81" i="18"/>
  <c r="J83" i="18"/>
  <c r="K83" i="18" s="1"/>
  <c r="L83" i="18" s="1"/>
  <c r="J84" i="18"/>
  <c r="K84" i="18" s="1"/>
  <c r="L84" i="18" s="1"/>
  <c r="J85" i="18"/>
  <c r="K85" i="18" s="1"/>
  <c r="L85" i="18" s="1"/>
  <c r="J86" i="18"/>
  <c r="K86" i="18" s="1"/>
  <c r="L86" i="18" s="1"/>
  <c r="I89" i="18"/>
  <c r="I92" i="18"/>
  <c r="I93" i="18"/>
  <c r="I97" i="18"/>
  <c r="I101" i="18"/>
  <c r="I104" i="18"/>
  <c r="J105" i="18"/>
  <c r="K105" i="18" s="1"/>
  <c r="L105" i="18" s="1"/>
  <c r="J106" i="18"/>
  <c r="K106" i="18" s="1"/>
  <c r="L106" i="18" s="1"/>
  <c r="J107" i="18"/>
  <c r="K107" i="18" s="1"/>
  <c r="L107" i="18" s="1"/>
  <c r="J108" i="18"/>
  <c r="K108" i="18" s="1"/>
  <c r="L108" i="18" s="1"/>
  <c r="J109" i="18"/>
  <c r="K109" i="18" s="1"/>
  <c r="L109" i="18" s="1"/>
  <c r="K119" i="18"/>
  <c r="L119" i="18" s="1"/>
  <c r="K120" i="18"/>
  <c r="L120" i="18" s="1"/>
  <c r="K121" i="18"/>
  <c r="L121" i="18" s="1"/>
  <c r="K122" i="18"/>
  <c r="L122" i="18" s="1"/>
  <c r="J123" i="18"/>
  <c r="K123" i="18" s="1"/>
  <c r="L123" i="18" s="1"/>
  <c r="J124" i="18"/>
  <c r="K124" i="18" s="1"/>
  <c r="L124" i="18" s="1"/>
  <c r="I126" i="18"/>
  <c r="I131" i="18"/>
  <c r="K135" i="18"/>
  <c r="L135" i="18" s="1"/>
  <c r="J136" i="18"/>
  <c r="K136" i="18" s="1"/>
  <c r="L136" i="18" s="1"/>
  <c r="K137" i="18"/>
  <c r="L137" i="18" s="1"/>
  <c r="T137" i="18"/>
  <c r="J94" i="98" l="1"/>
  <c r="K95" i="98"/>
  <c r="L95" i="98" s="1"/>
  <c r="K93" i="93"/>
  <c r="L93" i="93" s="1"/>
  <c r="J92" i="93"/>
  <c r="K93" i="92"/>
  <c r="L93" i="92" s="1"/>
  <c r="J92" i="92"/>
  <c r="J91" i="90"/>
  <c r="K92" i="90"/>
  <c r="L92" i="90" s="1"/>
  <c r="K93" i="97"/>
  <c r="L93" i="97" s="1"/>
  <c r="J92" i="97"/>
  <c r="J92" i="96"/>
  <c r="K93" i="96"/>
  <c r="L93" i="96" s="1"/>
  <c r="J91" i="91"/>
  <c r="K92" i="91"/>
  <c r="L92" i="91" s="1"/>
  <c r="J92" i="95"/>
  <c r="K93" i="95"/>
  <c r="L93" i="95" s="1"/>
  <c r="K94" i="94"/>
  <c r="L94" i="94" s="1"/>
  <c r="J93" i="94"/>
  <c r="K92" i="99"/>
  <c r="L92" i="99" s="1"/>
  <c r="J91" i="99"/>
  <c r="K88" i="53"/>
  <c r="L88" i="53" s="1"/>
  <c r="J87" i="53"/>
  <c r="K93" i="52"/>
  <c r="L93" i="52" s="1"/>
  <c r="J92" i="52"/>
  <c r="I102" i="18"/>
  <c r="I90" i="18"/>
  <c r="I66" i="18"/>
  <c r="I96" i="18"/>
  <c r="I94" i="18"/>
  <c r="I48" i="18"/>
  <c r="I88" i="18"/>
  <c r="I82" i="18"/>
  <c r="I46" i="18"/>
  <c r="I35" i="18"/>
  <c r="I132" i="18"/>
  <c r="I130" i="18"/>
  <c r="I100" i="18"/>
  <c r="I98" i="18"/>
  <c r="I78" i="18"/>
  <c r="I128" i="18"/>
  <c r="I58" i="18"/>
  <c r="I134" i="18"/>
  <c r="I125" i="18"/>
  <c r="I133" i="18"/>
  <c r="I129" i="18"/>
  <c r="I127" i="18"/>
  <c r="I103" i="18"/>
  <c r="I99" i="18"/>
  <c r="I95" i="18"/>
  <c r="I91" i="18"/>
  <c r="I87" i="18"/>
  <c r="I79" i="18"/>
  <c r="I75" i="18"/>
  <c r="I71" i="18"/>
  <c r="I67" i="18"/>
  <c r="I59" i="18"/>
  <c r="I55" i="18"/>
  <c r="I51" i="18"/>
  <c r="I47" i="18"/>
  <c r="I34" i="18"/>
  <c r="I30" i="18"/>
  <c r="AD135" i="18"/>
  <c r="AD84" i="18"/>
  <c r="G1" i="18"/>
  <c r="T138" i="18"/>
  <c r="J90" i="99" l="1"/>
  <c r="K91" i="99"/>
  <c r="L91" i="99" s="1"/>
  <c r="K92" i="92"/>
  <c r="L92" i="92" s="1"/>
  <c r="J91" i="92"/>
  <c r="J90" i="91"/>
  <c r="K91" i="91"/>
  <c r="L91" i="91" s="1"/>
  <c r="K92" i="96"/>
  <c r="L92" i="96" s="1"/>
  <c r="J91" i="96"/>
  <c r="K93" i="94"/>
  <c r="L93" i="94" s="1"/>
  <c r="J92" i="94"/>
  <c r="K92" i="97"/>
  <c r="L92" i="97" s="1"/>
  <c r="J91" i="97"/>
  <c r="J91" i="93"/>
  <c r="K92" i="93"/>
  <c r="L92" i="93" s="1"/>
  <c r="J91" i="95"/>
  <c r="K92" i="95"/>
  <c r="L92" i="95" s="1"/>
  <c r="K91" i="90"/>
  <c r="L91" i="90" s="1"/>
  <c r="J90" i="90"/>
  <c r="J93" i="98"/>
  <c r="K94" i="98"/>
  <c r="L94" i="98" s="1"/>
  <c r="J86" i="53"/>
  <c r="K87" i="53"/>
  <c r="L87" i="53" s="1"/>
  <c r="K92" i="52"/>
  <c r="L92" i="52" s="1"/>
  <c r="J91" i="52"/>
  <c r="I139" i="18"/>
  <c r="K139" i="18" s="1"/>
  <c r="L139" i="18" s="1"/>
  <c r="I141" i="18"/>
  <c r="K141" i="18" s="1"/>
  <c r="L141" i="18" s="1"/>
  <c r="I142" i="18"/>
  <c r="K142" i="18" s="1"/>
  <c r="L142" i="18" s="1"/>
  <c r="I143" i="18"/>
  <c r="K143" i="18" s="1"/>
  <c r="L143" i="18" s="1"/>
  <c r="I145" i="18"/>
  <c r="K145" i="18" s="1"/>
  <c r="L145" i="18" s="1"/>
  <c r="I146" i="18"/>
  <c r="K146" i="18" s="1"/>
  <c r="L146" i="18" s="1"/>
  <c r="I147" i="18"/>
  <c r="K147" i="18" s="1"/>
  <c r="L147" i="18" s="1"/>
  <c r="K148" i="18"/>
  <c r="L148" i="18" s="1"/>
  <c r="J149" i="18"/>
  <c r="K149" i="18" s="1"/>
  <c r="L149" i="18" s="1"/>
  <c r="J150" i="18"/>
  <c r="K150" i="18" s="1"/>
  <c r="L150" i="18" s="1"/>
  <c r="K151" i="18"/>
  <c r="L151" i="18" s="1"/>
  <c r="I153" i="18"/>
  <c r="K153" i="18" s="1"/>
  <c r="L153" i="18" s="1"/>
  <c r="I155" i="18"/>
  <c r="K155" i="18" s="1"/>
  <c r="L155" i="18" s="1"/>
  <c r="I157" i="18"/>
  <c r="K157" i="18" s="1"/>
  <c r="L157" i="18" s="1"/>
  <c r="I159" i="18"/>
  <c r="K159" i="18" s="1"/>
  <c r="L159" i="18" s="1"/>
  <c r="I161" i="18"/>
  <c r="K161" i="18" s="1"/>
  <c r="L161" i="18" s="1"/>
  <c r="K162" i="18"/>
  <c r="L162" i="18" s="1"/>
  <c r="J163" i="18"/>
  <c r="K163" i="18" s="1"/>
  <c r="L163" i="18" s="1"/>
  <c r="J164" i="18"/>
  <c r="J165" i="18"/>
  <c r="J166" i="18"/>
  <c r="J167" i="18"/>
  <c r="K168" i="18"/>
  <c r="L168" i="18" s="1"/>
  <c r="D1" i="17"/>
  <c r="I22" i="17"/>
  <c r="J91" i="94" l="1"/>
  <c r="K92" i="94"/>
  <c r="L92" i="94" s="1"/>
  <c r="K91" i="92"/>
  <c r="L91" i="92" s="1"/>
  <c r="J90" i="92"/>
  <c r="K93" i="98"/>
  <c r="L93" i="98" s="1"/>
  <c r="J92" i="98"/>
  <c r="K91" i="95"/>
  <c r="L91" i="95" s="1"/>
  <c r="J90" i="95"/>
  <c r="K90" i="91"/>
  <c r="L90" i="91" s="1"/>
  <c r="J89" i="91"/>
  <c r="J89" i="90"/>
  <c r="K90" i="90"/>
  <c r="L90" i="90" s="1"/>
  <c r="K91" i="97"/>
  <c r="L91" i="97" s="1"/>
  <c r="J90" i="97"/>
  <c r="K91" i="96"/>
  <c r="L91" i="96" s="1"/>
  <c r="J90" i="96"/>
  <c r="J90" i="93"/>
  <c r="K91" i="93"/>
  <c r="L91" i="93" s="1"/>
  <c r="J89" i="99"/>
  <c r="K90" i="99"/>
  <c r="L90" i="99" s="1"/>
  <c r="J90" i="52"/>
  <c r="K91" i="52"/>
  <c r="L91" i="52" s="1"/>
  <c r="J85" i="53"/>
  <c r="K86" i="53"/>
  <c r="L86" i="53" s="1"/>
  <c r="I144" i="18"/>
  <c r="K144" i="18" s="1"/>
  <c r="L144" i="18" s="1"/>
  <c r="I140" i="18"/>
  <c r="K140" i="18" s="1"/>
  <c r="L140" i="18" s="1"/>
  <c r="B1" i="17"/>
  <c r="I160" i="18"/>
  <c r="K160" i="18" s="1"/>
  <c r="L160" i="18" s="1"/>
  <c r="I158" i="18"/>
  <c r="K158" i="18" s="1"/>
  <c r="L158" i="18" s="1"/>
  <c r="I156" i="18"/>
  <c r="K156" i="18" s="1"/>
  <c r="L156" i="18" s="1"/>
  <c r="I154" i="18"/>
  <c r="K154" i="18" s="1"/>
  <c r="L154" i="18" s="1"/>
  <c r="I152" i="18"/>
  <c r="K152" i="18" s="1"/>
  <c r="L152" i="18" s="1"/>
  <c r="J27" i="17"/>
  <c r="K27" i="17" s="1"/>
  <c r="L27" i="17" s="1"/>
  <c r="J28" i="17"/>
  <c r="K28" i="17" s="1"/>
  <c r="L28" i="17" s="1"/>
  <c r="J29" i="17"/>
  <c r="K29" i="17" s="1"/>
  <c r="L29" i="17" s="1"/>
  <c r="I33" i="17"/>
  <c r="I34" i="17"/>
  <c r="I39" i="17"/>
  <c r="J40" i="17"/>
  <c r="K40" i="17" s="1"/>
  <c r="L40" i="17" s="1"/>
  <c r="J41" i="17"/>
  <c r="K41" i="17" s="1"/>
  <c r="L41" i="17" s="1"/>
  <c r="J42" i="17"/>
  <c r="K42" i="17" s="1"/>
  <c r="L42" i="17" s="1"/>
  <c r="J43" i="17"/>
  <c r="K43" i="17" s="1"/>
  <c r="L43" i="17" s="1"/>
  <c r="I52" i="17"/>
  <c r="I56" i="17"/>
  <c r="J62" i="17"/>
  <c r="K62" i="17" s="1"/>
  <c r="L62" i="17" s="1"/>
  <c r="J63" i="17"/>
  <c r="K63" i="17" s="1"/>
  <c r="L63" i="17" s="1"/>
  <c r="J64" i="17"/>
  <c r="K64" i="17" s="1"/>
  <c r="L64" i="17" s="1"/>
  <c r="I68" i="17"/>
  <c r="I72" i="17"/>
  <c r="I76" i="17"/>
  <c r="I80" i="17"/>
  <c r="J83" i="17"/>
  <c r="K83" i="17" s="1"/>
  <c r="L83" i="17" s="1"/>
  <c r="J84" i="17"/>
  <c r="K84" i="17" s="1"/>
  <c r="L84" i="17" s="1"/>
  <c r="J85" i="17"/>
  <c r="K85" i="17" s="1"/>
  <c r="L85" i="17" s="1"/>
  <c r="J86" i="17"/>
  <c r="K86" i="17" s="1"/>
  <c r="L86" i="17" s="1"/>
  <c r="I89" i="17"/>
  <c r="I90" i="17"/>
  <c r="I93" i="17"/>
  <c r="I94" i="17"/>
  <c r="I97" i="17"/>
  <c r="I98" i="17"/>
  <c r="I101" i="17"/>
  <c r="I102" i="17"/>
  <c r="J105" i="17"/>
  <c r="K105" i="17" s="1"/>
  <c r="L105" i="17" s="1"/>
  <c r="J106" i="17"/>
  <c r="K106" i="17" s="1"/>
  <c r="L106" i="17" s="1"/>
  <c r="J107" i="17"/>
  <c r="K107" i="17" s="1"/>
  <c r="L107" i="17" s="1"/>
  <c r="J108" i="17"/>
  <c r="K108" i="17" s="1"/>
  <c r="L108" i="17" s="1"/>
  <c r="J109" i="17"/>
  <c r="K109" i="17" s="1"/>
  <c r="L109" i="17" s="1"/>
  <c r="K119" i="17"/>
  <c r="L119" i="17" s="1"/>
  <c r="K120" i="17"/>
  <c r="L120" i="17" s="1"/>
  <c r="K121" i="17"/>
  <c r="L121" i="17" s="1"/>
  <c r="K122" i="17"/>
  <c r="L122" i="17" s="1"/>
  <c r="J123" i="17"/>
  <c r="K123" i="17" s="1"/>
  <c r="L123" i="17" s="1"/>
  <c r="J124" i="17"/>
  <c r="K124" i="17" s="1"/>
  <c r="L124" i="17" s="1"/>
  <c r="I127" i="17"/>
  <c r="K135" i="17"/>
  <c r="L135" i="17" s="1"/>
  <c r="J136" i="17"/>
  <c r="K136" i="17" s="1"/>
  <c r="L136" i="17" s="1"/>
  <c r="K139" i="17"/>
  <c r="L139" i="17" s="1"/>
  <c r="I142" i="17"/>
  <c r="K142" i="17" s="1"/>
  <c r="L142" i="17" s="1"/>
  <c r="I146" i="17"/>
  <c r="K146" i="17" s="1"/>
  <c r="L146" i="17" s="1"/>
  <c r="K150" i="17"/>
  <c r="L150" i="17" s="1"/>
  <c r="J151" i="17"/>
  <c r="K151" i="17" s="1"/>
  <c r="L151" i="17" s="1"/>
  <c r="J152" i="17"/>
  <c r="K152" i="17" s="1"/>
  <c r="L152" i="17" s="1"/>
  <c r="K153" i="17"/>
  <c r="L153" i="17" s="1"/>
  <c r="I155" i="17"/>
  <c r="K155" i="17" s="1"/>
  <c r="L155" i="17" s="1"/>
  <c r="I157" i="17"/>
  <c r="K157" i="17" s="1"/>
  <c r="L157" i="17" s="1"/>
  <c r="I159" i="17"/>
  <c r="K159" i="17" s="1"/>
  <c r="L159" i="17" s="1"/>
  <c r="I161" i="17"/>
  <c r="K161" i="17" s="1"/>
  <c r="L161" i="17" s="1"/>
  <c r="I163" i="17"/>
  <c r="K163" i="17" s="1"/>
  <c r="L163" i="17" s="1"/>
  <c r="K164" i="17"/>
  <c r="L164" i="17" s="1"/>
  <c r="J165" i="17"/>
  <c r="K165" i="17" s="1"/>
  <c r="L165" i="17" s="1"/>
  <c r="J166" i="17"/>
  <c r="J167" i="17"/>
  <c r="J168" i="17"/>
  <c r="J169" i="17"/>
  <c r="K170" i="17"/>
  <c r="L170" i="17" s="1"/>
  <c r="J89" i="96" l="1"/>
  <c r="K90" i="96"/>
  <c r="L90" i="96" s="1"/>
  <c r="J88" i="91"/>
  <c r="K89" i="91"/>
  <c r="L89" i="91" s="1"/>
  <c r="J89" i="95"/>
  <c r="K90" i="95"/>
  <c r="L90" i="95" s="1"/>
  <c r="K91" i="94"/>
  <c r="L91" i="94" s="1"/>
  <c r="J90" i="94"/>
  <c r="K90" i="97"/>
  <c r="L90" i="97" s="1"/>
  <c r="J89" i="97"/>
  <c r="J91" i="98"/>
  <c r="K92" i="98"/>
  <c r="L92" i="98" s="1"/>
  <c r="J89" i="92"/>
  <c r="K90" i="92"/>
  <c r="L90" i="92" s="1"/>
  <c r="J88" i="99"/>
  <c r="K89" i="99"/>
  <c r="L89" i="99" s="1"/>
  <c r="J89" i="93"/>
  <c r="K90" i="93"/>
  <c r="L90" i="93" s="1"/>
  <c r="J88" i="90"/>
  <c r="K89" i="90"/>
  <c r="L89" i="90" s="1"/>
  <c r="K85" i="53"/>
  <c r="L85" i="53" s="1"/>
  <c r="J84" i="53"/>
  <c r="K90" i="52"/>
  <c r="L90" i="52" s="1"/>
  <c r="J89" i="52"/>
  <c r="I48" i="17"/>
  <c r="I140" i="17"/>
  <c r="K140" i="17" s="1"/>
  <c r="L140" i="17" s="1"/>
  <c r="I144" i="17"/>
  <c r="K144" i="17" s="1"/>
  <c r="L144" i="17" s="1"/>
  <c r="I148" i="17"/>
  <c r="K148" i="17" s="1"/>
  <c r="L148" i="17" s="1"/>
  <c r="I95" i="17"/>
  <c r="I78" i="17"/>
  <c r="I74" i="17"/>
  <c r="I61" i="17"/>
  <c r="I60" i="17"/>
  <c r="I54" i="17"/>
  <c r="I53" i="17"/>
  <c r="I45" i="17"/>
  <c r="I70" i="17"/>
  <c r="I128" i="17"/>
  <c r="I82" i="17"/>
  <c r="I81" i="17"/>
  <c r="I77" i="17"/>
  <c r="I73" i="17"/>
  <c r="I69" i="17"/>
  <c r="I57" i="17"/>
  <c r="I44" i="17"/>
  <c r="I126" i="17"/>
  <c r="I103" i="17"/>
  <c r="I131" i="17"/>
  <c r="AD135" i="17"/>
  <c r="I132" i="17"/>
  <c r="I99" i="17"/>
  <c r="I91" i="17"/>
  <c r="I50" i="17"/>
  <c r="I49" i="17"/>
  <c r="I46" i="17"/>
  <c r="I162" i="17"/>
  <c r="K162" i="17" s="1"/>
  <c r="L162" i="17" s="1"/>
  <c r="I149" i="17"/>
  <c r="K149" i="17" s="1"/>
  <c r="L149" i="17" s="1"/>
  <c r="I147" i="17"/>
  <c r="K147" i="17" s="1"/>
  <c r="L147" i="17" s="1"/>
  <c r="I145" i="17"/>
  <c r="K145" i="17" s="1"/>
  <c r="L145" i="17" s="1"/>
  <c r="I143" i="17"/>
  <c r="K143" i="17" s="1"/>
  <c r="L143" i="17" s="1"/>
  <c r="I141" i="17"/>
  <c r="K141" i="17" s="1"/>
  <c r="L141" i="17" s="1"/>
  <c r="I134" i="17"/>
  <c r="I130" i="17"/>
  <c r="I125" i="17"/>
  <c r="I59" i="17"/>
  <c r="I55" i="17"/>
  <c r="I51" i="17"/>
  <c r="I47" i="17"/>
  <c r="I133" i="17"/>
  <c r="I129" i="17"/>
  <c r="I104" i="17"/>
  <c r="I100" i="17"/>
  <c r="I96" i="17"/>
  <c r="I92" i="17"/>
  <c r="I88" i="17"/>
  <c r="I79" i="17"/>
  <c r="I75" i="17"/>
  <c r="I71" i="17"/>
  <c r="I58" i="17"/>
  <c r="I160" i="17"/>
  <c r="K160" i="17" s="1"/>
  <c r="L160" i="17" s="1"/>
  <c r="I158" i="17"/>
  <c r="K158" i="17" s="1"/>
  <c r="L158" i="17" s="1"/>
  <c r="I156" i="17"/>
  <c r="K156" i="17" s="1"/>
  <c r="L156" i="17" s="1"/>
  <c r="I154" i="17"/>
  <c r="K154" i="17" s="1"/>
  <c r="L154" i="17" s="1"/>
  <c r="G1" i="17"/>
  <c r="D1" i="15"/>
  <c r="I22" i="15"/>
  <c r="J88" i="97" l="1"/>
  <c r="K89" i="97"/>
  <c r="L89" i="97" s="1"/>
  <c r="K90" i="94"/>
  <c r="L90" i="94" s="1"/>
  <c r="J89" i="94"/>
  <c r="K89" i="92"/>
  <c r="L89" i="92" s="1"/>
  <c r="J88" i="92"/>
  <c r="J87" i="90"/>
  <c r="K88" i="90"/>
  <c r="L88" i="90" s="1"/>
  <c r="K89" i="93"/>
  <c r="L89" i="93" s="1"/>
  <c r="J88" i="93"/>
  <c r="J87" i="99"/>
  <c r="K88" i="99"/>
  <c r="L88" i="99" s="1"/>
  <c r="J90" i="98"/>
  <c r="K91" i="98"/>
  <c r="L91" i="98" s="1"/>
  <c r="K89" i="95"/>
  <c r="L89" i="95" s="1"/>
  <c r="J88" i="95"/>
  <c r="J87" i="91"/>
  <c r="K88" i="91"/>
  <c r="L88" i="91" s="1"/>
  <c r="J88" i="96"/>
  <c r="K89" i="96"/>
  <c r="L89" i="96" s="1"/>
  <c r="J83" i="53"/>
  <c r="K84" i="53"/>
  <c r="L84" i="53" s="1"/>
  <c r="J88" i="52"/>
  <c r="K89" i="52"/>
  <c r="L89" i="52" s="1"/>
  <c r="B1" i="15"/>
  <c r="J27" i="15"/>
  <c r="K27" i="15" s="1"/>
  <c r="L27" i="15" s="1"/>
  <c r="J28" i="15"/>
  <c r="K28" i="15" s="1"/>
  <c r="L28" i="15" s="1"/>
  <c r="J29" i="15"/>
  <c r="K29" i="15" s="1"/>
  <c r="L29" i="15" s="1"/>
  <c r="I32" i="15"/>
  <c r="J40" i="15"/>
  <c r="K40" i="15" s="1"/>
  <c r="L40" i="15" s="1"/>
  <c r="J41" i="15"/>
  <c r="K41" i="15" s="1"/>
  <c r="L41" i="15" s="1"/>
  <c r="J42" i="15"/>
  <c r="K42" i="15" s="1"/>
  <c r="L42" i="15" s="1"/>
  <c r="J43" i="15"/>
  <c r="K43" i="15" s="1"/>
  <c r="L43" i="15" s="1"/>
  <c r="I45" i="15"/>
  <c r="I46" i="15"/>
  <c r="I49" i="15"/>
  <c r="I50" i="15"/>
  <c r="I51" i="15"/>
  <c r="I53" i="15"/>
  <c r="I54" i="15"/>
  <c r="I55" i="15"/>
  <c r="I57" i="15"/>
  <c r="I58" i="15"/>
  <c r="I61" i="15"/>
  <c r="J62" i="15"/>
  <c r="K62" i="15" s="1"/>
  <c r="L62" i="15" s="1"/>
  <c r="J63" i="15"/>
  <c r="K63" i="15" s="1"/>
  <c r="L63" i="15" s="1"/>
  <c r="J64" i="15"/>
  <c r="K64" i="15" s="1"/>
  <c r="L64" i="15" s="1"/>
  <c r="I66" i="15"/>
  <c r="I67" i="15"/>
  <c r="I69" i="15"/>
  <c r="I70" i="15"/>
  <c r="I71" i="15"/>
  <c r="I73" i="15"/>
  <c r="I74" i="15"/>
  <c r="I75" i="15"/>
  <c r="I77" i="15"/>
  <c r="I78" i="15"/>
  <c r="I79" i="15"/>
  <c r="I81" i="15"/>
  <c r="I82" i="15"/>
  <c r="J83" i="15"/>
  <c r="K83" i="15" s="1"/>
  <c r="L83" i="15" s="1"/>
  <c r="J84" i="15"/>
  <c r="K84" i="15" s="1"/>
  <c r="L84" i="15" s="1"/>
  <c r="J85" i="15"/>
  <c r="K85" i="15" s="1"/>
  <c r="L85" i="15" s="1"/>
  <c r="J86" i="15"/>
  <c r="K86" i="15" s="1"/>
  <c r="L86" i="15" s="1"/>
  <c r="I87" i="15"/>
  <c r="I88" i="15"/>
  <c r="I91" i="15"/>
  <c r="I92" i="15"/>
  <c r="I95" i="15"/>
  <c r="I96" i="15"/>
  <c r="I99" i="15"/>
  <c r="I100" i="15"/>
  <c r="I103" i="15"/>
  <c r="I104" i="15"/>
  <c r="J105" i="15"/>
  <c r="K105" i="15" s="1"/>
  <c r="L105" i="15" s="1"/>
  <c r="J106" i="15"/>
  <c r="K106" i="15" s="1"/>
  <c r="L106" i="15" s="1"/>
  <c r="J107" i="15"/>
  <c r="K107" i="15" s="1"/>
  <c r="L107" i="15" s="1"/>
  <c r="J108" i="15"/>
  <c r="K108" i="15" s="1"/>
  <c r="L108" i="15" s="1"/>
  <c r="J109" i="15"/>
  <c r="K109" i="15" s="1"/>
  <c r="L109" i="15" s="1"/>
  <c r="K119" i="15"/>
  <c r="L119" i="15" s="1"/>
  <c r="K120" i="15"/>
  <c r="L120" i="15" s="1"/>
  <c r="K121" i="15"/>
  <c r="L121" i="15" s="1"/>
  <c r="K122" i="15"/>
  <c r="L122" i="15" s="1"/>
  <c r="J123" i="15"/>
  <c r="K123" i="15" s="1"/>
  <c r="L123" i="15" s="1"/>
  <c r="J124" i="15"/>
  <c r="K124" i="15" s="1"/>
  <c r="L124" i="15" s="1"/>
  <c r="I130" i="15"/>
  <c r="K135" i="15"/>
  <c r="L135" i="15" s="1"/>
  <c r="J136" i="15"/>
  <c r="K136" i="15" s="1"/>
  <c r="L136" i="15" s="1"/>
  <c r="K139" i="15"/>
  <c r="L139" i="15" s="1"/>
  <c r="I140" i="15"/>
  <c r="K140" i="15" s="1"/>
  <c r="L140" i="15" s="1"/>
  <c r="I141" i="15"/>
  <c r="K141" i="15" s="1"/>
  <c r="L141" i="15" s="1"/>
  <c r="I142" i="15"/>
  <c r="K142" i="15" s="1"/>
  <c r="L142" i="15" s="1"/>
  <c r="I143" i="15"/>
  <c r="K143" i="15" s="1"/>
  <c r="L143" i="15" s="1"/>
  <c r="I145" i="15"/>
  <c r="K145" i="15" s="1"/>
  <c r="L145" i="15" s="1"/>
  <c r="I147" i="15"/>
  <c r="K147" i="15" s="1"/>
  <c r="L147" i="15" s="1"/>
  <c r="I148" i="15"/>
  <c r="K148" i="15" s="1"/>
  <c r="L148" i="15" s="1"/>
  <c r="I149" i="15"/>
  <c r="K149" i="15" s="1"/>
  <c r="L149" i="15" s="1"/>
  <c r="K150" i="15"/>
  <c r="L150" i="15" s="1"/>
  <c r="J151" i="15"/>
  <c r="K151" i="15" s="1"/>
  <c r="L151" i="15" s="1"/>
  <c r="J152" i="15"/>
  <c r="K152" i="15" s="1"/>
  <c r="L152" i="15" s="1"/>
  <c r="K153" i="15"/>
  <c r="L153" i="15" s="1"/>
  <c r="I155" i="15"/>
  <c r="K155" i="15" s="1"/>
  <c r="L155" i="15" s="1"/>
  <c r="I157" i="15"/>
  <c r="K157" i="15" s="1"/>
  <c r="L157" i="15" s="1"/>
  <c r="I159" i="15"/>
  <c r="K159" i="15" s="1"/>
  <c r="L159" i="15" s="1"/>
  <c r="I161" i="15"/>
  <c r="K161" i="15" s="1"/>
  <c r="L161" i="15" s="1"/>
  <c r="I163" i="15"/>
  <c r="K163" i="15" s="1"/>
  <c r="L163" i="15" s="1"/>
  <c r="K164" i="15"/>
  <c r="L164" i="15" s="1"/>
  <c r="J165" i="15"/>
  <c r="K165" i="15" s="1"/>
  <c r="L165" i="15" s="1"/>
  <c r="J166" i="15"/>
  <c r="J167" i="15"/>
  <c r="J168" i="15"/>
  <c r="J169" i="15"/>
  <c r="K170" i="15"/>
  <c r="L170" i="15" s="1"/>
  <c r="D1" i="14"/>
  <c r="I22" i="14"/>
  <c r="J87" i="93" l="1"/>
  <c r="K88" i="93"/>
  <c r="L88" i="93" s="1"/>
  <c r="K87" i="91"/>
  <c r="L87" i="91" s="1"/>
  <c r="J86" i="91"/>
  <c r="J89" i="98"/>
  <c r="K90" i="98"/>
  <c r="L90" i="98" s="1"/>
  <c r="K88" i="97"/>
  <c r="L88" i="97" s="1"/>
  <c r="J87" i="97"/>
  <c r="J87" i="95"/>
  <c r="K88" i="95"/>
  <c r="L88" i="95" s="1"/>
  <c r="K88" i="92"/>
  <c r="L88" i="92" s="1"/>
  <c r="J87" i="92"/>
  <c r="J88" i="94"/>
  <c r="K89" i="94"/>
  <c r="L89" i="94" s="1"/>
  <c r="J87" i="96"/>
  <c r="K88" i="96"/>
  <c r="L88" i="96" s="1"/>
  <c r="J86" i="99"/>
  <c r="K87" i="99"/>
  <c r="L87" i="99" s="1"/>
  <c r="K87" i="90"/>
  <c r="L87" i="90" s="1"/>
  <c r="J86" i="90"/>
  <c r="K88" i="52"/>
  <c r="L88" i="52" s="1"/>
  <c r="J87" i="52"/>
  <c r="J82" i="53"/>
  <c r="K83" i="53"/>
  <c r="L83" i="53" s="1"/>
  <c r="I146" i="15"/>
  <c r="K146" i="15" s="1"/>
  <c r="L146" i="15" s="1"/>
  <c r="I90" i="15"/>
  <c r="I39" i="15"/>
  <c r="I89" i="15"/>
  <c r="I144" i="15"/>
  <c r="K144" i="15" s="1"/>
  <c r="L144" i="15" s="1"/>
  <c r="I98" i="15"/>
  <c r="I60" i="15"/>
  <c r="I56" i="15"/>
  <c r="I127" i="15"/>
  <c r="I131" i="15"/>
  <c r="I97" i="15"/>
  <c r="I59" i="15"/>
  <c r="I34" i="15"/>
  <c r="I33" i="15"/>
  <c r="I132" i="15"/>
  <c r="I126" i="15"/>
  <c r="I129" i="15"/>
  <c r="I133" i="15"/>
  <c r="I128" i="15"/>
  <c r="I102" i="15"/>
  <c r="I101" i="15"/>
  <c r="I94" i="15"/>
  <c r="I93" i="15"/>
  <c r="I80" i="15"/>
  <c r="I76" i="15"/>
  <c r="I72" i="15"/>
  <c r="I68" i="15"/>
  <c r="I52" i="15"/>
  <c r="I48" i="15"/>
  <c r="I47" i="15"/>
  <c r="B1" i="14"/>
  <c r="I160" i="15"/>
  <c r="K160" i="15" s="1"/>
  <c r="L160" i="15" s="1"/>
  <c r="I158" i="15"/>
  <c r="K158" i="15" s="1"/>
  <c r="L158" i="15" s="1"/>
  <c r="I156" i="15"/>
  <c r="K156" i="15" s="1"/>
  <c r="L156" i="15" s="1"/>
  <c r="AD135" i="15"/>
  <c r="G1" i="15"/>
  <c r="I162" i="15"/>
  <c r="K162" i="15" s="1"/>
  <c r="L162" i="15" s="1"/>
  <c r="I154" i="15"/>
  <c r="K154" i="15" s="1"/>
  <c r="L154" i="15" s="1"/>
  <c r="I134" i="15"/>
  <c r="I125" i="15"/>
  <c r="J27" i="14"/>
  <c r="K27" i="14" s="1"/>
  <c r="L27" i="14" s="1"/>
  <c r="J28" i="14"/>
  <c r="K28" i="14" s="1"/>
  <c r="L28" i="14" s="1"/>
  <c r="J29" i="14"/>
  <c r="K29" i="14" s="1"/>
  <c r="L29" i="14" s="1"/>
  <c r="I34" i="14"/>
  <c r="I35" i="14"/>
  <c r="J40" i="14"/>
  <c r="K40" i="14" s="1"/>
  <c r="L40" i="14" s="1"/>
  <c r="J41" i="14"/>
  <c r="K41" i="14" s="1"/>
  <c r="L41" i="14" s="1"/>
  <c r="J42" i="14"/>
  <c r="K42" i="14" s="1"/>
  <c r="L42" i="14" s="1"/>
  <c r="J43" i="14"/>
  <c r="K43" i="14" s="1"/>
  <c r="L43" i="14" s="1"/>
  <c r="I44" i="14"/>
  <c r="I45" i="14"/>
  <c r="I48" i="14"/>
  <c r="I49" i="14"/>
  <c r="I52" i="14"/>
  <c r="I53" i="14"/>
  <c r="I55" i="14"/>
  <c r="I56" i="14"/>
  <c r="I57" i="14"/>
  <c r="I59" i="14"/>
  <c r="I60" i="14"/>
  <c r="I61" i="14"/>
  <c r="J62" i="14"/>
  <c r="K62" i="14" s="1"/>
  <c r="L62" i="14" s="1"/>
  <c r="J63" i="14"/>
  <c r="K63" i="14" s="1"/>
  <c r="L63" i="14" s="1"/>
  <c r="J64" i="14"/>
  <c r="K64" i="14" s="1"/>
  <c r="L64" i="14" s="1"/>
  <c r="I66" i="14"/>
  <c r="I69" i="14"/>
  <c r="I73" i="14"/>
  <c r="I74" i="14"/>
  <c r="I77" i="14"/>
  <c r="I78" i="14"/>
  <c r="I81" i="14"/>
  <c r="I82" i="14"/>
  <c r="J83" i="14"/>
  <c r="K83" i="14" s="1"/>
  <c r="L83" i="14" s="1"/>
  <c r="J84" i="14"/>
  <c r="K84" i="14" s="1"/>
  <c r="L84" i="14" s="1"/>
  <c r="J85" i="14"/>
  <c r="K85" i="14" s="1"/>
  <c r="L85" i="14" s="1"/>
  <c r="J86" i="14"/>
  <c r="K86" i="14" s="1"/>
  <c r="L86" i="14" s="1"/>
  <c r="I89" i="14"/>
  <c r="I90" i="14"/>
  <c r="I92" i="14"/>
  <c r="I93" i="14"/>
  <c r="I94" i="14"/>
  <c r="I97" i="14"/>
  <c r="I98" i="14"/>
  <c r="I100" i="14"/>
  <c r="I101" i="14"/>
  <c r="I102" i="14"/>
  <c r="I104" i="14"/>
  <c r="J105" i="14"/>
  <c r="K105" i="14" s="1"/>
  <c r="L105" i="14" s="1"/>
  <c r="J106" i="14"/>
  <c r="K106" i="14" s="1"/>
  <c r="L106" i="14" s="1"/>
  <c r="J107" i="14"/>
  <c r="K107" i="14" s="1"/>
  <c r="L107" i="14" s="1"/>
  <c r="J108" i="14"/>
  <c r="K108" i="14" s="1"/>
  <c r="L108" i="14" s="1"/>
  <c r="J109" i="14"/>
  <c r="K109" i="14" s="1"/>
  <c r="L109" i="14" s="1"/>
  <c r="K119" i="14"/>
  <c r="L119" i="14" s="1"/>
  <c r="K120" i="14"/>
  <c r="L120" i="14" s="1"/>
  <c r="K121" i="14"/>
  <c r="L121" i="14" s="1"/>
  <c r="K122" i="14"/>
  <c r="L122" i="14" s="1"/>
  <c r="J123" i="14"/>
  <c r="K123" i="14" s="1"/>
  <c r="L123" i="14" s="1"/>
  <c r="J124" i="14"/>
  <c r="K124" i="14" s="1"/>
  <c r="L124" i="14" s="1"/>
  <c r="I126" i="14"/>
  <c r="I131" i="14"/>
  <c r="K135" i="14"/>
  <c r="L135" i="14" s="1"/>
  <c r="J136" i="14"/>
  <c r="K136" i="14" s="1"/>
  <c r="L136" i="14" s="1"/>
  <c r="K139" i="14"/>
  <c r="L139" i="14" s="1"/>
  <c r="K150" i="14"/>
  <c r="L150" i="14" s="1"/>
  <c r="J151" i="14"/>
  <c r="K151" i="14" s="1"/>
  <c r="L151" i="14" s="1"/>
  <c r="J152" i="14"/>
  <c r="K152" i="14" s="1"/>
  <c r="L152" i="14" s="1"/>
  <c r="K153" i="14"/>
  <c r="L153" i="14" s="1"/>
  <c r="K164" i="14"/>
  <c r="L164" i="14" s="1"/>
  <c r="J165" i="14"/>
  <c r="K165" i="14" s="1"/>
  <c r="L165" i="14" s="1"/>
  <c r="J166" i="14"/>
  <c r="J168" i="14"/>
  <c r="K170" i="14"/>
  <c r="L170" i="14" s="1"/>
  <c r="K86" i="90" l="1"/>
  <c r="L86" i="90" s="1"/>
  <c r="J85" i="90"/>
  <c r="J86" i="92"/>
  <c r="K87" i="92"/>
  <c r="L87" i="92" s="1"/>
  <c r="K87" i="97"/>
  <c r="L87" i="97" s="1"/>
  <c r="J86" i="97"/>
  <c r="J85" i="91"/>
  <c r="K86" i="91"/>
  <c r="L86" i="91" s="1"/>
  <c r="K87" i="96"/>
  <c r="L87" i="96" s="1"/>
  <c r="J86" i="96"/>
  <c r="J87" i="94"/>
  <c r="K88" i="94"/>
  <c r="L88" i="94" s="1"/>
  <c r="K87" i="93"/>
  <c r="L87" i="93" s="1"/>
  <c r="J86" i="93"/>
  <c r="K86" i="99"/>
  <c r="L86" i="99" s="1"/>
  <c r="J81" i="99"/>
  <c r="J86" i="95"/>
  <c r="K87" i="95"/>
  <c r="L87" i="95" s="1"/>
  <c r="K89" i="98"/>
  <c r="L89" i="98" s="1"/>
  <c r="J88" i="98"/>
  <c r="K87" i="52"/>
  <c r="L87" i="52" s="1"/>
  <c r="J86" i="52"/>
  <c r="J81" i="53"/>
  <c r="K82" i="53"/>
  <c r="L82" i="53" s="1"/>
  <c r="I70" i="14"/>
  <c r="I140" i="14"/>
  <c r="K140" i="14" s="1"/>
  <c r="L140" i="14" s="1"/>
  <c r="I146" i="14"/>
  <c r="K146" i="14" s="1"/>
  <c r="L146" i="14" s="1"/>
  <c r="J169" i="14"/>
  <c r="J167" i="14"/>
  <c r="I47" i="14"/>
  <c r="I148" i="14"/>
  <c r="K148" i="14" s="1"/>
  <c r="L148" i="14" s="1"/>
  <c r="I142" i="14"/>
  <c r="K142" i="14" s="1"/>
  <c r="L142" i="14" s="1"/>
  <c r="I80" i="14"/>
  <c r="I144" i="14"/>
  <c r="K144" i="14" s="1"/>
  <c r="L144" i="14" s="1"/>
  <c r="I51" i="14"/>
  <c r="AD135" i="14"/>
  <c r="I130" i="14"/>
  <c r="I96" i="14"/>
  <c r="I128" i="14"/>
  <c r="I76" i="14"/>
  <c r="I72" i="14"/>
  <c r="I68" i="14"/>
  <c r="I132" i="14"/>
  <c r="I134" i="14"/>
  <c r="I125" i="14"/>
  <c r="I160" i="14"/>
  <c r="K160" i="14" s="1"/>
  <c r="L160" i="14" s="1"/>
  <c r="I163" i="14"/>
  <c r="K163" i="14" s="1"/>
  <c r="L163" i="14" s="1"/>
  <c r="I161" i="14"/>
  <c r="K161" i="14" s="1"/>
  <c r="L161" i="14" s="1"/>
  <c r="I157" i="14"/>
  <c r="K157" i="14" s="1"/>
  <c r="L157" i="14" s="1"/>
  <c r="I149" i="14"/>
  <c r="K149" i="14" s="1"/>
  <c r="L149" i="14" s="1"/>
  <c r="I162" i="14"/>
  <c r="K162" i="14" s="1"/>
  <c r="L162" i="14" s="1"/>
  <c r="I154" i="14"/>
  <c r="K154" i="14" s="1"/>
  <c r="L154" i="14" s="1"/>
  <c r="I159" i="14"/>
  <c r="K159" i="14" s="1"/>
  <c r="L159" i="14" s="1"/>
  <c r="I155" i="14"/>
  <c r="K155" i="14" s="1"/>
  <c r="L155" i="14" s="1"/>
  <c r="I147" i="14"/>
  <c r="K147" i="14" s="1"/>
  <c r="L147" i="14" s="1"/>
  <c r="I145" i="14"/>
  <c r="K145" i="14" s="1"/>
  <c r="L145" i="14" s="1"/>
  <c r="I143" i="14"/>
  <c r="K143" i="14" s="1"/>
  <c r="L143" i="14" s="1"/>
  <c r="I141" i="14"/>
  <c r="K141" i="14" s="1"/>
  <c r="L141" i="14" s="1"/>
  <c r="I133" i="14"/>
  <c r="I129" i="14"/>
  <c r="I127" i="14"/>
  <c r="I103" i="14"/>
  <c r="I99" i="14"/>
  <c r="I95" i="14"/>
  <c r="I91" i="14"/>
  <c r="I79" i="14"/>
  <c r="I75" i="14"/>
  <c r="I71" i="14"/>
  <c r="I67" i="14"/>
  <c r="I58" i="14"/>
  <c r="I54" i="14"/>
  <c r="I50" i="14"/>
  <c r="I46" i="14"/>
  <c r="I39" i="14"/>
  <c r="I36" i="14"/>
  <c r="I156" i="14"/>
  <c r="K156" i="14" s="1"/>
  <c r="L156" i="14" s="1"/>
  <c r="I158" i="14"/>
  <c r="K158" i="14" s="1"/>
  <c r="L158" i="14" s="1"/>
  <c r="G1" i="14"/>
  <c r="J80" i="99" l="1"/>
  <c r="K81" i="99"/>
  <c r="L81" i="99" s="1"/>
  <c r="J81" i="93"/>
  <c r="K86" i="93"/>
  <c r="L86" i="93" s="1"/>
  <c r="K86" i="95"/>
  <c r="L86" i="95" s="1"/>
  <c r="J81" i="95"/>
  <c r="K87" i="94"/>
  <c r="L87" i="94" s="1"/>
  <c r="J82" i="94"/>
  <c r="J80" i="91"/>
  <c r="K85" i="91"/>
  <c r="L85" i="91" s="1"/>
  <c r="J81" i="92"/>
  <c r="K86" i="92"/>
  <c r="L86" i="92" s="1"/>
  <c r="J83" i="98"/>
  <c r="K88" i="98"/>
  <c r="L88" i="98" s="1"/>
  <c r="J81" i="96"/>
  <c r="K86" i="96"/>
  <c r="L86" i="96" s="1"/>
  <c r="J81" i="97"/>
  <c r="K86" i="97"/>
  <c r="L86" i="97" s="1"/>
  <c r="J80" i="90"/>
  <c r="K85" i="90"/>
  <c r="L85" i="90" s="1"/>
  <c r="J81" i="52"/>
  <c r="K86" i="52"/>
  <c r="L86" i="52" s="1"/>
  <c r="J77" i="53"/>
  <c r="K81" i="53"/>
  <c r="L81" i="53" s="1"/>
  <c r="J79" i="90" l="1"/>
  <c r="K80" i="90"/>
  <c r="L80" i="90" s="1"/>
  <c r="K81" i="97"/>
  <c r="L81" i="97" s="1"/>
  <c r="J80" i="97"/>
  <c r="K81" i="92"/>
  <c r="L81" i="92" s="1"/>
  <c r="J80" i="92"/>
  <c r="K80" i="91"/>
  <c r="L80" i="91" s="1"/>
  <c r="J79" i="91"/>
  <c r="J80" i="93"/>
  <c r="K81" i="93"/>
  <c r="L81" i="93" s="1"/>
  <c r="K80" i="99"/>
  <c r="L80" i="99" s="1"/>
  <c r="J79" i="99"/>
  <c r="K82" i="94"/>
  <c r="L82" i="94" s="1"/>
  <c r="J81" i="94"/>
  <c r="J80" i="95"/>
  <c r="K81" i="95"/>
  <c r="L81" i="95" s="1"/>
  <c r="J80" i="96"/>
  <c r="K81" i="96"/>
  <c r="L81" i="96" s="1"/>
  <c r="J82" i="98"/>
  <c r="K83" i="98"/>
  <c r="L83" i="98" s="1"/>
  <c r="J76" i="53"/>
  <c r="K77" i="53"/>
  <c r="L77" i="53" s="1"/>
  <c r="K81" i="52"/>
  <c r="L81" i="52" s="1"/>
  <c r="J80" i="52"/>
  <c r="D1" i="10"/>
  <c r="I22" i="10"/>
  <c r="J80" i="94" l="1"/>
  <c r="K81" i="94"/>
  <c r="L81" i="94" s="1"/>
  <c r="K79" i="99"/>
  <c r="L79" i="99" s="1"/>
  <c r="J78" i="99"/>
  <c r="K79" i="91"/>
  <c r="L79" i="91" s="1"/>
  <c r="J78" i="91"/>
  <c r="K82" i="98"/>
  <c r="L82" i="98" s="1"/>
  <c r="J81" i="98"/>
  <c r="K80" i="96"/>
  <c r="L80" i="96" s="1"/>
  <c r="J79" i="96"/>
  <c r="J79" i="93"/>
  <c r="K80" i="93"/>
  <c r="L80" i="93" s="1"/>
  <c r="K79" i="90"/>
  <c r="L79" i="90" s="1"/>
  <c r="J78" i="90"/>
  <c r="K80" i="92"/>
  <c r="L80" i="92" s="1"/>
  <c r="J79" i="92"/>
  <c r="J79" i="97"/>
  <c r="K80" i="97"/>
  <c r="L80" i="97" s="1"/>
  <c r="J79" i="95"/>
  <c r="K80" i="95"/>
  <c r="L80" i="95" s="1"/>
  <c r="J79" i="52"/>
  <c r="K80" i="52"/>
  <c r="L80" i="52" s="1"/>
  <c r="K76" i="53"/>
  <c r="L76" i="53" s="1"/>
  <c r="J75" i="53"/>
  <c r="B1" i="10"/>
  <c r="J27" i="10"/>
  <c r="K27" i="10" s="1"/>
  <c r="L27" i="10" s="1"/>
  <c r="J28" i="10"/>
  <c r="K28" i="10" s="1"/>
  <c r="L28" i="10" s="1"/>
  <c r="J29" i="10"/>
  <c r="K29" i="10" s="1"/>
  <c r="L29" i="10" s="1"/>
  <c r="I32" i="10"/>
  <c r="I36" i="10"/>
  <c r="J40" i="10"/>
  <c r="K40" i="10" s="1"/>
  <c r="L40" i="10" s="1"/>
  <c r="J41" i="10"/>
  <c r="K41" i="10" s="1"/>
  <c r="L41" i="10" s="1"/>
  <c r="J42" i="10"/>
  <c r="K42" i="10" s="1"/>
  <c r="L42" i="10" s="1"/>
  <c r="J43" i="10"/>
  <c r="K43" i="10" s="1"/>
  <c r="L43" i="10" s="1"/>
  <c r="I46" i="10"/>
  <c r="I47" i="10"/>
  <c r="I50" i="10"/>
  <c r="I51" i="10"/>
  <c r="I52" i="10"/>
  <c r="I54" i="10"/>
  <c r="I55" i="10"/>
  <c r="I56" i="10"/>
  <c r="I58" i="10"/>
  <c r="I59" i="10"/>
  <c r="I60" i="10"/>
  <c r="J63" i="10"/>
  <c r="K63" i="10" s="1"/>
  <c r="L63" i="10" s="1"/>
  <c r="J64" i="10"/>
  <c r="K64" i="10" s="1"/>
  <c r="L64" i="10" s="1"/>
  <c r="J65" i="10"/>
  <c r="K65" i="10" s="1"/>
  <c r="L65" i="10" s="1"/>
  <c r="I66" i="10"/>
  <c r="I69" i="10"/>
  <c r="I70" i="10"/>
  <c r="I73" i="10"/>
  <c r="I74" i="10"/>
  <c r="I77" i="10"/>
  <c r="I78" i="10"/>
  <c r="I81" i="10"/>
  <c r="I82" i="10"/>
  <c r="J84" i="10"/>
  <c r="K84" i="10" s="1"/>
  <c r="L84" i="10" s="1"/>
  <c r="J85" i="10"/>
  <c r="K85" i="10" s="1"/>
  <c r="L85" i="10" s="1"/>
  <c r="J86" i="10"/>
  <c r="K86" i="10" s="1"/>
  <c r="L86" i="10" s="1"/>
  <c r="J87" i="10"/>
  <c r="K87" i="10" s="1"/>
  <c r="L87" i="10" s="1"/>
  <c r="I89" i="10"/>
  <c r="I90" i="10"/>
  <c r="I93" i="10"/>
  <c r="I97" i="10"/>
  <c r="I101" i="10"/>
  <c r="I105" i="10"/>
  <c r="J106" i="10"/>
  <c r="K106" i="10" s="1"/>
  <c r="L106" i="10" s="1"/>
  <c r="J107" i="10"/>
  <c r="K107" i="10" s="1"/>
  <c r="L107" i="10" s="1"/>
  <c r="J108" i="10"/>
  <c r="K108" i="10" s="1"/>
  <c r="L108" i="10" s="1"/>
  <c r="J109" i="10"/>
  <c r="K109" i="10" s="1"/>
  <c r="L109" i="10" s="1"/>
  <c r="J110" i="10"/>
  <c r="K110" i="10" s="1"/>
  <c r="L110" i="10" s="1"/>
  <c r="K120" i="10"/>
  <c r="L120" i="10" s="1"/>
  <c r="K121" i="10"/>
  <c r="L121" i="10" s="1"/>
  <c r="K122" i="10"/>
  <c r="L122" i="10" s="1"/>
  <c r="K123" i="10"/>
  <c r="L123" i="10" s="1"/>
  <c r="J124" i="10"/>
  <c r="K124" i="10" s="1"/>
  <c r="L124" i="10" s="1"/>
  <c r="J125" i="10"/>
  <c r="K125" i="10" s="1"/>
  <c r="L125" i="10" s="1"/>
  <c r="I126" i="10"/>
  <c r="I131" i="10"/>
  <c r="K136" i="10"/>
  <c r="L136" i="10" s="1"/>
  <c r="J137" i="10"/>
  <c r="K137" i="10" s="1"/>
  <c r="L137" i="10" s="1"/>
  <c r="K140" i="10"/>
  <c r="L140" i="10" s="1"/>
  <c r="I142" i="10"/>
  <c r="K142" i="10" s="1"/>
  <c r="L142" i="10" s="1"/>
  <c r="I144" i="10"/>
  <c r="K144" i="10" s="1"/>
  <c r="L144" i="10" s="1"/>
  <c r="I146" i="10"/>
  <c r="K146" i="10" s="1"/>
  <c r="L146" i="10" s="1"/>
  <c r="I148" i="10"/>
  <c r="K148" i="10" s="1"/>
  <c r="L148" i="10" s="1"/>
  <c r="I150" i="10"/>
  <c r="K150" i="10" s="1"/>
  <c r="L150" i="10" s="1"/>
  <c r="K151" i="10"/>
  <c r="L151" i="10" s="1"/>
  <c r="J152" i="10"/>
  <c r="K152" i="10" s="1"/>
  <c r="L152" i="10" s="1"/>
  <c r="J153" i="10"/>
  <c r="K153" i="10" s="1"/>
  <c r="L153" i="10" s="1"/>
  <c r="K154" i="10"/>
  <c r="L154" i="10" s="1"/>
  <c r="I156" i="10"/>
  <c r="K156" i="10" s="1"/>
  <c r="L156" i="10" s="1"/>
  <c r="I158" i="10"/>
  <c r="K158" i="10" s="1"/>
  <c r="L158" i="10" s="1"/>
  <c r="I160" i="10"/>
  <c r="K160" i="10" s="1"/>
  <c r="L160" i="10" s="1"/>
  <c r="I162" i="10"/>
  <c r="K162" i="10" s="1"/>
  <c r="L162" i="10" s="1"/>
  <c r="I164" i="10"/>
  <c r="K164" i="10" s="1"/>
  <c r="L164" i="10" s="1"/>
  <c r="K165" i="10"/>
  <c r="L165" i="10" s="1"/>
  <c r="J166" i="10"/>
  <c r="K166" i="10" s="1"/>
  <c r="L166" i="10" s="1"/>
  <c r="J167" i="10"/>
  <c r="J168" i="10"/>
  <c r="J169" i="10"/>
  <c r="J170" i="10"/>
  <c r="K171" i="10"/>
  <c r="L171" i="10" s="1"/>
  <c r="D1" i="9"/>
  <c r="I22" i="9"/>
  <c r="K78" i="90" l="1"/>
  <c r="L78" i="90" s="1"/>
  <c r="J77" i="90"/>
  <c r="J80" i="98"/>
  <c r="K81" i="98"/>
  <c r="L81" i="98" s="1"/>
  <c r="K78" i="91"/>
  <c r="L78" i="91" s="1"/>
  <c r="J77" i="91"/>
  <c r="J78" i="95"/>
  <c r="K79" i="95"/>
  <c r="L79" i="95" s="1"/>
  <c r="K79" i="97"/>
  <c r="L79" i="97" s="1"/>
  <c r="J78" i="97"/>
  <c r="J78" i="93"/>
  <c r="K79" i="93"/>
  <c r="L79" i="93" s="1"/>
  <c r="K79" i="92"/>
  <c r="L79" i="92" s="1"/>
  <c r="J78" i="92"/>
  <c r="K79" i="96"/>
  <c r="L79" i="96" s="1"/>
  <c r="J78" i="96"/>
  <c r="J77" i="99"/>
  <c r="K78" i="99"/>
  <c r="L78" i="99" s="1"/>
  <c r="J79" i="94"/>
  <c r="K80" i="94"/>
  <c r="L80" i="94" s="1"/>
  <c r="K79" i="52"/>
  <c r="L79" i="52" s="1"/>
  <c r="J78" i="52"/>
  <c r="K75" i="53"/>
  <c r="L75" i="53" s="1"/>
  <c r="J74" i="53"/>
  <c r="I96" i="10"/>
  <c r="I147" i="10"/>
  <c r="K147" i="10" s="1"/>
  <c r="L147" i="10" s="1"/>
  <c r="I145" i="10"/>
  <c r="K145" i="10" s="1"/>
  <c r="L145" i="10" s="1"/>
  <c r="I92" i="10"/>
  <c r="I143" i="10"/>
  <c r="K143" i="10" s="1"/>
  <c r="L143" i="10" s="1"/>
  <c r="I100" i="10"/>
  <c r="I95" i="10"/>
  <c r="I149" i="10"/>
  <c r="K149" i="10" s="1"/>
  <c r="L149" i="10" s="1"/>
  <c r="I141" i="10"/>
  <c r="K141" i="10" s="1"/>
  <c r="L141" i="10" s="1"/>
  <c r="I88" i="10"/>
  <c r="I83" i="10"/>
  <c r="I67" i="10"/>
  <c r="I91" i="10"/>
  <c r="I71" i="10"/>
  <c r="I48" i="10"/>
  <c r="I44" i="10"/>
  <c r="I132" i="10"/>
  <c r="I127" i="10"/>
  <c r="I99" i="10"/>
  <c r="I98" i="10"/>
  <c r="I94" i="10"/>
  <c r="I39" i="10"/>
  <c r="I133" i="10"/>
  <c r="I130" i="10"/>
  <c r="I104" i="10"/>
  <c r="I103" i="10"/>
  <c r="I102" i="10"/>
  <c r="I61" i="10"/>
  <c r="I57" i="10"/>
  <c r="I53" i="10"/>
  <c r="I49" i="10"/>
  <c r="I45" i="10"/>
  <c r="I134" i="10"/>
  <c r="I129" i="10"/>
  <c r="I80" i="10"/>
  <c r="I79" i="10"/>
  <c r="I76" i="10"/>
  <c r="I75" i="10"/>
  <c r="I72" i="10"/>
  <c r="I68" i="10"/>
  <c r="I34" i="10"/>
  <c r="I30" i="10"/>
  <c r="I128" i="10"/>
  <c r="I33" i="10"/>
  <c r="B1" i="9"/>
  <c r="I163" i="10"/>
  <c r="K163" i="10" s="1"/>
  <c r="L163" i="10" s="1"/>
  <c r="I161" i="10"/>
  <c r="K161" i="10" s="1"/>
  <c r="L161" i="10" s="1"/>
  <c r="I159" i="10"/>
  <c r="K159" i="10" s="1"/>
  <c r="L159" i="10" s="1"/>
  <c r="I157" i="10"/>
  <c r="K157" i="10" s="1"/>
  <c r="L157" i="10" s="1"/>
  <c r="I155" i="10"/>
  <c r="K155" i="10" s="1"/>
  <c r="L155" i="10" s="1"/>
  <c r="AD136" i="10"/>
  <c r="G1" i="10"/>
  <c r="I35" i="10"/>
  <c r="I31" i="10"/>
  <c r="I135" i="10"/>
  <c r="J27" i="9"/>
  <c r="K27" i="9" s="1"/>
  <c r="L27" i="9" s="1"/>
  <c r="J28" i="9"/>
  <c r="K28" i="9" s="1"/>
  <c r="L28" i="9" s="1"/>
  <c r="J29" i="9"/>
  <c r="K29" i="9" s="1"/>
  <c r="L29" i="9" s="1"/>
  <c r="I32" i="9"/>
  <c r="I33" i="9"/>
  <c r="I34" i="9"/>
  <c r="I36" i="9"/>
  <c r="I37" i="9"/>
  <c r="J38" i="9"/>
  <c r="K38" i="9" s="1"/>
  <c r="L38" i="9" s="1"/>
  <c r="J39" i="9"/>
  <c r="K39" i="9" s="1"/>
  <c r="L39" i="9" s="1"/>
  <c r="J40" i="9"/>
  <c r="K40" i="9" s="1"/>
  <c r="L40" i="9" s="1"/>
  <c r="J41" i="9"/>
  <c r="K41" i="9" s="1"/>
  <c r="L41" i="9" s="1"/>
  <c r="I45" i="9"/>
  <c r="I49" i="9"/>
  <c r="J60" i="9"/>
  <c r="K60" i="9" s="1"/>
  <c r="L60" i="9" s="1"/>
  <c r="J61" i="9"/>
  <c r="K61" i="9" s="1"/>
  <c r="L61" i="9" s="1"/>
  <c r="J62" i="9"/>
  <c r="K62" i="9" s="1"/>
  <c r="L62" i="9" s="1"/>
  <c r="I65" i="9"/>
  <c r="I66" i="9"/>
  <c r="I69" i="9"/>
  <c r="I73" i="9"/>
  <c r="I77" i="9"/>
  <c r="J81" i="9"/>
  <c r="K81" i="9" s="1"/>
  <c r="L81" i="9" s="1"/>
  <c r="J82" i="9"/>
  <c r="K82" i="9" s="1"/>
  <c r="L82" i="9" s="1"/>
  <c r="J83" i="9"/>
  <c r="K83" i="9" s="1"/>
  <c r="L83" i="9" s="1"/>
  <c r="J84" i="9"/>
  <c r="K84" i="9" s="1"/>
  <c r="L84" i="9" s="1"/>
  <c r="I85" i="9"/>
  <c r="I86" i="9"/>
  <c r="I89" i="9"/>
  <c r="I90" i="9"/>
  <c r="I93" i="9"/>
  <c r="I94" i="9"/>
  <c r="I97" i="9"/>
  <c r="I98" i="9"/>
  <c r="I101" i="9"/>
  <c r="I102" i="9"/>
  <c r="J103" i="9"/>
  <c r="K103" i="9" s="1"/>
  <c r="L103" i="9" s="1"/>
  <c r="J104" i="9"/>
  <c r="K104" i="9" s="1"/>
  <c r="L104" i="9" s="1"/>
  <c r="J105" i="9"/>
  <c r="K105" i="9" s="1"/>
  <c r="L105" i="9" s="1"/>
  <c r="J106" i="9"/>
  <c r="K106" i="9" s="1"/>
  <c r="L106" i="9" s="1"/>
  <c r="J107" i="9"/>
  <c r="K107" i="9" s="1"/>
  <c r="L107" i="9" s="1"/>
  <c r="K117" i="9"/>
  <c r="L117" i="9" s="1"/>
  <c r="K118" i="9"/>
  <c r="L118" i="9" s="1"/>
  <c r="K119" i="9"/>
  <c r="L119" i="9" s="1"/>
  <c r="K120" i="9"/>
  <c r="L120" i="9" s="1"/>
  <c r="J121" i="9"/>
  <c r="K121" i="9" s="1"/>
  <c r="L121" i="9" s="1"/>
  <c r="J122" i="9"/>
  <c r="K122" i="9" s="1"/>
  <c r="L122" i="9" s="1"/>
  <c r="I125" i="9"/>
  <c r="I127" i="9"/>
  <c r="I131" i="9"/>
  <c r="K133" i="9"/>
  <c r="L133" i="9" s="1"/>
  <c r="J134" i="9"/>
  <c r="K134" i="9" s="1"/>
  <c r="L134" i="9" s="1"/>
  <c r="K137" i="9"/>
  <c r="L137" i="9" s="1"/>
  <c r="I145" i="9"/>
  <c r="K145" i="9" s="1"/>
  <c r="L145" i="9" s="1"/>
  <c r="I147" i="9"/>
  <c r="K147" i="9" s="1"/>
  <c r="L147" i="9" s="1"/>
  <c r="K148" i="9"/>
  <c r="L148" i="9" s="1"/>
  <c r="J149" i="9"/>
  <c r="K149" i="9" s="1"/>
  <c r="L149" i="9" s="1"/>
  <c r="J150" i="9"/>
  <c r="K150" i="9" s="1"/>
  <c r="L150" i="9" s="1"/>
  <c r="K151" i="9"/>
  <c r="L151" i="9" s="1"/>
  <c r="I152" i="9"/>
  <c r="K152" i="9" s="1"/>
  <c r="L152" i="9" s="1"/>
  <c r="I158" i="9"/>
  <c r="K158" i="9" s="1"/>
  <c r="L158" i="9" s="1"/>
  <c r="K162" i="9"/>
  <c r="L162" i="9" s="1"/>
  <c r="J163" i="9"/>
  <c r="K163" i="9" s="1"/>
  <c r="L163" i="9" s="1"/>
  <c r="J164" i="9"/>
  <c r="J165" i="9"/>
  <c r="J166" i="9"/>
  <c r="J167" i="9"/>
  <c r="K168" i="9"/>
  <c r="L168" i="9" s="1"/>
  <c r="D1" i="8"/>
  <c r="I22" i="8"/>
  <c r="J76" i="90" l="1"/>
  <c r="K77" i="90"/>
  <c r="L77" i="90" s="1"/>
  <c r="K77" i="99"/>
  <c r="L77" i="99" s="1"/>
  <c r="J76" i="99"/>
  <c r="J77" i="95"/>
  <c r="K78" i="95"/>
  <c r="L78" i="95" s="1"/>
  <c r="J77" i="96"/>
  <c r="K78" i="96"/>
  <c r="L78" i="96" s="1"/>
  <c r="K78" i="92"/>
  <c r="L78" i="92" s="1"/>
  <c r="J77" i="92"/>
  <c r="J77" i="97"/>
  <c r="K78" i="97"/>
  <c r="L78" i="97" s="1"/>
  <c r="J76" i="91"/>
  <c r="K77" i="91"/>
  <c r="L77" i="91" s="1"/>
  <c r="K79" i="94"/>
  <c r="L79" i="94" s="1"/>
  <c r="J78" i="94"/>
  <c r="K78" i="93"/>
  <c r="L78" i="93" s="1"/>
  <c r="J77" i="93"/>
  <c r="J79" i="98"/>
  <c r="K80" i="98"/>
  <c r="L80" i="98" s="1"/>
  <c r="J73" i="53"/>
  <c r="K74" i="53"/>
  <c r="L74" i="53" s="1"/>
  <c r="J77" i="52"/>
  <c r="K78" i="52"/>
  <c r="L78" i="52" s="1"/>
  <c r="I138" i="9"/>
  <c r="K138" i="9" s="1"/>
  <c r="L138" i="9" s="1"/>
  <c r="I64" i="9"/>
  <c r="I74" i="9"/>
  <c r="I59" i="9"/>
  <c r="I99" i="9"/>
  <c r="I100" i="9"/>
  <c r="I55" i="9"/>
  <c r="I54" i="9"/>
  <c r="I146" i="9"/>
  <c r="K146" i="9" s="1"/>
  <c r="L146" i="9" s="1"/>
  <c r="I88" i="9"/>
  <c r="I46" i="9"/>
  <c r="I78" i="9"/>
  <c r="I140" i="9"/>
  <c r="K140" i="9" s="1"/>
  <c r="L140" i="9" s="1"/>
  <c r="I142" i="9"/>
  <c r="K142" i="9" s="1"/>
  <c r="L142" i="9" s="1"/>
  <c r="I68" i="9"/>
  <c r="I144" i="9"/>
  <c r="K144" i="9" s="1"/>
  <c r="L144" i="9" s="1"/>
  <c r="I91" i="9"/>
  <c r="I70" i="9"/>
  <c r="I72" i="9"/>
  <c r="I57" i="9"/>
  <c r="I43" i="9"/>
  <c r="I129" i="9"/>
  <c r="I128" i="9"/>
  <c r="I96" i="9"/>
  <c r="I95" i="9"/>
  <c r="I87" i="9"/>
  <c r="I53" i="9"/>
  <c r="I51" i="9"/>
  <c r="I50" i="9"/>
  <c r="I126" i="9"/>
  <c r="I47" i="9"/>
  <c r="I132" i="9"/>
  <c r="AD133" i="9"/>
  <c r="I130" i="9"/>
  <c r="I124" i="9"/>
  <c r="I80" i="9"/>
  <c r="I79" i="9"/>
  <c r="I76" i="9"/>
  <c r="I75" i="9"/>
  <c r="I71" i="9"/>
  <c r="I67" i="9"/>
  <c r="I58" i="9"/>
  <c r="I42" i="9"/>
  <c r="I123" i="9"/>
  <c r="I92" i="9"/>
  <c r="B1" i="8"/>
  <c r="I160" i="9"/>
  <c r="K160" i="9" s="1"/>
  <c r="L160" i="9" s="1"/>
  <c r="I156" i="9"/>
  <c r="K156" i="9" s="1"/>
  <c r="L156" i="9" s="1"/>
  <c r="G1" i="9"/>
  <c r="I161" i="9"/>
  <c r="K161" i="9" s="1"/>
  <c r="L161" i="9" s="1"/>
  <c r="I159" i="9"/>
  <c r="K159" i="9" s="1"/>
  <c r="L159" i="9" s="1"/>
  <c r="I157" i="9"/>
  <c r="K157" i="9" s="1"/>
  <c r="L157" i="9" s="1"/>
  <c r="I155" i="9"/>
  <c r="K155" i="9" s="1"/>
  <c r="L155" i="9" s="1"/>
  <c r="I153" i="9"/>
  <c r="K153" i="9" s="1"/>
  <c r="L153" i="9" s="1"/>
  <c r="I143" i="9"/>
  <c r="K143" i="9" s="1"/>
  <c r="L143" i="9" s="1"/>
  <c r="I141" i="9"/>
  <c r="K141" i="9" s="1"/>
  <c r="L141" i="9" s="1"/>
  <c r="I139" i="9"/>
  <c r="K139" i="9" s="1"/>
  <c r="L139" i="9" s="1"/>
  <c r="I154" i="9"/>
  <c r="K154" i="9" s="1"/>
  <c r="L154" i="9" s="1"/>
  <c r="I56" i="9"/>
  <c r="I52" i="9"/>
  <c r="I48" i="9"/>
  <c r="I44" i="9"/>
  <c r="J27" i="8"/>
  <c r="K27" i="8" s="1"/>
  <c r="L27" i="8" s="1"/>
  <c r="J28" i="8"/>
  <c r="K28" i="8" s="1"/>
  <c r="L28" i="8" s="1"/>
  <c r="J29" i="8"/>
  <c r="K29" i="8" s="1"/>
  <c r="L29" i="8" s="1"/>
  <c r="I32" i="8"/>
  <c r="I33" i="8"/>
  <c r="J40" i="8"/>
  <c r="K40" i="8" s="1"/>
  <c r="L40" i="8" s="1"/>
  <c r="J41" i="8"/>
  <c r="K41" i="8" s="1"/>
  <c r="L41" i="8" s="1"/>
  <c r="J42" i="8"/>
  <c r="K42" i="8" s="1"/>
  <c r="L42" i="8" s="1"/>
  <c r="J43" i="8"/>
  <c r="K43" i="8" s="1"/>
  <c r="L43" i="8" s="1"/>
  <c r="I49" i="8"/>
  <c r="I50" i="8"/>
  <c r="I51" i="8"/>
  <c r="I53" i="8"/>
  <c r="I54" i="8"/>
  <c r="I55" i="8"/>
  <c r="I57" i="8"/>
  <c r="I58" i="8"/>
  <c r="I59" i="8"/>
  <c r="I61" i="8"/>
  <c r="J62" i="8"/>
  <c r="K62" i="8" s="1"/>
  <c r="L62" i="8" s="1"/>
  <c r="J63" i="8"/>
  <c r="K63" i="8" s="1"/>
  <c r="L63" i="8" s="1"/>
  <c r="J64" i="8"/>
  <c r="K64" i="8" s="1"/>
  <c r="L64" i="8" s="1"/>
  <c r="I67" i="8"/>
  <c r="I71" i="8"/>
  <c r="I75" i="8"/>
  <c r="I79" i="8"/>
  <c r="J83" i="8"/>
  <c r="K83" i="8" s="1"/>
  <c r="L83" i="8" s="1"/>
  <c r="J84" i="8"/>
  <c r="K84" i="8" s="1"/>
  <c r="L84" i="8" s="1"/>
  <c r="J85" i="8"/>
  <c r="K85" i="8" s="1"/>
  <c r="L85" i="8" s="1"/>
  <c r="J86" i="8"/>
  <c r="K86" i="8" s="1"/>
  <c r="L86" i="8" s="1"/>
  <c r="I87" i="8"/>
  <c r="I91" i="8"/>
  <c r="I95" i="8"/>
  <c r="I96" i="8"/>
  <c r="I97" i="8"/>
  <c r="I100" i="8"/>
  <c r="I104" i="8"/>
  <c r="J105" i="8"/>
  <c r="K105" i="8" s="1"/>
  <c r="L105" i="8" s="1"/>
  <c r="J106" i="8"/>
  <c r="K106" i="8" s="1"/>
  <c r="L106" i="8" s="1"/>
  <c r="J107" i="8"/>
  <c r="K107" i="8" s="1"/>
  <c r="L107" i="8" s="1"/>
  <c r="J108" i="8"/>
  <c r="K108" i="8" s="1"/>
  <c r="L108" i="8" s="1"/>
  <c r="J109" i="8"/>
  <c r="K109" i="8" s="1"/>
  <c r="L109" i="8" s="1"/>
  <c r="K119" i="8"/>
  <c r="L119" i="8" s="1"/>
  <c r="K120" i="8"/>
  <c r="L120" i="8" s="1"/>
  <c r="K121" i="8"/>
  <c r="L121" i="8" s="1"/>
  <c r="K122" i="8"/>
  <c r="L122" i="8" s="1"/>
  <c r="J123" i="8"/>
  <c r="K123" i="8" s="1"/>
  <c r="L123" i="8" s="1"/>
  <c r="J124" i="8"/>
  <c r="K124" i="8" s="1"/>
  <c r="L124" i="8" s="1"/>
  <c r="I132" i="8"/>
  <c r="I134" i="8"/>
  <c r="K135" i="8"/>
  <c r="L135" i="8" s="1"/>
  <c r="J136" i="8"/>
  <c r="K136" i="8" s="1"/>
  <c r="L136" i="8" s="1"/>
  <c r="K139" i="8"/>
  <c r="L139" i="8" s="1"/>
  <c r="I140" i="8"/>
  <c r="K140" i="8" s="1"/>
  <c r="L140" i="8" s="1"/>
  <c r="I141" i="8"/>
  <c r="K141" i="8" s="1"/>
  <c r="L141" i="8" s="1"/>
  <c r="I142" i="8"/>
  <c r="K142" i="8" s="1"/>
  <c r="L142" i="8" s="1"/>
  <c r="I143" i="8"/>
  <c r="K143" i="8" s="1"/>
  <c r="L143" i="8" s="1"/>
  <c r="I144" i="8"/>
  <c r="K144" i="8" s="1"/>
  <c r="L144" i="8" s="1"/>
  <c r="I146" i="8"/>
  <c r="K146" i="8" s="1"/>
  <c r="L146" i="8" s="1"/>
  <c r="I148" i="8"/>
  <c r="K148" i="8" s="1"/>
  <c r="L148" i="8" s="1"/>
  <c r="K150" i="8"/>
  <c r="L150" i="8" s="1"/>
  <c r="J151" i="8"/>
  <c r="K151" i="8" s="1"/>
  <c r="L151" i="8" s="1"/>
  <c r="J152" i="8"/>
  <c r="K152" i="8" s="1"/>
  <c r="L152" i="8" s="1"/>
  <c r="K153" i="8"/>
  <c r="L153" i="8" s="1"/>
  <c r="I154" i="8"/>
  <c r="K154" i="8" s="1"/>
  <c r="L154" i="8" s="1"/>
  <c r="I155" i="8"/>
  <c r="K155" i="8" s="1"/>
  <c r="L155" i="8" s="1"/>
  <c r="I156" i="8"/>
  <c r="K156" i="8" s="1"/>
  <c r="L156" i="8" s="1"/>
  <c r="I157" i="8"/>
  <c r="K157" i="8" s="1"/>
  <c r="L157" i="8" s="1"/>
  <c r="I158" i="8"/>
  <c r="K158" i="8" s="1"/>
  <c r="L158" i="8" s="1"/>
  <c r="I159" i="8"/>
  <c r="K159" i="8" s="1"/>
  <c r="L159" i="8" s="1"/>
  <c r="I160" i="8"/>
  <c r="K160" i="8" s="1"/>
  <c r="L160" i="8" s="1"/>
  <c r="I161" i="8"/>
  <c r="K161" i="8" s="1"/>
  <c r="L161" i="8" s="1"/>
  <c r="I162" i="8"/>
  <c r="K162" i="8" s="1"/>
  <c r="L162" i="8" s="1"/>
  <c r="I163" i="8"/>
  <c r="K163" i="8" s="1"/>
  <c r="L163" i="8" s="1"/>
  <c r="K164" i="8"/>
  <c r="L164" i="8" s="1"/>
  <c r="J165" i="8"/>
  <c r="K165" i="8" s="1"/>
  <c r="L165" i="8" s="1"/>
  <c r="J166" i="8"/>
  <c r="J167" i="8"/>
  <c r="J168" i="8"/>
  <c r="J169" i="8"/>
  <c r="K170" i="8"/>
  <c r="L170" i="8" s="1"/>
  <c r="J78" i="98" l="1"/>
  <c r="K79" i="98"/>
  <c r="L79" i="98" s="1"/>
  <c r="K76" i="91"/>
  <c r="L76" i="91" s="1"/>
  <c r="J75" i="91"/>
  <c r="J76" i="97"/>
  <c r="K77" i="97"/>
  <c r="L77" i="97" s="1"/>
  <c r="K76" i="90"/>
  <c r="L76" i="90" s="1"/>
  <c r="J75" i="90"/>
  <c r="K77" i="93"/>
  <c r="L77" i="93" s="1"/>
  <c r="J76" i="93"/>
  <c r="J77" i="94"/>
  <c r="K78" i="94"/>
  <c r="L78" i="94" s="1"/>
  <c r="J76" i="92"/>
  <c r="K77" i="92"/>
  <c r="L77" i="92" s="1"/>
  <c r="K76" i="99"/>
  <c r="L76" i="99" s="1"/>
  <c r="J75" i="99"/>
  <c r="K77" i="96"/>
  <c r="L77" i="96" s="1"/>
  <c r="J76" i="96"/>
  <c r="J76" i="95"/>
  <c r="K77" i="95"/>
  <c r="L77" i="95" s="1"/>
  <c r="K77" i="52"/>
  <c r="L77" i="52" s="1"/>
  <c r="J76" i="52"/>
  <c r="K73" i="53"/>
  <c r="L73" i="53" s="1"/>
  <c r="J72" i="53"/>
  <c r="I101" i="8"/>
  <c r="I147" i="8"/>
  <c r="K147" i="8" s="1"/>
  <c r="L147" i="8" s="1"/>
  <c r="I149" i="8"/>
  <c r="K149" i="8" s="1"/>
  <c r="L149" i="8" s="1"/>
  <c r="I145" i="8"/>
  <c r="K145" i="8" s="1"/>
  <c r="L145" i="8" s="1"/>
  <c r="I89" i="8"/>
  <c r="I88" i="8"/>
  <c r="I30" i="8"/>
  <c r="I99" i="8"/>
  <c r="I39" i="8"/>
  <c r="I34" i="8"/>
  <c r="I47" i="8"/>
  <c r="I127" i="8"/>
  <c r="I103" i="8"/>
  <c r="I93" i="8"/>
  <c r="I92" i="8"/>
  <c r="AD84" i="8"/>
  <c r="I81" i="8"/>
  <c r="I80" i="8"/>
  <c r="I77" i="8"/>
  <c r="I76" i="8"/>
  <c r="I73" i="8"/>
  <c r="I72" i="8"/>
  <c r="I69" i="8"/>
  <c r="I68" i="8"/>
  <c r="I129" i="8"/>
  <c r="I133" i="8"/>
  <c r="I126" i="8"/>
  <c r="I131" i="8"/>
  <c r="AD135" i="8"/>
  <c r="I128" i="8"/>
  <c r="I102" i="8"/>
  <c r="I98" i="8"/>
  <c r="I94" i="8"/>
  <c r="I90" i="8"/>
  <c r="I82" i="8"/>
  <c r="I78" i="8"/>
  <c r="I74" i="8"/>
  <c r="I70" i="8"/>
  <c r="I66" i="8"/>
  <c r="G1" i="8"/>
  <c r="I65" i="8"/>
  <c r="I60" i="8"/>
  <c r="I56" i="8"/>
  <c r="I52" i="8"/>
  <c r="I48" i="8"/>
  <c r="I35" i="8"/>
  <c r="I31" i="8"/>
  <c r="I130" i="8"/>
  <c r="I125" i="8"/>
  <c r="J74" i="99" l="1"/>
  <c r="K75" i="99"/>
  <c r="L75" i="99" s="1"/>
  <c r="K76" i="93"/>
  <c r="L76" i="93" s="1"/>
  <c r="J75" i="93"/>
  <c r="J74" i="90"/>
  <c r="K75" i="90"/>
  <c r="L75" i="90" s="1"/>
  <c r="J74" i="91"/>
  <c r="K75" i="91"/>
  <c r="L75" i="91" s="1"/>
  <c r="J75" i="95"/>
  <c r="K76" i="95"/>
  <c r="L76" i="95" s="1"/>
  <c r="J75" i="92"/>
  <c r="K76" i="92"/>
  <c r="L76" i="92" s="1"/>
  <c r="J76" i="94"/>
  <c r="K77" i="94"/>
  <c r="L77" i="94" s="1"/>
  <c r="K76" i="96"/>
  <c r="L76" i="96" s="1"/>
  <c r="J75" i="96"/>
  <c r="K76" i="97"/>
  <c r="L76" i="97" s="1"/>
  <c r="J75" i="97"/>
  <c r="K78" i="98"/>
  <c r="L78" i="98" s="1"/>
  <c r="J77" i="98"/>
  <c r="J71" i="53"/>
  <c r="K72" i="53"/>
  <c r="L72" i="53" s="1"/>
  <c r="K76" i="52"/>
  <c r="L76" i="52" s="1"/>
  <c r="J75" i="52"/>
  <c r="J76" i="98" l="1"/>
  <c r="K77" i="98"/>
  <c r="L77" i="98" s="1"/>
  <c r="K75" i="93"/>
  <c r="L75" i="93" s="1"/>
  <c r="J74" i="93"/>
  <c r="J75" i="94"/>
  <c r="K76" i="94"/>
  <c r="L76" i="94" s="1"/>
  <c r="K75" i="97"/>
  <c r="L75" i="97" s="1"/>
  <c r="J74" i="97"/>
  <c r="J74" i="96"/>
  <c r="K75" i="96"/>
  <c r="L75" i="96" s="1"/>
  <c r="K75" i="92"/>
  <c r="L75" i="92" s="1"/>
  <c r="J74" i="92"/>
  <c r="J74" i="95"/>
  <c r="K75" i="95"/>
  <c r="L75" i="95" s="1"/>
  <c r="K74" i="91"/>
  <c r="L74" i="91" s="1"/>
  <c r="J73" i="91"/>
  <c r="K74" i="90"/>
  <c r="L74" i="90" s="1"/>
  <c r="J73" i="90"/>
  <c r="J73" i="99"/>
  <c r="K74" i="99"/>
  <c r="L74" i="99" s="1"/>
  <c r="K71" i="53"/>
  <c r="L71" i="53" s="1"/>
  <c r="J70" i="53"/>
  <c r="J74" i="52"/>
  <c r="K75" i="52"/>
  <c r="L75" i="52" s="1"/>
  <c r="D1" i="4"/>
  <c r="I22" i="4"/>
  <c r="J72" i="90" l="1"/>
  <c r="K73" i="90"/>
  <c r="L73" i="90" s="1"/>
  <c r="K74" i="92"/>
  <c r="L74" i="92" s="1"/>
  <c r="J73" i="92"/>
  <c r="K74" i="97"/>
  <c r="L74" i="97" s="1"/>
  <c r="J73" i="97"/>
  <c r="K74" i="93"/>
  <c r="L74" i="93" s="1"/>
  <c r="J73" i="93"/>
  <c r="J73" i="96"/>
  <c r="K74" i="96"/>
  <c r="L74" i="96" s="1"/>
  <c r="K75" i="94"/>
  <c r="L75" i="94" s="1"/>
  <c r="J74" i="94"/>
  <c r="K76" i="98"/>
  <c r="L76" i="98" s="1"/>
  <c r="J75" i="98"/>
  <c r="J72" i="91"/>
  <c r="K73" i="91"/>
  <c r="L73" i="91" s="1"/>
  <c r="J72" i="99"/>
  <c r="K73" i="99"/>
  <c r="L73" i="99" s="1"/>
  <c r="K74" i="95"/>
  <c r="L74" i="95" s="1"/>
  <c r="J73" i="95"/>
  <c r="J73" i="52"/>
  <c r="K74" i="52"/>
  <c r="L74" i="52" s="1"/>
  <c r="J69" i="53"/>
  <c r="K70" i="53"/>
  <c r="L70" i="53" s="1"/>
  <c r="B1" i="4"/>
  <c r="J27" i="4"/>
  <c r="K27" i="4" s="1"/>
  <c r="L27" i="4" s="1"/>
  <c r="J28" i="4"/>
  <c r="K28" i="4" s="1"/>
  <c r="L28" i="4" s="1"/>
  <c r="J29" i="4"/>
  <c r="K29" i="4" s="1"/>
  <c r="L29" i="4" s="1"/>
  <c r="I30" i="4"/>
  <c r="I33" i="4"/>
  <c r="I34" i="4"/>
  <c r="I39" i="4"/>
  <c r="J40" i="4"/>
  <c r="K40" i="4" s="1"/>
  <c r="L40" i="4" s="1"/>
  <c r="J41" i="4"/>
  <c r="K41" i="4" s="1"/>
  <c r="L41" i="4" s="1"/>
  <c r="J42" i="4"/>
  <c r="K42" i="4" s="1"/>
  <c r="L42" i="4" s="1"/>
  <c r="J43" i="4"/>
  <c r="K43" i="4" s="1"/>
  <c r="L43" i="4" s="1"/>
  <c r="I45" i="4"/>
  <c r="I49" i="4"/>
  <c r="I53" i="4"/>
  <c r="I54" i="4"/>
  <c r="I57" i="4"/>
  <c r="I58" i="4"/>
  <c r="I61" i="4"/>
  <c r="J62" i="4"/>
  <c r="K62" i="4" s="1"/>
  <c r="L62" i="4" s="1"/>
  <c r="J63" i="4"/>
  <c r="K63" i="4" s="1"/>
  <c r="L63" i="4" s="1"/>
  <c r="J64" i="4"/>
  <c r="K64" i="4" s="1"/>
  <c r="L64" i="4" s="1"/>
  <c r="I65" i="4"/>
  <c r="I68" i="4"/>
  <c r="I69" i="4"/>
  <c r="I72" i="4"/>
  <c r="I73" i="4"/>
  <c r="I76" i="4"/>
  <c r="I77" i="4"/>
  <c r="I80" i="4"/>
  <c r="I81" i="4"/>
  <c r="J85" i="4"/>
  <c r="K85" i="4" s="1"/>
  <c r="L85" i="4" s="1"/>
  <c r="J86" i="4"/>
  <c r="K86" i="4" s="1"/>
  <c r="L86" i="4" s="1"/>
  <c r="J87" i="4"/>
  <c r="K87" i="4" s="1"/>
  <c r="L87" i="4" s="1"/>
  <c r="J88" i="4"/>
  <c r="K88" i="4" s="1"/>
  <c r="L88" i="4" s="1"/>
  <c r="I90" i="4"/>
  <c r="I91" i="4"/>
  <c r="I94" i="4"/>
  <c r="I95" i="4"/>
  <c r="I98" i="4"/>
  <c r="I99" i="4"/>
  <c r="I102" i="4"/>
  <c r="I103" i="4"/>
  <c r="I106" i="4"/>
  <c r="J107" i="4"/>
  <c r="K107" i="4" s="1"/>
  <c r="L107" i="4" s="1"/>
  <c r="J108" i="4"/>
  <c r="K108" i="4" s="1"/>
  <c r="L108" i="4" s="1"/>
  <c r="J109" i="4"/>
  <c r="K109" i="4" s="1"/>
  <c r="L109" i="4" s="1"/>
  <c r="J110" i="4"/>
  <c r="K110" i="4" s="1"/>
  <c r="L110" i="4" s="1"/>
  <c r="J111" i="4"/>
  <c r="K111" i="4" s="1"/>
  <c r="L111" i="4" s="1"/>
  <c r="K121" i="4"/>
  <c r="L121" i="4" s="1"/>
  <c r="K122" i="4"/>
  <c r="L122" i="4" s="1"/>
  <c r="K123" i="4"/>
  <c r="L123" i="4" s="1"/>
  <c r="K124" i="4"/>
  <c r="L124" i="4" s="1"/>
  <c r="J125" i="4"/>
  <c r="K125" i="4" s="1"/>
  <c r="L125" i="4" s="1"/>
  <c r="J126" i="4"/>
  <c r="K126" i="4" s="1"/>
  <c r="L126" i="4" s="1"/>
  <c r="I127" i="4"/>
  <c r="I132" i="4"/>
  <c r="I136" i="4"/>
  <c r="K137" i="4"/>
  <c r="L137" i="4" s="1"/>
  <c r="J138" i="4"/>
  <c r="K138" i="4" s="1"/>
  <c r="L138" i="4" s="1"/>
  <c r="K141" i="4"/>
  <c r="L141" i="4" s="1"/>
  <c r="I143" i="4"/>
  <c r="K143" i="4" s="1"/>
  <c r="L143" i="4" s="1"/>
  <c r="I145" i="4"/>
  <c r="K145" i="4" s="1"/>
  <c r="L145" i="4" s="1"/>
  <c r="I146" i="4"/>
  <c r="K146" i="4" s="1"/>
  <c r="L146" i="4" s="1"/>
  <c r="I147" i="4"/>
  <c r="K147" i="4" s="1"/>
  <c r="L147" i="4" s="1"/>
  <c r="I149" i="4"/>
  <c r="K149" i="4" s="1"/>
  <c r="L149" i="4" s="1"/>
  <c r="I151" i="4"/>
  <c r="K151" i="4" s="1"/>
  <c r="L151" i="4" s="1"/>
  <c r="K152" i="4"/>
  <c r="L152" i="4" s="1"/>
  <c r="J153" i="4"/>
  <c r="K153" i="4" s="1"/>
  <c r="L153" i="4" s="1"/>
  <c r="J154" i="4"/>
  <c r="K154" i="4" s="1"/>
  <c r="L154" i="4" s="1"/>
  <c r="K155" i="4"/>
  <c r="L155" i="4" s="1"/>
  <c r="I156" i="4"/>
  <c r="K156" i="4" s="1"/>
  <c r="L156" i="4" s="1"/>
  <c r="I157" i="4"/>
  <c r="K157" i="4" s="1"/>
  <c r="L157" i="4" s="1"/>
  <c r="I159" i="4"/>
  <c r="K159" i="4" s="1"/>
  <c r="L159" i="4" s="1"/>
  <c r="I161" i="4"/>
  <c r="K161" i="4" s="1"/>
  <c r="L161" i="4" s="1"/>
  <c r="I162" i="4"/>
  <c r="K162" i="4" s="1"/>
  <c r="L162" i="4" s="1"/>
  <c r="I163" i="4"/>
  <c r="K163" i="4" s="1"/>
  <c r="L163" i="4" s="1"/>
  <c r="I164" i="4"/>
  <c r="K164" i="4" s="1"/>
  <c r="L164" i="4" s="1"/>
  <c r="I165" i="4"/>
  <c r="K165" i="4" s="1"/>
  <c r="L165" i="4" s="1"/>
  <c r="K166" i="4"/>
  <c r="L166" i="4" s="1"/>
  <c r="J167" i="4"/>
  <c r="K167" i="4" s="1"/>
  <c r="L167" i="4" s="1"/>
  <c r="J168" i="4"/>
  <c r="J169" i="4"/>
  <c r="J170" i="4"/>
  <c r="J171" i="4"/>
  <c r="K172" i="4"/>
  <c r="L172" i="4" s="1"/>
  <c r="D1" i="3"/>
  <c r="I22" i="3"/>
  <c r="K75" i="98" l="1"/>
  <c r="L75" i="98" s="1"/>
  <c r="J74" i="98"/>
  <c r="K74" i="94"/>
  <c r="L74" i="94" s="1"/>
  <c r="J73" i="94"/>
  <c r="J72" i="93"/>
  <c r="K73" i="93"/>
  <c r="L73" i="93" s="1"/>
  <c r="K73" i="97"/>
  <c r="L73" i="97" s="1"/>
  <c r="J72" i="97"/>
  <c r="K72" i="99"/>
  <c r="L72" i="99" s="1"/>
  <c r="J71" i="99"/>
  <c r="J72" i="95"/>
  <c r="K73" i="95"/>
  <c r="L73" i="95" s="1"/>
  <c r="J72" i="92"/>
  <c r="K73" i="92"/>
  <c r="L73" i="92" s="1"/>
  <c r="K72" i="91"/>
  <c r="L72" i="91" s="1"/>
  <c r="J71" i="91"/>
  <c r="K73" i="96"/>
  <c r="L73" i="96" s="1"/>
  <c r="J72" i="96"/>
  <c r="K72" i="90"/>
  <c r="L72" i="90" s="1"/>
  <c r="J71" i="90"/>
  <c r="J68" i="53"/>
  <c r="K69" i="53"/>
  <c r="L69" i="53" s="1"/>
  <c r="J72" i="52"/>
  <c r="K73" i="52"/>
  <c r="L73" i="52" s="1"/>
  <c r="I150" i="4"/>
  <c r="K150" i="4" s="1"/>
  <c r="L150" i="4" s="1"/>
  <c r="I144" i="4"/>
  <c r="K144" i="4" s="1"/>
  <c r="L144" i="4" s="1"/>
  <c r="I56" i="4"/>
  <c r="I70" i="4"/>
  <c r="I60" i="4"/>
  <c r="I59" i="4"/>
  <c r="I35" i="4"/>
  <c r="I148" i="4"/>
  <c r="K148" i="4" s="1"/>
  <c r="L148" i="4" s="1"/>
  <c r="I142" i="4"/>
  <c r="K142" i="4" s="1"/>
  <c r="L142" i="4" s="1"/>
  <c r="I105" i="4"/>
  <c r="I93" i="4"/>
  <c r="I71" i="4"/>
  <c r="I51" i="4"/>
  <c r="I31" i="4"/>
  <c r="I135" i="4"/>
  <c r="I130" i="4"/>
  <c r="I129" i="4"/>
  <c r="I104" i="4"/>
  <c r="I92" i="4"/>
  <c r="AD86" i="4"/>
  <c r="I50" i="4"/>
  <c r="I47" i="4"/>
  <c r="I46" i="4"/>
  <c r="I128" i="4"/>
  <c r="I101" i="4"/>
  <c r="I100" i="4"/>
  <c r="I82" i="4"/>
  <c r="I79" i="4"/>
  <c r="I78" i="4"/>
  <c r="I75" i="4"/>
  <c r="I74" i="4"/>
  <c r="I134" i="4"/>
  <c r="I133" i="4"/>
  <c r="I131" i="4"/>
  <c r="I97" i="4"/>
  <c r="I96" i="4"/>
  <c r="I89" i="4"/>
  <c r="I67" i="4"/>
  <c r="I66" i="4"/>
  <c r="I55" i="4"/>
  <c r="I52" i="4"/>
  <c r="B1" i="3"/>
  <c r="I48" i="4"/>
  <c r="I44" i="4"/>
  <c r="AD137" i="4"/>
  <c r="I36" i="4"/>
  <c r="I32" i="4"/>
  <c r="I160" i="4"/>
  <c r="K160" i="4" s="1"/>
  <c r="L160" i="4" s="1"/>
  <c r="I158" i="4"/>
  <c r="K158" i="4" s="1"/>
  <c r="L158" i="4" s="1"/>
  <c r="G1" i="4"/>
  <c r="J27" i="3"/>
  <c r="K27" i="3" s="1"/>
  <c r="L27" i="3" s="1"/>
  <c r="J28" i="3"/>
  <c r="K28" i="3" s="1"/>
  <c r="L28" i="3" s="1"/>
  <c r="J29" i="3"/>
  <c r="K29" i="3" s="1"/>
  <c r="L29" i="3" s="1"/>
  <c r="I32" i="3"/>
  <c r="I33" i="3"/>
  <c r="J39" i="3"/>
  <c r="K39" i="3" s="1"/>
  <c r="L39" i="3" s="1"/>
  <c r="J40" i="3"/>
  <c r="K40" i="3" s="1"/>
  <c r="L40" i="3" s="1"/>
  <c r="J41" i="3"/>
  <c r="K41" i="3" s="1"/>
  <c r="L41" i="3" s="1"/>
  <c r="J42" i="3"/>
  <c r="K42" i="3" s="1"/>
  <c r="L42" i="3" s="1"/>
  <c r="I44" i="3"/>
  <c r="I45" i="3"/>
  <c r="I48" i="3"/>
  <c r="I49" i="3"/>
  <c r="I52" i="3"/>
  <c r="I53" i="3"/>
  <c r="I55" i="3"/>
  <c r="I56" i="3"/>
  <c r="I57" i="3"/>
  <c r="I60" i="3"/>
  <c r="J61" i="3"/>
  <c r="K61" i="3" s="1"/>
  <c r="L61" i="3" s="1"/>
  <c r="J62" i="3"/>
  <c r="K62" i="3" s="1"/>
  <c r="L62" i="3" s="1"/>
  <c r="J63" i="3"/>
  <c r="K63" i="3" s="1"/>
  <c r="L63" i="3" s="1"/>
  <c r="I65" i="3"/>
  <c r="I66" i="3"/>
  <c r="I69" i="3"/>
  <c r="I73" i="3"/>
  <c r="I74" i="3"/>
  <c r="I77" i="3"/>
  <c r="I78" i="3"/>
  <c r="I81" i="3"/>
  <c r="J82" i="3"/>
  <c r="K82" i="3" s="1"/>
  <c r="L82" i="3" s="1"/>
  <c r="J83" i="3"/>
  <c r="K83" i="3" s="1"/>
  <c r="L83" i="3" s="1"/>
  <c r="J84" i="3"/>
  <c r="K84" i="3" s="1"/>
  <c r="L84" i="3" s="1"/>
  <c r="J85" i="3"/>
  <c r="K85" i="3" s="1"/>
  <c r="L85" i="3" s="1"/>
  <c r="I86" i="3"/>
  <c r="I88" i="3"/>
  <c r="I89" i="3"/>
  <c r="I93" i="3"/>
  <c r="I94" i="3"/>
  <c r="I97" i="3"/>
  <c r="I101" i="3"/>
  <c r="I102" i="3"/>
  <c r="J104" i="3"/>
  <c r="K104" i="3" s="1"/>
  <c r="L104" i="3" s="1"/>
  <c r="J105" i="3"/>
  <c r="K105" i="3" s="1"/>
  <c r="L105" i="3" s="1"/>
  <c r="J106" i="3"/>
  <c r="K106" i="3" s="1"/>
  <c r="L106" i="3" s="1"/>
  <c r="J107" i="3"/>
  <c r="K107" i="3" s="1"/>
  <c r="L107" i="3" s="1"/>
  <c r="J108" i="3"/>
  <c r="K108" i="3" s="1"/>
  <c r="L108" i="3" s="1"/>
  <c r="K118" i="3"/>
  <c r="L118" i="3" s="1"/>
  <c r="K119" i="3"/>
  <c r="L119" i="3" s="1"/>
  <c r="K120" i="3"/>
  <c r="L120" i="3" s="1"/>
  <c r="K121" i="3"/>
  <c r="L121" i="3" s="1"/>
  <c r="J122" i="3"/>
  <c r="K122" i="3" s="1"/>
  <c r="L122" i="3" s="1"/>
  <c r="J123" i="3"/>
  <c r="K123" i="3" s="1"/>
  <c r="L123" i="3" s="1"/>
  <c r="I126" i="3"/>
  <c r="I132" i="3"/>
  <c r="K134" i="3"/>
  <c r="L134" i="3" s="1"/>
  <c r="J135" i="3"/>
  <c r="K135" i="3" s="1"/>
  <c r="L135" i="3" s="1"/>
  <c r="K138" i="3"/>
  <c r="L138" i="3" s="1"/>
  <c r="K149" i="3"/>
  <c r="L149" i="3" s="1"/>
  <c r="J150" i="3"/>
  <c r="K150" i="3" s="1"/>
  <c r="L150" i="3" s="1"/>
  <c r="J151" i="3"/>
  <c r="K151" i="3" s="1"/>
  <c r="L151" i="3" s="1"/>
  <c r="K152" i="3"/>
  <c r="L152" i="3" s="1"/>
  <c r="I154" i="3"/>
  <c r="K154" i="3" s="1"/>
  <c r="L154" i="3" s="1"/>
  <c r="I155" i="3"/>
  <c r="K155" i="3" s="1"/>
  <c r="L155" i="3" s="1"/>
  <c r="I160" i="3"/>
  <c r="K160" i="3" s="1"/>
  <c r="L160" i="3" s="1"/>
  <c r="I162" i="3"/>
  <c r="K162" i="3" s="1"/>
  <c r="L162" i="3" s="1"/>
  <c r="K163" i="3"/>
  <c r="L163" i="3" s="1"/>
  <c r="J164" i="3"/>
  <c r="K164" i="3" s="1"/>
  <c r="L164" i="3" s="1"/>
  <c r="K169" i="3"/>
  <c r="L169" i="3" s="1"/>
  <c r="K71" i="91" l="1"/>
  <c r="L71" i="91" s="1"/>
  <c r="J70" i="91"/>
  <c r="K71" i="99"/>
  <c r="L71" i="99" s="1"/>
  <c r="J70" i="99"/>
  <c r="J72" i="94"/>
  <c r="K73" i="94"/>
  <c r="L73" i="94" s="1"/>
  <c r="J70" i="90"/>
  <c r="K71" i="90"/>
  <c r="L71" i="90" s="1"/>
  <c r="K72" i="96"/>
  <c r="L72" i="96" s="1"/>
  <c r="J71" i="96"/>
  <c r="J71" i="97"/>
  <c r="K72" i="97"/>
  <c r="L72" i="97" s="1"/>
  <c r="K74" i="98"/>
  <c r="L74" i="98" s="1"/>
  <c r="J73" i="98"/>
  <c r="K72" i="92"/>
  <c r="L72" i="92" s="1"/>
  <c r="J71" i="92"/>
  <c r="J71" i="95"/>
  <c r="K72" i="95"/>
  <c r="L72" i="95" s="1"/>
  <c r="K72" i="93"/>
  <c r="L72" i="93" s="1"/>
  <c r="J71" i="93"/>
  <c r="K72" i="52"/>
  <c r="L72" i="52" s="1"/>
  <c r="J71" i="52"/>
  <c r="J67" i="53"/>
  <c r="K68" i="53"/>
  <c r="L68" i="53" s="1"/>
  <c r="I96" i="3"/>
  <c r="I59" i="3"/>
  <c r="I139" i="3"/>
  <c r="K139" i="3" s="1"/>
  <c r="L139" i="3" s="1"/>
  <c r="I98" i="3"/>
  <c r="I76" i="3"/>
  <c r="I141" i="3"/>
  <c r="K141" i="3" s="1"/>
  <c r="L141" i="3" s="1"/>
  <c r="I68" i="3"/>
  <c r="J168" i="3"/>
  <c r="J167" i="3"/>
  <c r="J166" i="3"/>
  <c r="J165" i="3"/>
  <c r="I80" i="3"/>
  <c r="I147" i="3"/>
  <c r="K147" i="3" s="1"/>
  <c r="L147" i="3" s="1"/>
  <c r="I143" i="3"/>
  <c r="K143" i="3" s="1"/>
  <c r="L143" i="3" s="1"/>
  <c r="I145" i="3"/>
  <c r="K145" i="3" s="1"/>
  <c r="L145" i="3" s="1"/>
  <c r="I90" i="3"/>
  <c r="I70" i="3"/>
  <c r="I64" i="3"/>
  <c r="I38" i="3"/>
  <c r="I31" i="3"/>
  <c r="I133" i="3"/>
  <c r="I124" i="3"/>
  <c r="I131" i="3"/>
  <c r="I100" i="3"/>
  <c r="I92" i="3"/>
  <c r="I72" i="3"/>
  <c r="I35" i="3"/>
  <c r="AD134" i="3"/>
  <c r="I129" i="3"/>
  <c r="I51" i="3"/>
  <c r="I47" i="3"/>
  <c r="I43" i="3"/>
  <c r="I127" i="3"/>
  <c r="I161" i="3"/>
  <c r="K161" i="3" s="1"/>
  <c r="L161" i="3" s="1"/>
  <c r="I159" i="3"/>
  <c r="K159" i="3" s="1"/>
  <c r="L159" i="3" s="1"/>
  <c r="I158" i="3"/>
  <c r="K158" i="3" s="1"/>
  <c r="L158" i="3" s="1"/>
  <c r="I156" i="3"/>
  <c r="K156" i="3" s="1"/>
  <c r="L156" i="3" s="1"/>
  <c r="I148" i="3"/>
  <c r="K148" i="3" s="1"/>
  <c r="L148" i="3" s="1"/>
  <c r="I146" i="3"/>
  <c r="K146" i="3" s="1"/>
  <c r="L146" i="3" s="1"/>
  <c r="I144" i="3"/>
  <c r="K144" i="3" s="1"/>
  <c r="L144" i="3" s="1"/>
  <c r="I142" i="3"/>
  <c r="K142" i="3" s="1"/>
  <c r="L142" i="3" s="1"/>
  <c r="I140" i="3"/>
  <c r="K140" i="3" s="1"/>
  <c r="L140" i="3" s="1"/>
  <c r="I128" i="3"/>
  <c r="I103" i="3"/>
  <c r="I99" i="3"/>
  <c r="I95" i="3"/>
  <c r="I91" i="3"/>
  <c r="I87" i="3"/>
  <c r="I79" i="3"/>
  <c r="I75" i="3"/>
  <c r="I71" i="3"/>
  <c r="I67" i="3"/>
  <c r="I58" i="3"/>
  <c r="I54" i="3"/>
  <c r="I50" i="3"/>
  <c r="I46" i="3"/>
  <c r="I34" i="3"/>
  <c r="I30" i="3"/>
  <c r="I153" i="3"/>
  <c r="K153" i="3" s="1"/>
  <c r="L153" i="3" s="1"/>
  <c r="I157" i="3"/>
  <c r="K157" i="3" s="1"/>
  <c r="L157" i="3" s="1"/>
  <c r="I130" i="3"/>
  <c r="I125" i="3"/>
  <c r="J69" i="99" l="1"/>
  <c r="K70" i="99"/>
  <c r="L70" i="99" s="1"/>
  <c r="J69" i="91"/>
  <c r="K70" i="91"/>
  <c r="L70" i="91" s="1"/>
  <c r="K71" i="95"/>
  <c r="L71" i="95" s="1"/>
  <c r="J70" i="95"/>
  <c r="K71" i="97"/>
  <c r="L71" i="97" s="1"/>
  <c r="J70" i="97"/>
  <c r="J71" i="94"/>
  <c r="K72" i="94"/>
  <c r="L72" i="94" s="1"/>
  <c r="J70" i="93"/>
  <c r="K71" i="93"/>
  <c r="L71" i="93" s="1"/>
  <c r="K71" i="92"/>
  <c r="L71" i="92" s="1"/>
  <c r="J70" i="92"/>
  <c r="J72" i="98"/>
  <c r="K73" i="98"/>
  <c r="L73" i="98" s="1"/>
  <c r="J70" i="96"/>
  <c r="K71" i="96"/>
  <c r="L71" i="96" s="1"/>
  <c r="J69" i="90"/>
  <c r="K70" i="90"/>
  <c r="L70" i="90" s="1"/>
  <c r="J70" i="52"/>
  <c r="K71" i="52"/>
  <c r="L71" i="52" s="1"/>
  <c r="J66" i="53"/>
  <c r="K67" i="53"/>
  <c r="L67" i="53" s="1"/>
  <c r="K70" i="92" l="1"/>
  <c r="L70" i="92" s="1"/>
  <c r="J69" i="92"/>
  <c r="J69" i="97"/>
  <c r="K70" i="97"/>
  <c r="L70" i="97" s="1"/>
  <c r="J69" i="96"/>
  <c r="K70" i="96"/>
  <c r="L70" i="96" s="1"/>
  <c r="K71" i="94"/>
  <c r="L71" i="94" s="1"/>
  <c r="J70" i="94"/>
  <c r="J68" i="99"/>
  <c r="K69" i="99"/>
  <c r="L69" i="99" s="1"/>
  <c r="K70" i="95"/>
  <c r="L70" i="95" s="1"/>
  <c r="J69" i="95"/>
  <c r="J68" i="90"/>
  <c r="K69" i="90"/>
  <c r="L69" i="90" s="1"/>
  <c r="K72" i="98"/>
  <c r="L72" i="98" s="1"/>
  <c r="J71" i="98"/>
  <c r="K70" i="93"/>
  <c r="L70" i="93" s="1"/>
  <c r="J69" i="93"/>
  <c r="J68" i="91"/>
  <c r="K69" i="91"/>
  <c r="L69" i="91" s="1"/>
  <c r="J65" i="53"/>
  <c r="K66" i="53"/>
  <c r="L66" i="53" s="1"/>
  <c r="J69" i="52"/>
  <c r="K70" i="52"/>
  <c r="L70" i="52" s="1"/>
  <c r="G1" i="3"/>
  <c r="C1" i="4"/>
  <c r="J68" i="93" l="1"/>
  <c r="K69" i="93"/>
  <c r="L69" i="93" s="1"/>
  <c r="K70" i="94"/>
  <c r="L70" i="94" s="1"/>
  <c r="J69" i="94"/>
  <c r="K69" i="92"/>
  <c r="L69" i="92" s="1"/>
  <c r="J68" i="92"/>
  <c r="J67" i="91"/>
  <c r="K68" i="91"/>
  <c r="L68" i="91" s="1"/>
  <c r="K68" i="99"/>
  <c r="L68" i="99" s="1"/>
  <c r="J67" i="99"/>
  <c r="J68" i="97"/>
  <c r="K69" i="97"/>
  <c r="L69" i="97" s="1"/>
  <c r="K71" i="98"/>
  <c r="L71" i="98" s="1"/>
  <c r="J70" i="98"/>
  <c r="K69" i="95"/>
  <c r="L69" i="95" s="1"/>
  <c r="J68" i="95"/>
  <c r="K68" i="90"/>
  <c r="L68" i="90" s="1"/>
  <c r="J67" i="90"/>
  <c r="K69" i="96"/>
  <c r="L69" i="96" s="1"/>
  <c r="J68" i="96"/>
  <c r="J64" i="53"/>
  <c r="K65" i="53"/>
  <c r="L65" i="53" s="1"/>
  <c r="K69" i="52"/>
  <c r="L69" i="52" s="1"/>
  <c r="J68" i="52"/>
  <c r="C1" i="9"/>
  <c r="C1" i="10"/>
  <c r="C1" i="17"/>
  <c r="C1" i="35"/>
  <c r="C1" i="8"/>
  <c r="C1" i="14"/>
  <c r="C1" i="28"/>
  <c r="C1" i="15"/>
  <c r="C1" i="34"/>
  <c r="C1" i="33"/>
  <c r="C1" i="3"/>
  <c r="C1" i="30"/>
  <c r="C1" i="29"/>
  <c r="C1" i="18"/>
  <c r="C1" i="37"/>
  <c r="C1" i="27"/>
  <c r="K67" i="90" l="1"/>
  <c r="L67" i="90" s="1"/>
  <c r="J66" i="90"/>
  <c r="K68" i="95"/>
  <c r="L68" i="95" s="1"/>
  <c r="J67" i="95"/>
  <c r="J66" i="99"/>
  <c r="K67" i="99"/>
  <c r="L67" i="99" s="1"/>
  <c r="J67" i="92"/>
  <c r="K68" i="92"/>
  <c r="L68" i="92" s="1"/>
  <c r="J68" i="94"/>
  <c r="K69" i="94"/>
  <c r="L69" i="94" s="1"/>
  <c r="J67" i="96"/>
  <c r="K68" i="96"/>
  <c r="L68" i="96" s="1"/>
  <c r="K70" i="98"/>
  <c r="L70" i="98" s="1"/>
  <c r="J69" i="98"/>
  <c r="J67" i="97"/>
  <c r="K68" i="97"/>
  <c r="L68" i="97" s="1"/>
  <c r="J66" i="91"/>
  <c r="K67" i="91"/>
  <c r="L67" i="91" s="1"/>
  <c r="J67" i="93"/>
  <c r="K68" i="93"/>
  <c r="L68" i="93" s="1"/>
  <c r="K68" i="52"/>
  <c r="L68" i="52" s="1"/>
  <c r="J67" i="52"/>
  <c r="J63" i="53"/>
  <c r="K64" i="53"/>
  <c r="L64" i="53" s="1"/>
  <c r="I125" i="22"/>
  <c r="I128" i="24"/>
  <c r="I134" i="24"/>
  <c r="I133" i="21"/>
  <c r="I30" i="17"/>
  <c r="I36" i="21"/>
  <c r="I36" i="3"/>
  <c r="I37" i="10"/>
  <c r="I35" i="15"/>
  <c r="I35" i="17"/>
  <c r="I37" i="21"/>
  <c r="I36" i="29"/>
  <c r="I36" i="33"/>
  <c r="I36" i="37"/>
  <c r="I33" i="14"/>
  <c r="I31" i="9"/>
  <c r="I39" i="23"/>
  <c r="I134" i="23"/>
  <c r="I30" i="15"/>
  <c r="I129" i="23"/>
  <c r="I131" i="23"/>
  <c r="I125" i="23"/>
  <c r="I36" i="8"/>
  <c r="I36" i="22"/>
  <c r="I37" i="4"/>
  <c r="I37" i="18"/>
  <c r="I37" i="22"/>
  <c r="I36" i="30"/>
  <c r="I36" i="34"/>
  <c r="I130" i="23"/>
  <c r="I39" i="24"/>
  <c r="I129" i="24"/>
  <c r="I131" i="24"/>
  <c r="I132" i="23"/>
  <c r="I125" i="24"/>
  <c r="I133" i="23"/>
  <c r="I31" i="14"/>
  <c r="I127" i="23"/>
  <c r="AD135" i="21"/>
  <c r="I36" i="23"/>
  <c r="I37" i="8"/>
  <c r="I37" i="14"/>
  <c r="I37" i="23"/>
  <c r="I35" i="27"/>
  <c r="I36" i="35"/>
  <c r="I126" i="23"/>
  <c r="I130" i="24"/>
  <c r="AD135" i="23"/>
  <c r="I39" i="21"/>
  <c r="I134" i="21"/>
  <c r="I31" i="15"/>
  <c r="I30" i="9"/>
  <c r="I132" i="24"/>
  <c r="I128" i="23"/>
  <c r="I32" i="17"/>
  <c r="I133" i="24"/>
  <c r="I127" i="24"/>
  <c r="I36" i="24"/>
  <c r="I35" i="9"/>
  <c r="I37" i="15"/>
  <c r="I37" i="17"/>
  <c r="I37" i="24"/>
  <c r="I35" i="28"/>
  <c r="I126" i="24"/>
  <c r="I30" i="14"/>
  <c r="AD135" i="24"/>
  <c r="I39" i="22"/>
  <c r="I32" i="14"/>
  <c r="K69" i="98" l="1"/>
  <c r="L69" i="98" s="1"/>
  <c r="J68" i="98"/>
  <c r="J65" i="90"/>
  <c r="K66" i="90"/>
  <c r="L66" i="90" s="1"/>
  <c r="J66" i="97"/>
  <c r="K67" i="97"/>
  <c r="L67" i="97" s="1"/>
  <c r="J66" i="92"/>
  <c r="K67" i="92"/>
  <c r="L67" i="92" s="1"/>
  <c r="K66" i="99"/>
  <c r="L66" i="99" s="1"/>
  <c r="J65" i="99"/>
  <c r="J66" i="95"/>
  <c r="K67" i="95"/>
  <c r="L67" i="95" s="1"/>
  <c r="J66" i="93"/>
  <c r="K67" i="93"/>
  <c r="L67" i="93" s="1"/>
  <c r="K66" i="91"/>
  <c r="L66" i="91" s="1"/>
  <c r="J65" i="91"/>
  <c r="J66" i="96"/>
  <c r="K67" i="96"/>
  <c r="L67" i="96" s="1"/>
  <c r="J67" i="94"/>
  <c r="K68" i="94"/>
  <c r="L68" i="94" s="1"/>
  <c r="J66" i="52"/>
  <c r="K67" i="52"/>
  <c r="L67" i="52" s="1"/>
  <c r="K63" i="53"/>
  <c r="L63" i="53" s="1"/>
  <c r="J62" i="53"/>
  <c r="E127" i="24"/>
  <c r="E133" i="24"/>
  <c r="E35" i="27"/>
  <c r="F35" i="27" s="1"/>
  <c r="E127" i="23"/>
  <c r="E132" i="23"/>
  <c r="I65" i="24"/>
  <c r="AD63" i="23"/>
  <c r="E126" i="24"/>
  <c r="E37" i="24"/>
  <c r="F37" i="24" s="1"/>
  <c r="E36" i="24"/>
  <c r="F36" i="24" s="1"/>
  <c r="E124" i="23"/>
  <c r="E36" i="35"/>
  <c r="F36" i="35" s="1"/>
  <c r="E125" i="24"/>
  <c r="E131" i="24"/>
  <c r="E39" i="24"/>
  <c r="F39" i="24" s="1"/>
  <c r="E36" i="34"/>
  <c r="F36" i="34" s="1"/>
  <c r="I65" i="21"/>
  <c r="E129" i="23"/>
  <c r="E36" i="29"/>
  <c r="F36" i="29" s="1"/>
  <c r="AD63" i="24"/>
  <c r="E124" i="24"/>
  <c r="E35" i="28"/>
  <c r="F35" i="28" s="1"/>
  <c r="E128" i="23"/>
  <c r="E132" i="24"/>
  <c r="E130" i="24"/>
  <c r="E126" i="23"/>
  <c r="E37" i="23"/>
  <c r="F37" i="23" s="1"/>
  <c r="E133" i="23"/>
  <c r="E130" i="23"/>
  <c r="E125" i="23"/>
  <c r="E131" i="23"/>
  <c r="I65" i="22"/>
  <c r="E134" i="23"/>
  <c r="E36" i="37"/>
  <c r="F36" i="37" s="1"/>
  <c r="AD63" i="21"/>
  <c r="E36" i="23"/>
  <c r="F36" i="23" s="1"/>
  <c r="E129" i="24"/>
  <c r="E36" i="30"/>
  <c r="F36" i="30" s="1"/>
  <c r="I65" i="23"/>
  <c r="E39" i="23"/>
  <c r="F39" i="23" s="1"/>
  <c r="E36" i="33"/>
  <c r="F36" i="33" s="1"/>
  <c r="E134" i="24"/>
  <c r="E128" i="24"/>
  <c r="AD63" i="22"/>
  <c r="K65" i="91" l="1"/>
  <c r="L65" i="91" s="1"/>
  <c r="J64" i="91"/>
  <c r="J67" i="98"/>
  <c r="K68" i="98"/>
  <c r="L68" i="98" s="1"/>
  <c r="K67" i="94"/>
  <c r="L67" i="94" s="1"/>
  <c r="J66" i="94"/>
  <c r="J65" i="96"/>
  <c r="J64" i="96" s="1"/>
  <c r="K64" i="96" s="1"/>
  <c r="L64" i="96" s="1"/>
  <c r="K66" i="96"/>
  <c r="L66" i="96" s="1"/>
  <c r="J65" i="93"/>
  <c r="K66" i="93"/>
  <c r="L66" i="93" s="1"/>
  <c r="K66" i="92"/>
  <c r="L66" i="92" s="1"/>
  <c r="J65" i="92"/>
  <c r="J65" i="97"/>
  <c r="K66" i="97"/>
  <c r="L66" i="97" s="1"/>
  <c r="J64" i="90"/>
  <c r="K65" i="90"/>
  <c r="L65" i="90" s="1"/>
  <c r="J64" i="99"/>
  <c r="K65" i="99"/>
  <c r="L65" i="99" s="1"/>
  <c r="K66" i="95"/>
  <c r="L66" i="95" s="1"/>
  <c r="J65" i="95"/>
  <c r="J64" i="95" s="1"/>
  <c r="K64" i="95" s="1"/>
  <c r="L64" i="95" s="1"/>
  <c r="J61" i="53"/>
  <c r="J60" i="53" s="1"/>
  <c r="K60" i="53" s="1"/>
  <c r="L60" i="53" s="1"/>
  <c r="K62" i="53"/>
  <c r="L62" i="53" s="1"/>
  <c r="K66" i="52"/>
  <c r="L66" i="52" s="1"/>
  <c r="J65" i="52"/>
  <c r="J64" i="52" s="1"/>
  <c r="K64" i="52" s="1"/>
  <c r="L64" i="52" s="1"/>
  <c r="E64" i="24"/>
  <c r="F64" i="24" s="1"/>
  <c r="E65" i="24"/>
  <c r="F65" i="24" s="1"/>
  <c r="E65" i="23"/>
  <c r="F65" i="23" s="1"/>
  <c r="I43" i="35"/>
  <c r="E64" i="23"/>
  <c r="F64" i="23" s="1"/>
  <c r="K66" i="94" l="1"/>
  <c r="L66" i="94" s="1"/>
  <c r="J65" i="94"/>
  <c r="K64" i="91"/>
  <c r="L64" i="91" s="1"/>
  <c r="J63" i="91"/>
  <c r="K65" i="92"/>
  <c r="L65" i="92" s="1"/>
  <c r="J64" i="92"/>
  <c r="J60" i="99"/>
  <c r="K64" i="99"/>
  <c r="L64" i="99" s="1"/>
  <c r="K64" i="90"/>
  <c r="L64" i="90" s="1"/>
  <c r="J63" i="90"/>
  <c r="K65" i="96"/>
  <c r="L65" i="96" s="1"/>
  <c r="J60" i="96"/>
  <c r="K65" i="95"/>
  <c r="L65" i="95" s="1"/>
  <c r="J60" i="95"/>
  <c r="K65" i="97"/>
  <c r="L65" i="97" s="1"/>
  <c r="J64" i="97"/>
  <c r="J64" i="93"/>
  <c r="K65" i="93"/>
  <c r="L65" i="93" s="1"/>
  <c r="K67" i="98"/>
  <c r="L67" i="98" s="1"/>
  <c r="J66" i="98"/>
  <c r="K61" i="53"/>
  <c r="L61" i="53" s="1"/>
  <c r="J57" i="53"/>
  <c r="J61" i="52"/>
  <c r="K65" i="52"/>
  <c r="L65" i="52" s="1"/>
  <c r="E43" i="24"/>
  <c r="F43" i="24" s="1"/>
  <c r="E43" i="23"/>
  <c r="F43" i="23" s="1"/>
  <c r="E43" i="35"/>
  <c r="F43" i="35" s="1"/>
  <c r="K64" i="97" l="1"/>
  <c r="L64" i="97" s="1"/>
  <c r="J60" i="97"/>
  <c r="J59" i="96"/>
  <c r="K60" i="96"/>
  <c r="L60" i="96" s="1"/>
  <c r="J60" i="92"/>
  <c r="K64" i="92"/>
  <c r="L64" i="92" s="1"/>
  <c r="J59" i="91"/>
  <c r="K63" i="91"/>
  <c r="L63" i="91" s="1"/>
  <c r="K66" i="98"/>
  <c r="L66" i="98" s="1"/>
  <c r="J60" i="98"/>
  <c r="J59" i="99"/>
  <c r="K60" i="99"/>
  <c r="L60" i="99" s="1"/>
  <c r="K60" i="95"/>
  <c r="L60" i="95" s="1"/>
  <c r="J59" i="95"/>
  <c r="K63" i="90"/>
  <c r="L63" i="90" s="1"/>
  <c r="J59" i="90"/>
  <c r="J60" i="94"/>
  <c r="K65" i="94"/>
  <c r="L65" i="94" s="1"/>
  <c r="K64" i="93"/>
  <c r="L64" i="93" s="1"/>
  <c r="J60" i="93"/>
  <c r="J60" i="52"/>
  <c r="K61" i="52"/>
  <c r="L61" i="52" s="1"/>
  <c r="K57" i="53"/>
  <c r="L57" i="53" s="1"/>
  <c r="J56" i="53"/>
  <c r="J59" i="93" l="1"/>
  <c r="K60" i="93"/>
  <c r="L60" i="93" s="1"/>
  <c r="K59" i="95"/>
  <c r="L59" i="95" s="1"/>
  <c r="J58" i="95"/>
  <c r="J59" i="98"/>
  <c r="K60" i="98"/>
  <c r="L60" i="98" s="1"/>
  <c r="K60" i="94"/>
  <c r="L60" i="94" s="1"/>
  <c r="J59" i="94"/>
  <c r="K59" i="96"/>
  <c r="L59" i="96" s="1"/>
  <c r="J58" i="96"/>
  <c r="K59" i="90"/>
  <c r="L59" i="90" s="1"/>
  <c r="J58" i="90"/>
  <c r="K60" i="97"/>
  <c r="L60" i="97" s="1"/>
  <c r="J59" i="97"/>
  <c r="J58" i="99"/>
  <c r="K59" i="99"/>
  <c r="L59" i="99" s="1"/>
  <c r="K59" i="91"/>
  <c r="L59" i="91" s="1"/>
  <c r="J58" i="91"/>
  <c r="K60" i="92"/>
  <c r="L60" i="92" s="1"/>
  <c r="J59" i="92"/>
  <c r="K56" i="53"/>
  <c r="L56" i="53" s="1"/>
  <c r="J55" i="53"/>
  <c r="J59" i="52"/>
  <c r="K60" i="52"/>
  <c r="L60" i="52" s="1"/>
  <c r="J58" i="92" l="1"/>
  <c r="K59" i="92"/>
  <c r="L59" i="92" s="1"/>
  <c r="K59" i="94"/>
  <c r="L59" i="94" s="1"/>
  <c r="J58" i="94"/>
  <c r="J57" i="95"/>
  <c r="K58" i="95"/>
  <c r="L58" i="95" s="1"/>
  <c r="J57" i="99"/>
  <c r="K58" i="99"/>
  <c r="L58" i="99" s="1"/>
  <c r="K59" i="93"/>
  <c r="L59" i="93" s="1"/>
  <c r="J58" i="93"/>
  <c r="J57" i="91"/>
  <c r="K58" i="91"/>
  <c r="L58" i="91" s="1"/>
  <c r="J58" i="97"/>
  <c r="K59" i="97"/>
  <c r="L59" i="97" s="1"/>
  <c r="K58" i="90"/>
  <c r="L58" i="90" s="1"/>
  <c r="J57" i="90"/>
  <c r="J57" i="96"/>
  <c r="K58" i="96"/>
  <c r="L58" i="96" s="1"/>
  <c r="K59" i="98"/>
  <c r="L59" i="98" s="1"/>
  <c r="J58" i="98"/>
  <c r="J54" i="53"/>
  <c r="K55" i="53"/>
  <c r="L55" i="53" s="1"/>
  <c r="J58" i="52"/>
  <c r="K59" i="52"/>
  <c r="L59" i="52" s="1"/>
  <c r="J57" i="93" l="1"/>
  <c r="K58" i="93"/>
  <c r="L58" i="93" s="1"/>
  <c r="J57" i="94"/>
  <c r="K58" i="94"/>
  <c r="L58" i="94" s="1"/>
  <c r="J57" i="97"/>
  <c r="K58" i="97"/>
  <c r="L58" i="97" s="1"/>
  <c r="J56" i="95"/>
  <c r="K57" i="95"/>
  <c r="L57" i="95" s="1"/>
  <c r="J57" i="98"/>
  <c r="K58" i="98"/>
  <c r="L58" i="98" s="1"/>
  <c r="J56" i="90"/>
  <c r="K57" i="90"/>
  <c r="L57" i="90" s="1"/>
  <c r="K57" i="96"/>
  <c r="L57" i="96" s="1"/>
  <c r="J56" i="96"/>
  <c r="J56" i="91"/>
  <c r="K57" i="91"/>
  <c r="L57" i="91" s="1"/>
  <c r="K57" i="99"/>
  <c r="L57" i="99" s="1"/>
  <c r="J56" i="99"/>
  <c r="J57" i="92"/>
  <c r="K58" i="92"/>
  <c r="L58" i="92" s="1"/>
  <c r="J53" i="53"/>
  <c r="K54" i="53"/>
  <c r="L54" i="53" s="1"/>
  <c r="J57" i="52"/>
  <c r="K58" i="52"/>
  <c r="L58" i="52" s="1"/>
  <c r="AD62" i="29"/>
  <c r="AD61" i="28"/>
  <c r="AD62" i="30"/>
  <c r="AD61" i="27"/>
  <c r="AD62" i="35"/>
  <c r="K56" i="91" l="1"/>
  <c r="L56" i="91" s="1"/>
  <c r="J55" i="91"/>
  <c r="J55" i="99"/>
  <c r="K56" i="99"/>
  <c r="L56" i="99" s="1"/>
  <c r="K56" i="96"/>
  <c r="L56" i="96" s="1"/>
  <c r="J55" i="96"/>
  <c r="J55" i="90"/>
  <c r="K56" i="90"/>
  <c r="L56" i="90" s="1"/>
  <c r="J55" i="95"/>
  <c r="K56" i="95"/>
  <c r="L56" i="95" s="1"/>
  <c r="K57" i="94"/>
  <c r="L57" i="94" s="1"/>
  <c r="J56" i="94"/>
  <c r="J56" i="92"/>
  <c r="K57" i="92"/>
  <c r="L57" i="92" s="1"/>
  <c r="K57" i="98"/>
  <c r="L57" i="98" s="1"/>
  <c r="J56" i="98"/>
  <c r="J56" i="97"/>
  <c r="K57" i="97"/>
  <c r="L57" i="97" s="1"/>
  <c r="J56" i="93"/>
  <c r="K57" i="93"/>
  <c r="L57" i="93" s="1"/>
  <c r="J56" i="52"/>
  <c r="K57" i="52"/>
  <c r="L57" i="52" s="1"/>
  <c r="J52" i="53"/>
  <c r="K53" i="53"/>
  <c r="L53" i="53" s="1"/>
  <c r="I43" i="29"/>
  <c r="E63" i="34"/>
  <c r="F63" i="34" s="1"/>
  <c r="I43" i="30"/>
  <c r="E64" i="37"/>
  <c r="F64" i="37" s="1"/>
  <c r="I44" i="35"/>
  <c r="E63" i="29"/>
  <c r="F63" i="29" s="1"/>
  <c r="E63" i="35"/>
  <c r="F63" i="35" s="1"/>
  <c r="E62" i="27"/>
  <c r="F62" i="27" s="1"/>
  <c r="I42" i="27"/>
  <c r="E63" i="33"/>
  <c r="F63" i="33" s="1"/>
  <c r="I44" i="15"/>
  <c r="E63" i="30"/>
  <c r="F63" i="30" s="1"/>
  <c r="I42" i="28"/>
  <c r="E62" i="28"/>
  <c r="F62" i="28" s="1"/>
  <c r="K56" i="98" l="1"/>
  <c r="L56" i="98" s="1"/>
  <c r="J55" i="98"/>
  <c r="K55" i="96"/>
  <c r="L55" i="96" s="1"/>
  <c r="J54" i="96"/>
  <c r="J55" i="93"/>
  <c r="K56" i="93"/>
  <c r="L56" i="93" s="1"/>
  <c r="K56" i="97"/>
  <c r="L56" i="97" s="1"/>
  <c r="J55" i="97"/>
  <c r="J55" i="92"/>
  <c r="K56" i="92"/>
  <c r="L56" i="92" s="1"/>
  <c r="K56" i="94"/>
  <c r="L56" i="94" s="1"/>
  <c r="J55" i="94"/>
  <c r="K55" i="91"/>
  <c r="L55" i="91" s="1"/>
  <c r="J54" i="91"/>
  <c r="J54" i="95"/>
  <c r="K55" i="95"/>
  <c r="L55" i="95" s="1"/>
  <c r="K55" i="90"/>
  <c r="L55" i="90" s="1"/>
  <c r="J54" i="90"/>
  <c r="K55" i="99"/>
  <c r="L55" i="99" s="1"/>
  <c r="J54" i="99"/>
  <c r="J55" i="52"/>
  <c r="K56" i="52"/>
  <c r="L56" i="52" s="1"/>
  <c r="J51" i="53"/>
  <c r="K52" i="53"/>
  <c r="L52" i="53" s="1"/>
  <c r="I44" i="8"/>
  <c r="E42" i="27"/>
  <c r="F42" i="27" s="1"/>
  <c r="J44" i="35"/>
  <c r="J43" i="30"/>
  <c r="J43" i="29"/>
  <c r="K43" i="29" s="1"/>
  <c r="L43" i="29" s="1"/>
  <c r="E42" i="28"/>
  <c r="F42" i="28" s="1"/>
  <c r="J44" i="15"/>
  <c r="K44" i="15" s="1"/>
  <c r="L44" i="15" s="1"/>
  <c r="E44" i="35"/>
  <c r="F44" i="35" s="1"/>
  <c r="E43" i="30"/>
  <c r="F43" i="30" s="1"/>
  <c r="E43" i="29"/>
  <c r="F43" i="29" s="1"/>
  <c r="J42" i="27"/>
  <c r="K42" i="27" s="1"/>
  <c r="L42" i="27" s="1"/>
  <c r="J42" i="28"/>
  <c r="K42" i="28" s="1"/>
  <c r="L42" i="28" s="1"/>
  <c r="I45" i="8"/>
  <c r="K44" i="35" l="1"/>
  <c r="L44" i="35" s="1"/>
  <c r="K54" i="91"/>
  <c r="L54" i="91" s="1"/>
  <c r="J53" i="91"/>
  <c r="K55" i="97"/>
  <c r="L55" i="97" s="1"/>
  <c r="J54" i="97"/>
  <c r="K54" i="96"/>
  <c r="L54" i="96" s="1"/>
  <c r="J53" i="96"/>
  <c r="K55" i="98"/>
  <c r="L55" i="98" s="1"/>
  <c r="J54" i="98"/>
  <c r="J53" i="95"/>
  <c r="K54" i="95"/>
  <c r="L54" i="95" s="1"/>
  <c r="J54" i="92"/>
  <c r="K55" i="92"/>
  <c r="L55" i="92" s="1"/>
  <c r="J53" i="99"/>
  <c r="K54" i="99"/>
  <c r="L54" i="99" s="1"/>
  <c r="K54" i="90"/>
  <c r="L54" i="90" s="1"/>
  <c r="J53" i="90"/>
  <c r="K55" i="94"/>
  <c r="L55" i="94" s="1"/>
  <c r="J54" i="94"/>
  <c r="J54" i="93"/>
  <c r="K55" i="93"/>
  <c r="L55" i="93" s="1"/>
  <c r="K51" i="53"/>
  <c r="L51" i="53" s="1"/>
  <c r="J50" i="53"/>
  <c r="J54" i="52"/>
  <c r="K55" i="52"/>
  <c r="L55" i="52" s="1"/>
  <c r="K43" i="30"/>
  <c r="L43" i="30" s="1"/>
  <c r="J53" i="94" l="1"/>
  <c r="K54" i="94"/>
  <c r="L54" i="94" s="1"/>
  <c r="J52" i="90"/>
  <c r="K53" i="90"/>
  <c r="L53" i="90" s="1"/>
  <c r="K54" i="97"/>
  <c r="L54" i="97" s="1"/>
  <c r="J53" i="97"/>
  <c r="K54" i="92"/>
  <c r="L54" i="92" s="1"/>
  <c r="J53" i="92"/>
  <c r="K53" i="95"/>
  <c r="L53" i="95" s="1"/>
  <c r="J52" i="95"/>
  <c r="K54" i="98"/>
  <c r="L54" i="98" s="1"/>
  <c r="J53" i="98"/>
  <c r="K53" i="96"/>
  <c r="L53" i="96" s="1"/>
  <c r="J52" i="96"/>
  <c r="K53" i="91"/>
  <c r="L53" i="91" s="1"/>
  <c r="J52" i="91"/>
  <c r="K54" i="93"/>
  <c r="L54" i="93" s="1"/>
  <c r="J53" i="93"/>
  <c r="K53" i="99"/>
  <c r="L53" i="99" s="1"/>
  <c r="J52" i="99"/>
  <c r="K50" i="53"/>
  <c r="L50" i="53" s="1"/>
  <c r="J49" i="53"/>
  <c r="K54" i="52"/>
  <c r="L54" i="52" s="1"/>
  <c r="J53" i="52"/>
  <c r="AD63" i="8"/>
  <c r="I65" i="17"/>
  <c r="I65" i="14"/>
  <c r="I65" i="15"/>
  <c r="J52" i="98" l="1"/>
  <c r="K53" i="98"/>
  <c r="L53" i="98" s="1"/>
  <c r="K52" i="95"/>
  <c r="L52" i="95" s="1"/>
  <c r="J51" i="95"/>
  <c r="K53" i="97"/>
  <c r="L53" i="97" s="1"/>
  <c r="J52" i="97"/>
  <c r="J51" i="90"/>
  <c r="K52" i="90"/>
  <c r="L52" i="90" s="1"/>
  <c r="K52" i="99"/>
  <c r="L52" i="99" s="1"/>
  <c r="J51" i="99"/>
  <c r="K53" i="93"/>
  <c r="L53" i="93" s="1"/>
  <c r="J52" i="93"/>
  <c r="K52" i="91"/>
  <c r="L52" i="91" s="1"/>
  <c r="J51" i="91"/>
  <c r="J51" i="96"/>
  <c r="K52" i="96"/>
  <c r="L52" i="96" s="1"/>
  <c r="J52" i="92"/>
  <c r="K53" i="92"/>
  <c r="L53" i="92" s="1"/>
  <c r="K53" i="94"/>
  <c r="L53" i="94" s="1"/>
  <c r="J52" i="94"/>
  <c r="J48" i="53"/>
  <c r="K49" i="53"/>
  <c r="L49" i="53" s="1"/>
  <c r="K53" i="52"/>
  <c r="L53" i="52" s="1"/>
  <c r="J52" i="52"/>
  <c r="J51" i="93" l="1"/>
  <c r="K52" i="93"/>
  <c r="L52" i="93" s="1"/>
  <c r="J51" i="97"/>
  <c r="K52" i="97"/>
  <c r="L52" i="97" s="1"/>
  <c r="J50" i="95"/>
  <c r="K51" i="95"/>
  <c r="L51" i="95" s="1"/>
  <c r="K51" i="96"/>
  <c r="L51" i="96" s="1"/>
  <c r="J50" i="96"/>
  <c r="K51" i="90"/>
  <c r="L51" i="90" s="1"/>
  <c r="J50" i="90"/>
  <c r="J51" i="94"/>
  <c r="K52" i="94"/>
  <c r="L52" i="94" s="1"/>
  <c r="J50" i="91"/>
  <c r="K51" i="91"/>
  <c r="L51" i="91" s="1"/>
  <c r="K51" i="99"/>
  <c r="L51" i="99" s="1"/>
  <c r="J50" i="99"/>
  <c r="K52" i="92"/>
  <c r="L52" i="92" s="1"/>
  <c r="J51" i="92"/>
  <c r="J51" i="98"/>
  <c r="K52" i="98"/>
  <c r="L52" i="98" s="1"/>
  <c r="J51" i="52"/>
  <c r="K52" i="52"/>
  <c r="L52" i="52" s="1"/>
  <c r="K48" i="53"/>
  <c r="L48" i="53" s="1"/>
  <c r="J47" i="53"/>
  <c r="K51" i="92" l="1"/>
  <c r="L51" i="92" s="1"/>
  <c r="J50" i="92"/>
  <c r="K51" i="98"/>
  <c r="L51" i="98" s="1"/>
  <c r="J50" i="98"/>
  <c r="K50" i="91"/>
  <c r="L50" i="91" s="1"/>
  <c r="J49" i="91"/>
  <c r="K51" i="97"/>
  <c r="L51" i="97" s="1"/>
  <c r="J50" i="97"/>
  <c r="J50" i="93"/>
  <c r="K51" i="93"/>
  <c r="L51" i="93" s="1"/>
  <c r="K50" i="99"/>
  <c r="L50" i="99" s="1"/>
  <c r="J49" i="99"/>
  <c r="K50" i="90"/>
  <c r="L50" i="90" s="1"/>
  <c r="J49" i="90"/>
  <c r="J49" i="96"/>
  <c r="K50" i="96"/>
  <c r="L50" i="96" s="1"/>
  <c r="K51" i="94"/>
  <c r="L51" i="94" s="1"/>
  <c r="J50" i="94"/>
  <c r="K50" i="95"/>
  <c r="L50" i="95" s="1"/>
  <c r="J49" i="95"/>
  <c r="K47" i="53"/>
  <c r="L47" i="53" s="1"/>
  <c r="J46" i="53"/>
  <c r="J50" i="52"/>
  <c r="K51" i="52"/>
  <c r="L51" i="52" s="1"/>
  <c r="AD63" i="18"/>
  <c r="I65" i="37"/>
  <c r="AD63" i="37"/>
  <c r="AD63" i="15"/>
  <c r="I64" i="33"/>
  <c r="AD62" i="33"/>
  <c r="AD63" i="4"/>
  <c r="AD64" i="10"/>
  <c r="I64" i="34"/>
  <c r="AD62" i="34"/>
  <c r="J49" i="94" l="1"/>
  <c r="K50" i="94"/>
  <c r="L50" i="94" s="1"/>
  <c r="J48" i="90"/>
  <c r="K49" i="90"/>
  <c r="L49" i="90" s="1"/>
  <c r="J48" i="91"/>
  <c r="K49" i="91"/>
  <c r="L49" i="91" s="1"/>
  <c r="K50" i="98"/>
  <c r="L50" i="98" s="1"/>
  <c r="J49" i="98"/>
  <c r="K50" i="92"/>
  <c r="L50" i="92" s="1"/>
  <c r="J49" i="92"/>
  <c r="J49" i="93"/>
  <c r="K50" i="93"/>
  <c r="L50" i="93" s="1"/>
  <c r="K49" i="99"/>
  <c r="L49" i="99" s="1"/>
  <c r="J48" i="99"/>
  <c r="J49" i="97"/>
  <c r="K50" i="97"/>
  <c r="L50" i="97" s="1"/>
  <c r="J48" i="95"/>
  <c r="K49" i="95"/>
  <c r="L49" i="95" s="1"/>
  <c r="K49" i="96"/>
  <c r="L49" i="96" s="1"/>
  <c r="J48" i="96"/>
  <c r="K46" i="53"/>
  <c r="L46" i="53" s="1"/>
  <c r="J45" i="53"/>
  <c r="K50" i="52"/>
  <c r="L50" i="52" s="1"/>
  <c r="J49" i="52"/>
  <c r="E64" i="33"/>
  <c r="F64" i="33" s="1"/>
  <c r="E65" i="37"/>
  <c r="F65" i="37" s="1"/>
  <c r="E64" i="34"/>
  <c r="F64" i="34" s="1"/>
  <c r="J47" i="99" l="1"/>
  <c r="K48" i="99"/>
  <c r="L48" i="99" s="1"/>
  <c r="J48" i="92"/>
  <c r="K49" i="92"/>
  <c r="L49" i="92" s="1"/>
  <c r="J48" i="98"/>
  <c r="K49" i="98"/>
  <c r="L49" i="98" s="1"/>
  <c r="K48" i="95"/>
  <c r="L48" i="95" s="1"/>
  <c r="J47" i="95"/>
  <c r="J48" i="97"/>
  <c r="K49" i="97"/>
  <c r="L49" i="97" s="1"/>
  <c r="J48" i="94"/>
  <c r="K49" i="94"/>
  <c r="L49" i="94" s="1"/>
  <c r="K48" i="96"/>
  <c r="L48" i="96" s="1"/>
  <c r="J47" i="96"/>
  <c r="K49" i="93"/>
  <c r="L49" i="93" s="1"/>
  <c r="J48" i="93"/>
  <c r="J47" i="91"/>
  <c r="K48" i="91"/>
  <c r="L48" i="91" s="1"/>
  <c r="J47" i="90"/>
  <c r="K48" i="90"/>
  <c r="L48" i="90" s="1"/>
  <c r="K45" i="53"/>
  <c r="L45" i="53" s="1"/>
  <c r="J44" i="53"/>
  <c r="J48" i="52"/>
  <c r="K49" i="52"/>
  <c r="L49" i="52" s="1"/>
  <c r="K48" i="93" l="1"/>
  <c r="L48" i="93" s="1"/>
  <c r="J47" i="93"/>
  <c r="K48" i="94"/>
  <c r="L48" i="94" s="1"/>
  <c r="J47" i="94"/>
  <c r="K48" i="92"/>
  <c r="L48" i="92" s="1"/>
  <c r="J47" i="92"/>
  <c r="K47" i="99"/>
  <c r="L47" i="99" s="1"/>
  <c r="J46" i="99"/>
  <c r="K47" i="90"/>
  <c r="L47" i="90" s="1"/>
  <c r="J46" i="90"/>
  <c r="K47" i="96"/>
  <c r="L47" i="96" s="1"/>
  <c r="J46" i="96"/>
  <c r="K47" i="95"/>
  <c r="L47" i="95" s="1"/>
  <c r="J46" i="95"/>
  <c r="K47" i="91"/>
  <c r="L47" i="91" s="1"/>
  <c r="J46" i="91"/>
  <c r="J47" i="97"/>
  <c r="K48" i="97"/>
  <c r="L48" i="97" s="1"/>
  <c r="K48" i="98"/>
  <c r="L48" i="98" s="1"/>
  <c r="J47" i="98"/>
  <c r="K48" i="52"/>
  <c r="L48" i="52" s="1"/>
  <c r="J47" i="52"/>
  <c r="J43" i="53"/>
  <c r="K44" i="53"/>
  <c r="L44" i="53" s="1"/>
  <c r="J45" i="96" l="1"/>
  <c r="K46" i="96"/>
  <c r="L46" i="96" s="1"/>
  <c r="K46" i="90"/>
  <c r="L46" i="90" s="1"/>
  <c r="J45" i="90"/>
  <c r="K47" i="92"/>
  <c r="L47" i="92" s="1"/>
  <c r="J46" i="92"/>
  <c r="J45" i="95"/>
  <c r="K46" i="95"/>
  <c r="L46" i="95" s="1"/>
  <c r="J46" i="97"/>
  <c r="K47" i="97"/>
  <c r="L47" i="97" s="1"/>
  <c r="J46" i="98"/>
  <c r="K47" i="98"/>
  <c r="L47" i="98" s="1"/>
  <c r="K46" i="91"/>
  <c r="L46" i="91" s="1"/>
  <c r="J45" i="91"/>
  <c r="K46" i="99"/>
  <c r="L46" i="99" s="1"/>
  <c r="J45" i="99"/>
  <c r="K47" i="94"/>
  <c r="L47" i="94" s="1"/>
  <c r="J46" i="94"/>
  <c r="K47" i="93"/>
  <c r="L47" i="93" s="1"/>
  <c r="J46" i="93"/>
  <c r="J42" i="53"/>
  <c r="K43" i="53"/>
  <c r="L43" i="53" s="1"/>
  <c r="K47" i="52"/>
  <c r="L47" i="52" s="1"/>
  <c r="J46" i="52"/>
  <c r="J45" i="93" l="1"/>
  <c r="K46" i="93"/>
  <c r="L46" i="93" s="1"/>
  <c r="K45" i="91"/>
  <c r="L45" i="91" s="1"/>
  <c r="J44" i="91"/>
  <c r="K46" i="92"/>
  <c r="L46" i="92" s="1"/>
  <c r="J45" i="92"/>
  <c r="K46" i="97"/>
  <c r="L46" i="97" s="1"/>
  <c r="J45" i="97"/>
  <c r="J43" i="97" s="1"/>
  <c r="K43" i="97" s="1"/>
  <c r="L43" i="97" s="1"/>
  <c r="K45" i="96"/>
  <c r="L45" i="96" s="1"/>
  <c r="J44" i="96"/>
  <c r="K45" i="99"/>
  <c r="L45" i="99" s="1"/>
  <c r="J44" i="99"/>
  <c r="K45" i="90"/>
  <c r="L45" i="90" s="1"/>
  <c r="J44" i="90"/>
  <c r="J45" i="94"/>
  <c r="K46" i="94"/>
  <c r="L46" i="94" s="1"/>
  <c r="K46" i="98"/>
  <c r="L46" i="98" s="1"/>
  <c r="J45" i="98"/>
  <c r="K45" i="95"/>
  <c r="L45" i="95" s="1"/>
  <c r="J44" i="95"/>
  <c r="J45" i="52"/>
  <c r="K46" i="52"/>
  <c r="L46" i="52" s="1"/>
  <c r="K42" i="53"/>
  <c r="L42" i="53" s="1"/>
  <c r="J41" i="53"/>
  <c r="J44" i="98" l="1"/>
  <c r="J43" i="98" s="1"/>
  <c r="K43" i="98" s="1"/>
  <c r="L43" i="98" s="1"/>
  <c r="K45" i="98"/>
  <c r="L45" i="98" s="1"/>
  <c r="J43" i="99"/>
  <c r="K44" i="99"/>
  <c r="L44" i="99" s="1"/>
  <c r="K45" i="97"/>
  <c r="L45" i="97" s="1"/>
  <c r="J38" i="97"/>
  <c r="J37" i="97" s="1"/>
  <c r="J43" i="91"/>
  <c r="K44" i="91"/>
  <c r="L44" i="91" s="1"/>
  <c r="J43" i="95"/>
  <c r="K44" i="95"/>
  <c r="L44" i="95" s="1"/>
  <c r="J43" i="90"/>
  <c r="K44" i="90"/>
  <c r="L44" i="90" s="1"/>
  <c r="J43" i="96"/>
  <c r="K44" i="96"/>
  <c r="L44" i="96" s="1"/>
  <c r="J44" i="92"/>
  <c r="K45" i="92"/>
  <c r="L45" i="92" s="1"/>
  <c r="J44" i="94"/>
  <c r="K45" i="94"/>
  <c r="L45" i="94" s="1"/>
  <c r="J44" i="93"/>
  <c r="K45" i="93"/>
  <c r="L45" i="93" s="1"/>
  <c r="K45" i="52"/>
  <c r="L45" i="52" s="1"/>
  <c r="J39" i="52"/>
  <c r="J38" i="52" s="1"/>
  <c r="K41" i="53"/>
  <c r="L41" i="53" s="1"/>
  <c r="J35" i="53"/>
  <c r="J34" i="53" s="1"/>
  <c r="AD63" i="14"/>
  <c r="K34" i="53" l="1"/>
  <c r="L34" i="53" s="1"/>
  <c r="J33" i="53"/>
  <c r="K33" i="53" s="1"/>
  <c r="L33" i="53" s="1"/>
  <c r="J36" i="97"/>
  <c r="K37" i="97"/>
  <c r="L37" i="97" s="1"/>
  <c r="K38" i="52"/>
  <c r="L38" i="52" s="1"/>
  <c r="J37" i="52"/>
  <c r="K44" i="93"/>
  <c r="L44" i="93" s="1"/>
  <c r="J38" i="93"/>
  <c r="J37" i="93" s="1"/>
  <c r="K44" i="94"/>
  <c r="L44" i="94" s="1"/>
  <c r="J38" i="94"/>
  <c r="J37" i="94" s="1"/>
  <c r="K44" i="92"/>
  <c r="L44" i="92" s="1"/>
  <c r="J38" i="92"/>
  <c r="J37" i="92" s="1"/>
  <c r="K43" i="96"/>
  <c r="L43" i="96" s="1"/>
  <c r="J38" i="96"/>
  <c r="J37" i="96" s="1"/>
  <c r="J38" i="95"/>
  <c r="J37" i="95" s="1"/>
  <c r="K43" i="95"/>
  <c r="L43" i="95" s="1"/>
  <c r="K38" i="97"/>
  <c r="L38" i="97" s="1"/>
  <c r="K43" i="90"/>
  <c r="L43" i="90" s="1"/>
  <c r="J37" i="90"/>
  <c r="J36" i="90" s="1"/>
  <c r="K43" i="91"/>
  <c r="L43" i="91" s="1"/>
  <c r="J37" i="91"/>
  <c r="J36" i="91" s="1"/>
  <c r="K43" i="99"/>
  <c r="L43" i="99" s="1"/>
  <c r="J38" i="99"/>
  <c r="J37" i="99" s="1"/>
  <c r="K44" i="98"/>
  <c r="L44" i="98" s="1"/>
  <c r="J38" i="98"/>
  <c r="J37" i="98" s="1"/>
  <c r="K35" i="53"/>
  <c r="L35" i="53" s="1"/>
  <c r="K39" i="52"/>
  <c r="L39" i="52" s="1"/>
  <c r="J32" i="53" l="1"/>
  <c r="J31" i="53" s="1"/>
  <c r="K37" i="94"/>
  <c r="L37" i="94" s="1"/>
  <c r="J36" i="94"/>
  <c r="K37" i="52"/>
  <c r="L37" i="52" s="1"/>
  <c r="J36" i="52"/>
  <c r="K37" i="99"/>
  <c r="L37" i="99" s="1"/>
  <c r="J36" i="99"/>
  <c r="J36" i="96"/>
  <c r="K37" i="96"/>
  <c r="L37" i="96" s="1"/>
  <c r="K37" i="98"/>
  <c r="L37" i="98" s="1"/>
  <c r="J36" i="98"/>
  <c r="K37" i="93"/>
  <c r="L37" i="93" s="1"/>
  <c r="J36" i="93"/>
  <c r="K36" i="90"/>
  <c r="L36" i="90" s="1"/>
  <c r="J35" i="90"/>
  <c r="K37" i="92"/>
  <c r="L37" i="92" s="1"/>
  <c r="J36" i="92"/>
  <c r="K36" i="91"/>
  <c r="L36" i="91" s="1"/>
  <c r="J35" i="91"/>
  <c r="K37" i="95"/>
  <c r="L37" i="95" s="1"/>
  <c r="J36" i="95"/>
  <c r="K36" i="97"/>
  <c r="L36" i="97" s="1"/>
  <c r="K38" i="96"/>
  <c r="L38" i="96" s="1"/>
  <c r="K38" i="92"/>
  <c r="L38" i="92" s="1"/>
  <c r="K38" i="94"/>
  <c r="L38" i="94" s="1"/>
  <c r="K38" i="99"/>
  <c r="L38" i="99" s="1"/>
  <c r="K37" i="91"/>
  <c r="L37" i="91" s="1"/>
  <c r="K38" i="93"/>
  <c r="L38" i="93" s="1"/>
  <c r="K37" i="90"/>
  <c r="L37" i="90" s="1"/>
  <c r="K38" i="98"/>
  <c r="L38" i="98" s="1"/>
  <c r="K38" i="95"/>
  <c r="L38" i="95" s="1"/>
  <c r="I44" i="18"/>
  <c r="K32" i="53" l="1"/>
  <c r="L32" i="53" s="1"/>
  <c r="K36" i="92"/>
  <c r="L36" i="92" s="1"/>
  <c r="K36" i="96"/>
  <c r="L36" i="96" s="1"/>
  <c r="J34" i="51"/>
  <c r="K34" i="51" s="1"/>
  <c r="L34" i="51" s="1"/>
  <c r="J35" i="97"/>
  <c r="K35" i="91"/>
  <c r="L35" i="91" s="1"/>
  <c r="K35" i="90"/>
  <c r="L35" i="90" s="1"/>
  <c r="K36" i="93"/>
  <c r="L36" i="93" s="1"/>
  <c r="K36" i="98"/>
  <c r="L36" i="98" s="1"/>
  <c r="K36" i="99"/>
  <c r="L36" i="99" s="1"/>
  <c r="K36" i="94"/>
  <c r="L36" i="94" s="1"/>
  <c r="K36" i="95"/>
  <c r="L36" i="95" s="1"/>
  <c r="K36" i="52"/>
  <c r="L36" i="52" s="1"/>
  <c r="J35" i="52"/>
  <c r="J30" i="53"/>
  <c r="K30" i="53" s="1"/>
  <c r="L30" i="53" s="1"/>
  <c r="K31" i="53"/>
  <c r="L31" i="53" s="1"/>
  <c r="E60" i="27"/>
  <c r="F60" i="27" s="1"/>
  <c r="E61" i="35"/>
  <c r="F61" i="35" s="1"/>
  <c r="I87" i="17"/>
  <c r="I44" i="24"/>
  <c r="AD42" i="24"/>
  <c r="AD40" i="27"/>
  <c r="E60" i="28"/>
  <c r="F60" i="28" s="1"/>
  <c r="AD42" i="17"/>
  <c r="I44" i="21"/>
  <c r="AD42" i="21"/>
  <c r="I66" i="17"/>
  <c r="AD40" i="28"/>
  <c r="AD42" i="18"/>
  <c r="E61" i="29"/>
  <c r="F61" i="29" s="1"/>
  <c r="E61" i="33"/>
  <c r="F61" i="33" s="1"/>
  <c r="E61" i="37"/>
  <c r="F61" i="37" s="1"/>
  <c r="AD42" i="14"/>
  <c r="I44" i="22"/>
  <c r="AD42" i="22"/>
  <c r="AD62" i="3"/>
  <c r="E61" i="30"/>
  <c r="F61" i="30" s="1"/>
  <c r="E61" i="34"/>
  <c r="F61" i="34" s="1"/>
  <c r="I88" i="14"/>
  <c r="AD42" i="15"/>
  <c r="I44" i="23"/>
  <c r="AD42" i="23"/>
  <c r="AD41" i="3"/>
  <c r="I63" i="9"/>
  <c r="AD61" i="9"/>
  <c r="J35" i="94" l="1"/>
  <c r="K35" i="52"/>
  <c r="L35" i="52" s="1"/>
  <c r="J34" i="52"/>
  <c r="J35" i="95"/>
  <c r="J35" i="99"/>
  <c r="J35" i="93"/>
  <c r="J35" i="98"/>
  <c r="K35" i="97"/>
  <c r="L35" i="97" s="1"/>
  <c r="J34" i="97"/>
  <c r="J35" i="96"/>
  <c r="J35" i="92"/>
  <c r="AD105" i="23"/>
  <c r="AD106" i="23" s="1"/>
  <c r="AD41" i="29"/>
  <c r="AD41" i="35"/>
  <c r="I67" i="17"/>
  <c r="AD41" i="33"/>
  <c r="AD41" i="30"/>
  <c r="AD84" i="15"/>
  <c r="AD105" i="15" s="1"/>
  <c r="AD106" i="15" s="1"/>
  <c r="E41" i="28"/>
  <c r="F41" i="28" s="1"/>
  <c r="AD105" i="24"/>
  <c r="AD106" i="24" s="1"/>
  <c r="E44" i="23"/>
  <c r="F44" i="23" s="1"/>
  <c r="AD40" i="9"/>
  <c r="AD41" i="34"/>
  <c r="AD83" i="3"/>
  <c r="AD82" i="9"/>
  <c r="AD103" i="28"/>
  <c r="AD104" i="28" s="1"/>
  <c r="E44" i="24"/>
  <c r="F44" i="24" s="1"/>
  <c r="AD84" i="14"/>
  <c r="AD105" i="14" s="1"/>
  <c r="AD106" i="14" s="1"/>
  <c r="AD105" i="22"/>
  <c r="AD106" i="22" s="1"/>
  <c r="AD105" i="18"/>
  <c r="AD106" i="18" s="1"/>
  <c r="AD85" i="10"/>
  <c r="AD84" i="17"/>
  <c r="AD63" i="17"/>
  <c r="AD42" i="8"/>
  <c r="E41" i="27"/>
  <c r="F41" i="27" s="1"/>
  <c r="AD41" i="37"/>
  <c r="AD42" i="10"/>
  <c r="AD42" i="4"/>
  <c r="I87" i="14"/>
  <c r="AD105" i="21"/>
  <c r="AD106" i="21" s="1"/>
  <c r="AD103" i="27"/>
  <c r="AD104" i="27" s="1"/>
  <c r="I46" i="8"/>
  <c r="K35" i="92" l="1"/>
  <c r="L35" i="92" s="1"/>
  <c r="J34" i="92"/>
  <c r="J34" i="98"/>
  <c r="K35" i="98"/>
  <c r="L35" i="98" s="1"/>
  <c r="K35" i="99"/>
  <c r="L35" i="99" s="1"/>
  <c r="J34" i="99"/>
  <c r="J34" i="90"/>
  <c r="J34" i="91"/>
  <c r="K34" i="97"/>
  <c r="L34" i="97" s="1"/>
  <c r="J33" i="97"/>
  <c r="K35" i="93"/>
  <c r="L35" i="93" s="1"/>
  <c r="J34" i="93"/>
  <c r="K35" i="95"/>
  <c r="L35" i="95" s="1"/>
  <c r="J34" i="95"/>
  <c r="J34" i="94"/>
  <c r="K35" i="94"/>
  <c r="L35" i="94" s="1"/>
  <c r="K35" i="96"/>
  <c r="L35" i="96" s="1"/>
  <c r="J34" i="96"/>
  <c r="J33" i="52"/>
  <c r="K34" i="52"/>
  <c r="L34" i="52" s="1"/>
  <c r="AD105" i="17"/>
  <c r="AD106" i="17" s="1"/>
  <c r="AD107" i="22"/>
  <c r="AD109" i="22" s="1"/>
  <c r="AD107" i="24"/>
  <c r="AD109" i="24" s="1"/>
  <c r="E42" i="30"/>
  <c r="F42" i="30" s="1"/>
  <c r="AD107" i="21"/>
  <c r="AD109" i="21" s="1"/>
  <c r="AD107" i="15"/>
  <c r="AD109" i="15" s="1"/>
  <c r="AD105" i="37"/>
  <c r="AD106" i="37" s="1"/>
  <c r="AD105" i="28"/>
  <c r="AD107" i="28" s="1"/>
  <c r="AD103" i="9"/>
  <c r="AD104" i="9" s="1"/>
  <c r="AD104" i="30"/>
  <c r="AD105" i="30" s="1"/>
  <c r="E42" i="29"/>
  <c r="F42" i="29" s="1"/>
  <c r="AD104" i="3"/>
  <c r="AD105" i="3" s="1"/>
  <c r="E42" i="37"/>
  <c r="F42" i="37" s="1"/>
  <c r="AD107" i="14"/>
  <c r="AD109" i="14" s="1"/>
  <c r="E42" i="34"/>
  <c r="F42" i="34" s="1"/>
  <c r="E42" i="33"/>
  <c r="F42" i="33" s="1"/>
  <c r="E42" i="35"/>
  <c r="F42" i="35" s="1"/>
  <c r="AD104" i="29"/>
  <c r="AD105" i="29" s="1"/>
  <c r="AD107" i="4"/>
  <c r="AD108" i="4" s="1"/>
  <c r="AD106" i="10"/>
  <c r="AD107" i="10" s="1"/>
  <c r="AD105" i="8"/>
  <c r="AD106" i="8" s="1"/>
  <c r="AD104" i="34"/>
  <c r="AD105" i="34" s="1"/>
  <c r="AD104" i="33"/>
  <c r="AD105" i="33" s="1"/>
  <c r="AD104" i="35"/>
  <c r="AD105" i="35" s="1"/>
  <c r="AD107" i="23"/>
  <c r="AD109" i="23" s="1"/>
  <c r="K34" i="93" l="1"/>
  <c r="L34" i="93" s="1"/>
  <c r="J33" i="93"/>
  <c r="K34" i="90"/>
  <c r="L34" i="90" s="1"/>
  <c r="J33" i="90"/>
  <c r="K33" i="52"/>
  <c r="L33" i="52" s="1"/>
  <c r="J32" i="52"/>
  <c r="J33" i="95"/>
  <c r="K34" i="95"/>
  <c r="L34" i="95" s="1"/>
  <c r="K33" i="97"/>
  <c r="L33" i="97" s="1"/>
  <c r="J32" i="97"/>
  <c r="K34" i="91"/>
  <c r="L34" i="91" s="1"/>
  <c r="J33" i="91"/>
  <c r="K34" i="99"/>
  <c r="L34" i="99" s="1"/>
  <c r="J33" i="99"/>
  <c r="J33" i="92"/>
  <c r="K34" i="92"/>
  <c r="L34" i="92" s="1"/>
  <c r="K34" i="96"/>
  <c r="L34" i="96" s="1"/>
  <c r="J33" i="96"/>
  <c r="K34" i="98"/>
  <c r="L34" i="98" s="1"/>
  <c r="J33" i="98"/>
  <c r="K34" i="94"/>
  <c r="L34" i="94" s="1"/>
  <c r="J33" i="94"/>
  <c r="AD117" i="23"/>
  <c r="I117" i="23" s="1"/>
  <c r="AD113" i="23"/>
  <c r="I113" i="23" s="1"/>
  <c r="AD116" i="23"/>
  <c r="I116" i="23" s="1"/>
  <c r="AD112" i="23"/>
  <c r="I112" i="23" s="1"/>
  <c r="AD115" i="23"/>
  <c r="I115" i="23" s="1"/>
  <c r="AD111" i="23"/>
  <c r="I111" i="23" s="1"/>
  <c r="AD114" i="23"/>
  <c r="I114" i="23" s="1"/>
  <c r="AD110" i="23"/>
  <c r="I110" i="23" s="1"/>
  <c r="AD118" i="23"/>
  <c r="AD118" i="15"/>
  <c r="I118" i="15" s="1"/>
  <c r="AD114" i="15"/>
  <c r="I114" i="15" s="1"/>
  <c r="AD110" i="15"/>
  <c r="I110" i="15" s="1"/>
  <c r="AD117" i="15"/>
  <c r="I117" i="15" s="1"/>
  <c r="AD113" i="15"/>
  <c r="I113" i="15" s="1"/>
  <c r="AD116" i="15"/>
  <c r="I116" i="15" s="1"/>
  <c r="AD112" i="15"/>
  <c r="I112" i="15" s="1"/>
  <c r="AD115" i="15"/>
  <c r="I115" i="15" s="1"/>
  <c r="AD111" i="15"/>
  <c r="I111" i="15" s="1"/>
  <c r="AD116" i="21"/>
  <c r="I116" i="21" s="1"/>
  <c r="AD112" i="21"/>
  <c r="I112" i="21" s="1"/>
  <c r="AD115" i="21"/>
  <c r="I115" i="21" s="1"/>
  <c r="AD111" i="21"/>
  <c r="I111" i="21" s="1"/>
  <c r="AD118" i="21"/>
  <c r="I118" i="21" s="1"/>
  <c r="AD114" i="21"/>
  <c r="I114" i="21" s="1"/>
  <c r="AD110" i="21"/>
  <c r="I110" i="21" s="1"/>
  <c r="AD117" i="21"/>
  <c r="I117" i="21" s="1"/>
  <c r="AD113" i="21"/>
  <c r="I113" i="21" s="1"/>
  <c r="AD116" i="28"/>
  <c r="I116" i="28" s="1"/>
  <c r="AD112" i="28"/>
  <c r="I112" i="28" s="1"/>
  <c r="AD108" i="28"/>
  <c r="I108" i="28" s="1"/>
  <c r="AD115" i="28"/>
  <c r="I115" i="28" s="1"/>
  <c r="AD111" i="28"/>
  <c r="I111" i="28" s="1"/>
  <c r="AD114" i="28"/>
  <c r="I114" i="28" s="1"/>
  <c r="AD110" i="28"/>
  <c r="I110" i="28" s="1"/>
  <c r="AD109" i="28"/>
  <c r="I109" i="28" s="1"/>
  <c r="AD113" i="28"/>
  <c r="I113" i="28" s="1"/>
  <c r="AD117" i="14"/>
  <c r="I117" i="14" s="1"/>
  <c r="AD113" i="14"/>
  <c r="I113" i="14" s="1"/>
  <c r="AD116" i="14"/>
  <c r="I116" i="14" s="1"/>
  <c r="AD112" i="14"/>
  <c r="I112" i="14" s="1"/>
  <c r="AD115" i="14"/>
  <c r="I115" i="14" s="1"/>
  <c r="AD111" i="14"/>
  <c r="I111" i="14" s="1"/>
  <c r="AD118" i="14"/>
  <c r="I118" i="14" s="1"/>
  <c r="AD110" i="14"/>
  <c r="I110" i="14" s="1"/>
  <c r="AD114" i="14"/>
  <c r="I114" i="14" s="1"/>
  <c r="AD118" i="24"/>
  <c r="I118" i="24" s="1"/>
  <c r="AD114" i="24"/>
  <c r="I114" i="24" s="1"/>
  <c r="AD110" i="24"/>
  <c r="I110" i="24" s="1"/>
  <c r="AD117" i="24"/>
  <c r="I117" i="24" s="1"/>
  <c r="AD113" i="24"/>
  <c r="I113" i="24" s="1"/>
  <c r="AD116" i="24"/>
  <c r="I116" i="24" s="1"/>
  <c r="AD112" i="24"/>
  <c r="I112" i="24" s="1"/>
  <c r="AD115" i="24"/>
  <c r="I115" i="24" s="1"/>
  <c r="AD111" i="24"/>
  <c r="I111" i="24" s="1"/>
  <c r="AD118" i="22"/>
  <c r="I118" i="22" s="1"/>
  <c r="AD114" i="22"/>
  <c r="I114" i="22" s="1"/>
  <c r="AD110" i="22"/>
  <c r="I110" i="22" s="1"/>
  <c r="AD117" i="22"/>
  <c r="I117" i="22" s="1"/>
  <c r="AD113" i="22"/>
  <c r="I113" i="22" s="1"/>
  <c r="AD115" i="22"/>
  <c r="I115" i="22" s="1"/>
  <c r="AD116" i="22"/>
  <c r="I116" i="22" s="1"/>
  <c r="AD112" i="22"/>
  <c r="I112" i="22" s="1"/>
  <c r="AD111" i="22"/>
  <c r="I111" i="22" s="1"/>
  <c r="AD107" i="17"/>
  <c r="AD109" i="17" s="1"/>
  <c r="I118" i="23"/>
  <c r="AD106" i="34"/>
  <c r="AD108" i="34" s="1"/>
  <c r="AD107" i="8"/>
  <c r="AD109" i="8" s="1"/>
  <c r="AD106" i="30"/>
  <c r="AD108" i="30" s="1"/>
  <c r="AD107" i="37"/>
  <c r="AD109" i="37" s="1"/>
  <c r="AD109" i="4"/>
  <c r="AD111" i="4" s="1"/>
  <c r="AD107" i="18"/>
  <c r="AD109" i="18" s="1"/>
  <c r="AD106" i="35"/>
  <c r="AD108" i="35" s="1"/>
  <c r="AD108" i="10"/>
  <c r="AD110" i="10" s="1"/>
  <c r="AD105" i="27"/>
  <c r="AD107" i="27" s="1"/>
  <c r="J31" i="97" l="1"/>
  <c r="K32" i="97"/>
  <c r="L32" i="97" s="1"/>
  <c r="J32" i="93"/>
  <c r="K33" i="93"/>
  <c r="L33" i="93" s="1"/>
  <c r="J32" i="98"/>
  <c r="K33" i="98"/>
  <c r="L33" i="98" s="1"/>
  <c r="K33" i="90"/>
  <c r="L33" i="90" s="1"/>
  <c r="J32" i="90"/>
  <c r="K33" i="94"/>
  <c r="L33" i="94" s="1"/>
  <c r="J32" i="94"/>
  <c r="J30" i="51"/>
  <c r="K30" i="51" s="1"/>
  <c r="L30" i="51" s="1"/>
  <c r="K33" i="96"/>
  <c r="L33" i="96" s="1"/>
  <c r="J32" i="96"/>
  <c r="K33" i="99"/>
  <c r="L33" i="99" s="1"/>
  <c r="J32" i="99"/>
  <c r="K33" i="91"/>
  <c r="L33" i="91" s="1"/>
  <c r="J32" i="91"/>
  <c r="K32" i="52"/>
  <c r="L32" i="52" s="1"/>
  <c r="J31" i="52"/>
  <c r="J32" i="92"/>
  <c r="K33" i="92"/>
  <c r="L33" i="92" s="1"/>
  <c r="J32" i="95"/>
  <c r="K33" i="95"/>
  <c r="L33" i="95" s="1"/>
  <c r="AD117" i="18"/>
  <c r="I117" i="18" s="1"/>
  <c r="AD113" i="18"/>
  <c r="I113" i="18" s="1"/>
  <c r="AD116" i="18"/>
  <c r="I116" i="18" s="1"/>
  <c r="AD112" i="18"/>
  <c r="I112" i="18" s="1"/>
  <c r="AD115" i="18"/>
  <c r="I115" i="18" s="1"/>
  <c r="AD111" i="18"/>
  <c r="I111" i="18" s="1"/>
  <c r="AD110" i="18"/>
  <c r="I110" i="18" s="1"/>
  <c r="AD114" i="18"/>
  <c r="I114" i="18" s="1"/>
  <c r="AD118" i="18"/>
  <c r="I118" i="18" s="1"/>
  <c r="AD115" i="37"/>
  <c r="I115" i="37" s="1"/>
  <c r="AD118" i="37"/>
  <c r="I118" i="37" s="1"/>
  <c r="AD114" i="37"/>
  <c r="I114" i="37" s="1"/>
  <c r="AD117" i="37"/>
  <c r="I117" i="37" s="1"/>
  <c r="AD113" i="37"/>
  <c r="I113" i="37" s="1"/>
  <c r="AD112" i="37"/>
  <c r="I112" i="37" s="1"/>
  <c r="AD111" i="37"/>
  <c r="I111" i="37" s="1"/>
  <c r="AD116" i="37"/>
  <c r="I116" i="37" s="1"/>
  <c r="AD110" i="37"/>
  <c r="I110" i="37" s="1"/>
  <c r="AD115" i="8"/>
  <c r="I115" i="8" s="1"/>
  <c r="AD111" i="8"/>
  <c r="I111" i="8" s="1"/>
  <c r="AD118" i="8"/>
  <c r="I118" i="8" s="1"/>
  <c r="AD114" i="8"/>
  <c r="I114" i="8" s="1"/>
  <c r="AD110" i="8"/>
  <c r="I110" i="8" s="1"/>
  <c r="AD117" i="8"/>
  <c r="I117" i="8" s="1"/>
  <c r="AD113" i="8"/>
  <c r="I113" i="8" s="1"/>
  <c r="AD116" i="8"/>
  <c r="I116" i="8" s="1"/>
  <c r="AD112" i="8"/>
  <c r="I112" i="8" s="1"/>
  <c r="AD116" i="17"/>
  <c r="I116" i="17" s="1"/>
  <c r="J116" i="17" s="1"/>
  <c r="K116" i="17" s="1"/>
  <c r="L116" i="17" s="1"/>
  <c r="AD112" i="17"/>
  <c r="I112" i="17" s="1"/>
  <c r="J112" i="17" s="1"/>
  <c r="K112" i="17" s="1"/>
  <c r="L112" i="17" s="1"/>
  <c r="AD115" i="17"/>
  <c r="I115" i="17" s="1"/>
  <c r="J115" i="17" s="1"/>
  <c r="K115" i="17" s="1"/>
  <c r="L115" i="17" s="1"/>
  <c r="AD111" i="17"/>
  <c r="I111" i="17" s="1"/>
  <c r="J111" i="17" s="1"/>
  <c r="K111" i="17" s="1"/>
  <c r="L111" i="17" s="1"/>
  <c r="AD118" i="17"/>
  <c r="I118" i="17" s="1"/>
  <c r="J118" i="17" s="1"/>
  <c r="K118" i="17" s="1"/>
  <c r="L118" i="17" s="1"/>
  <c r="AD114" i="17"/>
  <c r="I114" i="17" s="1"/>
  <c r="J114" i="17" s="1"/>
  <c r="K114" i="17" s="1"/>
  <c r="L114" i="17" s="1"/>
  <c r="AD110" i="17"/>
  <c r="I110" i="17" s="1"/>
  <c r="J110" i="17" s="1"/>
  <c r="K110" i="17" s="1"/>
  <c r="L110" i="17" s="1"/>
  <c r="AD117" i="17"/>
  <c r="I117" i="17" s="1"/>
  <c r="J117" i="17" s="1"/>
  <c r="K117" i="17" s="1"/>
  <c r="L117" i="17" s="1"/>
  <c r="AD113" i="17"/>
  <c r="I113" i="17" s="1"/>
  <c r="J113" i="17" s="1"/>
  <c r="K113" i="17" s="1"/>
  <c r="L113" i="17" s="1"/>
  <c r="AD115" i="27"/>
  <c r="I115" i="27" s="1"/>
  <c r="AD111" i="27"/>
  <c r="I111" i="27" s="1"/>
  <c r="AD114" i="27"/>
  <c r="I114" i="27" s="1"/>
  <c r="AD110" i="27"/>
  <c r="I110" i="27" s="1"/>
  <c r="AD113" i="27"/>
  <c r="I113" i="27" s="1"/>
  <c r="AD109" i="27"/>
  <c r="I109" i="27" s="1"/>
  <c r="AD116" i="27"/>
  <c r="I116" i="27" s="1"/>
  <c r="AD112" i="27"/>
  <c r="I112" i="27" s="1"/>
  <c r="AD108" i="27"/>
  <c r="I108" i="27" s="1"/>
  <c r="AD116" i="35"/>
  <c r="I116" i="35" s="1"/>
  <c r="AD112" i="35"/>
  <c r="I112" i="35" s="1"/>
  <c r="AD115" i="35"/>
  <c r="I115" i="35" s="1"/>
  <c r="AD111" i="35"/>
  <c r="I111" i="35" s="1"/>
  <c r="AD114" i="35"/>
  <c r="I114" i="35" s="1"/>
  <c r="AD110" i="35"/>
  <c r="I110" i="35" s="1"/>
  <c r="AD109" i="35"/>
  <c r="I109" i="35" s="1"/>
  <c r="AD117" i="35"/>
  <c r="I117" i="35" s="1"/>
  <c r="AD113" i="35"/>
  <c r="I113" i="35" s="1"/>
  <c r="AD117" i="4"/>
  <c r="I117" i="4" s="1"/>
  <c r="AD113" i="4"/>
  <c r="I113" i="4" s="1"/>
  <c r="AD120" i="4"/>
  <c r="I120" i="4" s="1"/>
  <c r="AD116" i="4"/>
  <c r="I116" i="4" s="1"/>
  <c r="AD112" i="4"/>
  <c r="I112" i="4" s="1"/>
  <c r="AD119" i="4"/>
  <c r="I119" i="4" s="1"/>
  <c r="AD115" i="4"/>
  <c r="I115" i="4" s="1"/>
  <c r="AD114" i="4"/>
  <c r="I114" i="4" s="1"/>
  <c r="AD118" i="4"/>
  <c r="I118" i="4" s="1"/>
  <c r="AD115" i="34"/>
  <c r="I115" i="34" s="1"/>
  <c r="AD111" i="34"/>
  <c r="I111" i="34" s="1"/>
  <c r="AD114" i="34"/>
  <c r="I114" i="34" s="1"/>
  <c r="AD110" i="34"/>
  <c r="I110" i="34" s="1"/>
  <c r="AD117" i="34"/>
  <c r="I117" i="34" s="1"/>
  <c r="AD113" i="34"/>
  <c r="I113" i="34" s="1"/>
  <c r="AD109" i="34"/>
  <c r="I109" i="34" s="1"/>
  <c r="AD116" i="34"/>
  <c r="I116" i="34" s="1"/>
  <c r="AD112" i="34"/>
  <c r="I112" i="34" s="1"/>
  <c r="AD115" i="30"/>
  <c r="I115" i="30" s="1"/>
  <c r="AD111" i="30"/>
  <c r="I111" i="30" s="1"/>
  <c r="AD114" i="30"/>
  <c r="I114" i="30" s="1"/>
  <c r="AD110" i="30"/>
  <c r="I110" i="30" s="1"/>
  <c r="AD117" i="30"/>
  <c r="I117" i="30" s="1"/>
  <c r="AD113" i="30"/>
  <c r="I113" i="30" s="1"/>
  <c r="AD109" i="30"/>
  <c r="I109" i="30" s="1"/>
  <c r="AD112" i="30"/>
  <c r="I112" i="30" s="1"/>
  <c r="AD116" i="30"/>
  <c r="I116" i="30" s="1"/>
  <c r="AD118" i="10"/>
  <c r="I118" i="10" s="1"/>
  <c r="AD114" i="10"/>
  <c r="I114" i="10" s="1"/>
  <c r="AD117" i="10"/>
  <c r="I117" i="10" s="1"/>
  <c r="AD113" i="10"/>
  <c r="I113" i="10" s="1"/>
  <c r="AD116" i="10"/>
  <c r="I116" i="10" s="1"/>
  <c r="AD112" i="10"/>
  <c r="I112" i="10" s="1"/>
  <c r="AD119" i="10"/>
  <c r="I119" i="10" s="1"/>
  <c r="AD115" i="10"/>
  <c r="I115" i="10" s="1"/>
  <c r="AD111" i="10"/>
  <c r="I111" i="10" s="1"/>
  <c r="I31" i="17"/>
  <c r="J114" i="22"/>
  <c r="K114" i="22" s="1"/>
  <c r="L114" i="22" s="1"/>
  <c r="J118" i="22"/>
  <c r="K118" i="22" s="1"/>
  <c r="L118" i="22" s="1"/>
  <c r="J114" i="24"/>
  <c r="K114" i="24" s="1"/>
  <c r="L114" i="24" s="1"/>
  <c r="J111" i="24"/>
  <c r="K111" i="24" s="1"/>
  <c r="L111" i="24" s="1"/>
  <c r="J113" i="28"/>
  <c r="K113" i="28" s="1"/>
  <c r="L113" i="28" s="1"/>
  <c r="J108" i="28"/>
  <c r="K108" i="28" s="1"/>
  <c r="L108" i="28" s="1"/>
  <c r="J109" i="28"/>
  <c r="K109" i="28" s="1"/>
  <c r="L109" i="28" s="1"/>
  <c r="J116" i="14"/>
  <c r="K116" i="14" s="1"/>
  <c r="L116" i="14" s="1"/>
  <c r="J117" i="14"/>
  <c r="K117" i="14" s="1"/>
  <c r="L117" i="14" s="1"/>
  <c r="J110" i="23"/>
  <c r="K110" i="23" s="1"/>
  <c r="L110" i="23" s="1"/>
  <c r="J113" i="23"/>
  <c r="K113" i="23" s="1"/>
  <c r="L113" i="23" s="1"/>
  <c r="J116" i="23"/>
  <c r="K116" i="23" s="1"/>
  <c r="L116" i="23" s="1"/>
  <c r="AD119" i="15"/>
  <c r="J113" i="15"/>
  <c r="K113" i="15" s="1"/>
  <c r="L113" i="15" s="1"/>
  <c r="J110" i="15"/>
  <c r="K110" i="15" s="1"/>
  <c r="L110" i="15" s="1"/>
  <c r="J111" i="21"/>
  <c r="K111" i="21" s="1"/>
  <c r="L111" i="21" s="1"/>
  <c r="J118" i="21"/>
  <c r="K118" i="21" s="1"/>
  <c r="L118" i="21" s="1"/>
  <c r="J111" i="22"/>
  <c r="K111" i="22" s="1"/>
  <c r="L111" i="22" s="1"/>
  <c r="J112" i="22"/>
  <c r="K112" i="22" s="1"/>
  <c r="L112" i="22" s="1"/>
  <c r="J115" i="24"/>
  <c r="K115" i="24" s="1"/>
  <c r="L115" i="24" s="1"/>
  <c r="J112" i="24"/>
  <c r="K112" i="24" s="1"/>
  <c r="L112" i="24" s="1"/>
  <c r="J114" i="28"/>
  <c r="K114" i="28" s="1"/>
  <c r="L114" i="28" s="1"/>
  <c r="AD117" i="28"/>
  <c r="J114" i="14"/>
  <c r="K114" i="14" s="1"/>
  <c r="L114" i="14" s="1"/>
  <c r="J112" i="14"/>
  <c r="K112" i="14" s="1"/>
  <c r="L112" i="14" s="1"/>
  <c r="J113" i="14"/>
  <c r="K113" i="14" s="1"/>
  <c r="L113" i="14" s="1"/>
  <c r="J111" i="23"/>
  <c r="K111" i="23" s="1"/>
  <c r="L111" i="23" s="1"/>
  <c r="J112" i="23"/>
  <c r="K112" i="23" s="1"/>
  <c r="L112" i="23" s="1"/>
  <c r="J116" i="15"/>
  <c r="K116" i="15" s="1"/>
  <c r="L116" i="15" s="1"/>
  <c r="J118" i="15"/>
  <c r="K118" i="15" s="1"/>
  <c r="L118" i="15" s="1"/>
  <c r="J117" i="21"/>
  <c r="K117" i="21" s="1"/>
  <c r="L117" i="21" s="1"/>
  <c r="AD119" i="21"/>
  <c r="J117" i="22"/>
  <c r="K117" i="22" s="1"/>
  <c r="L117" i="22" s="1"/>
  <c r="AD119" i="22"/>
  <c r="J110" i="22"/>
  <c r="K110" i="22" s="1"/>
  <c r="L110" i="22" s="1"/>
  <c r="AD119" i="24"/>
  <c r="J110" i="24"/>
  <c r="K110" i="24" s="1"/>
  <c r="L110" i="24" s="1"/>
  <c r="J117" i="24"/>
  <c r="K117" i="24" s="1"/>
  <c r="L117" i="24" s="1"/>
  <c r="J112" i="28"/>
  <c r="K112" i="28" s="1"/>
  <c r="L112" i="28" s="1"/>
  <c r="J115" i="28"/>
  <c r="K115" i="28" s="1"/>
  <c r="L115" i="28" s="1"/>
  <c r="J116" i="28"/>
  <c r="K116" i="28" s="1"/>
  <c r="L116" i="28" s="1"/>
  <c r="J110" i="14"/>
  <c r="K110" i="14" s="1"/>
  <c r="L110" i="14" s="1"/>
  <c r="J118" i="14"/>
  <c r="K118" i="14" s="1"/>
  <c r="L118" i="14" s="1"/>
  <c r="J111" i="14"/>
  <c r="K111" i="14" s="1"/>
  <c r="L111" i="14" s="1"/>
  <c r="J117" i="23"/>
  <c r="K117" i="23" s="1"/>
  <c r="L117" i="23" s="1"/>
  <c r="AD119" i="23"/>
  <c r="J118" i="23"/>
  <c r="K118" i="23" s="1"/>
  <c r="L118" i="23" s="1"/>
  <c r="J117" i="15"/>
  <c r="K117" i="15" s="1"/>
  <c r="L117" i="15" s="1"/>
  <c r="J114" i="15"/>
  <c r="K114" i="15" s="1"/>
  <c r="L114" i="15" s="1"/>
  <c r="J112" i="21"/>
  <c r="K112" i="21" s="1"/>
  <c r="L112" i="21" s="1"/>
  <c r="J115" i="21"/>
  <c r="K115" i="21" s="1"/>
  <c r="L115" i="21" s="1"/>
  <c r="J116" i="21"/>
  <c r="K116" i="21" s="1"/>
  <c r="L116" i="21" s="1"/>
  <c r="AD105" i="9"/>
  <c r="AD107" i="9" s="1"/>
  <c r="J115" i="22"/>
  <c r="K115" i="22" s="1"/>
  <c r="L115" i="22" s="1"/>
  <c r="J116" i="22"/>
  <c r="K116" i="22" s="1"/>
  <c r="L116" i="22" s="1"/>
  <c r="J113" i="22"/>
  <c r="K113" i="22" s="1"/>
  <c r="L113" i="22" s="1"/>
  <c r="J116" i="24"/>
  <c r="K116" i="24" s="1"/>
  <c r="L116" i="24" s="1"/>
  <c r="J118" i="24"/>
  <c r="K118" i="24" s="1"/>
  <c r="L118" i="24" s="1"/>
  <c r="J113" i="24"/>
  <c r="K113" i="24" s="1"/>
  <c r="L113" i="24" s="1"/>
  <c r="J110" i="28"/>
  <c r="K110" i="28" s="1"/>
  <c r="L110" i="28" s="1"/>
  <c r="J111" i="28"/>
  <c r="K111" i="28" s="1"/>
  <c r="L111" i="28" s="1"/>
  <c r="AD106" i="3"/>
  <c r="AD108" i="3" s="1"/>
  <c r="AD106" i="33"/>
  <c r="AD108" i="33" s="1"/>
  <c r="AD106" i="29"/>
  <c r="AD108" i="29" s="1"/>
  <c r="J115" i="14"/>
  <c r="K115" i="14" s="1"/>
  <c r="L115" i="14" s="1"/>
  <c r="AD119" i="14"/>
  <c r="J115" i="23"/>
  <c r="K115" i="23" s="1"/>
  <c r="L115" i="23" s="1"/>
  <c r="J114" i="23"/>
  <c r="K114" i="23" s="1"/>
  <c r="L114" i="23" s="1"/>
  <c r="J111" i="15"/>
  <c r="K111" i="15" s="1"/>
  <c r="L111" i="15" s="1"/>
  <c r="J115" i="15"/>
  <c r="K115" i="15" s="1"/>
  <c r="L115" i="15" s="1"/>
  <c r="J112" i="15"/>
  <c r="K112" i="15" s="1"/>
  <c r="L112" i="15" s="1"/>
  <c r="J110" i="21"/>
  <c r="K110" i="21" s="1"/>
  <c r="L110" i="21" s="1"/>
  <c r="J113" i="21"/>
  <c r="K113" i="21" s="1"/>
  <c r="L113" i="21" s="1"/>
  <c r="J114" i="21"/>
  <c r="K114" i="21" s="1"/>
  <c r="L114" i="21" s="1"/>
  <c r="J31" i="99" l="1"/>
  <c r="K32" i="99"/>
  <c r="L32" i="99" s="1"/>
  <c r="K32" i="95"/>
  <c r="L32" i="95" s="1"/>
  <c r="J31" i="95"/>
  <c r="J30" i="97"/>
  <c r="K30" i="97" s="1"/>
  <c r="L30" i="97" s="1"/>
  <c r="K31" i="97"/>
  <c r="L31" i="97" s="1"/>
  <c r="K31" i="52"/>
  <c r="L31" i="52" s="1"/>
  <c r="J30" i="52"/>
  <c r="K30" i="52" s="1"/>
  <c r="L30" i="52" s="1"/>
  <c r="K32" i="91"/>
  <c r="L32" i="91" s="1"/>
  <c r="J31" i="91"/>
  <c r="J31" i="96"/>
  <c r="K32" i="96"/>
  <c r="L32" i="96" s="1"/>
  <c r="K32" i="94"/>
  <c r="L32" i="94" s="1"/>
  <c r="J31" i="94"/>
  <c r="J31" i="90"/>
  <c r="K32" i="90"/>
  <c r="L32" i="90" s="1"/>
  <c r="K32" i="92"/>
  <c r="L32" i="92" s="1"/>
  <c r="J31" i="92"/>
  <c r="K32" i="98"/>
  <c r="L32" i="98" s="1"/>
  <c r="J31" i="98"/>
  <c r="K32" i="93"/>
  <c r="L32" i="93" s="1"/>
  <c r="J31" i="93"/>
  <c r="AD114" i="33"/>
  <c r="I114" i="33" s="1"/>
  <c r="AD110" i="33"/>
  <c r="I110" i="33" s="1"/>
  <c r="AD117" i="33"/>
  <c r="I117" i="33" s="1"/>
  <c r="AD113" i="33"/>
  <c r="I113" i="33" s="1"/>
  <c r="AD109" i="33"/>
  <c r="I109" i="33" s="1"/>
  <c r="AD116" i="33"/>
  <c r="I116" i="33" s="1"/>
  <c r="AD112" i="33"/>
  <c r="I112" i="33" s="1"/>
  <c r="AD111" i="33"/>
  <c r="I111" i="33" s="1"/>
  <c r="AD115" i="33"/>
  <c r="I115" i="33" s="1"/>
  <c r="AD117" i="3"/>
  <c r="I117" i="3" s="1"/>
  <c r="AD113" i="3"/>
  <c r="I113" i="3" s="1"/>
  <c r="AD109" i="3"/>
  <c r="I109" i="3" s="1"/>
  <c r="AD116" i="3"/>
  <c r="I116" i="3" s="1"/>
  <c r="AD112" i="3"/>
  <c r="I112" i="3" s="1"/>
  <c r="AD115" i="3"/>
  <c r="I115" i="3" s="1"/>
  <c r="AD111" i="3"/>
  <c r="I111" i="3" s="1"/>
  <c r="AD114" i="3"/>
  <c r="I114" i="3" s="1"/>
  <c r="AD110" i="3"/>
  <c r="I110" i="3" s="1"/>
  <c r="AD114" i="29"/>
  <c r="I114" i="29" s="1"/>
  <c r="AD110" i="29"/>
  <c r="I110" i="29" s="1"/>
  <c r="AD117" i="29"/>
  <c r="I117" i="29" s="1"/>
  <c r="AD113" i="29"/>
  <c r="I113" i="29" s="1"/>
  <c r="AD109" i="29"/>
  <c r="I109" i="29" s="1"/>
  <c r="AD116" i="29"/>
  <c r="I116" i="29" s="1"/>
  <c r="AD112" i="29"/>
  <c r="I112" i="29" s="1"/>
  <c r="AD115" i="29"/>
  <c r="I115" i="29" s="1"/>
  <c r="AD111" i="29"/>
  <c r="I111" i="29" s="1"/>
  <c r="AD114" i="9"/>
  <c r="I114" i="9" s="1"/>
  <c r="AD110" i="9"/>
  <c r="I110" i="9" s="1"/>
  <c r="AD113" i="9"/>
  <c r="I113" i="9" s="1"/>
  <c r="AD109" i="9"/>
  <c r="I109" i="9" s="1"/>
  <c r="AD116" i="9"/>
  <c r="I116" i="9" s="1"/>
  <c r="AD112" i="9"/>
  <c r="I112" i="9" s="1"/>
  <c r="AD108" i="9"/>
  <c r="I108" i="9" s="1"/>
  <c r="AD115" i="9"/>
  <c r="I115" i="9" s="1"/>
  <c r="AD111" i="9"/>
  <c r="I111" i="9" s="1"/>
  <c r="AD119" i="17"/>
  <c r="AD120" i="17" s="1"/>
  <c r="AD120" i="14"/>
  <c r="J111" i="18"/>
  <c r="K111" i="18" s="1"/>
  <c r="L111" i="18" s="1"/>
  <c r="J113" i="18"/>
  <c r="K113" i="18" s="1"/>
  <c r="L113" i="18" s="1"/>
  <c r="AD119" i="18"/>
  <c r="AD120" i="24"/>
  <c r="J116" i="34"/>
  <c r="K116" i="34" s="1"/>
  <c r="L116" i="34" s="1"/>
  <c r="AD118" i="34"/>
  <c r="J109" i="34"/>
  <c r="K109" i="34" s="1"/>
  <c r="L109" i="34" s="1"/>
  <c r="J115" i="30"/>
  <c r="K115" i="30" s="1"/>
  <c r="L115" i="30" s="1"/>
  <c r="J112" i="30"/>
  <c r="K112" i="30" s="1"/>
  <c r="L112" i="30" s="1"/>
  <c r="AD118" i="28"/>
  <c r="J113" i="35"/>
  <c r="K113" i="35" s="1"/>
  <c r="L113" i="35" s="1"/>
  <c r="J114" i="35"/>
  <c r="K114" i="35" s="1"/>
  <c r="L114" i="35" s="1"/>
  <c r="J115" i="27"/>
  <c r="K115" i="27" s="1"/>
  <c r="L115" i="27" s="1"/>
  <c r="AD117" i="27"/>
  <c r="J108" i="27"/>
  <c r="K108" i="27" s="1"/>
  <c r="L108" i="27" s="1"/>
  <c r="J111" i="37"/>
  <c r="K111" i="37" s="1"/>
  <c r="L111" i="37" s="1"/>
  <c r="J115" i="37"/>
  <c r="K115" i="37" s="1"/>
  <c r="L115" i="37" s="1"/>
  <c r="J114" i="37"/>
  <c r="K114" i="37" s="1"/>
  <c r="L114" i="37" s="1"/>
  <c r="J115" i="4"/>
  <c r="K115" i="4" s="1"/>
  <c r="L115" i="4" s="1"/>
  <c r="J118" i="4"/>
  <c r="K118" i="4" s="1"/>
  <c r="L118" i="4" s="1"/>
  <c r="J119" i="10"/>
  <c r="K119" i="10" s="1"/>
  <c r="L119" i="10" s="1"/>
  <c r="J114" i="10"/>
  <c r="K114" i="10" s="1"/>
  <c r="L114" i="10" s="1"/>
  <c r="J115" i="10"/>
  <c r="K115" i="10" s="1"/>
  <c r="L115" i="10" s="1"/>
  <c r="J115" i="8"/>
  <c r="K115" i="8" s="1"/>
  <c r="L115" i="8" s="1"/>
  <c r="J116" i="8"/>
  <c r="K116" i="8" s="1"/>
  <c r="L116" i="8" s="1"/>
  <c r="J118" i="8"/>
  <c r="K118" i="8" s="1"/>
  <c r="L118" i="8" s="1"/>
  <c r="J117" i="18"/>
  <c r="K117" i="18" s="1"/>
  <c r="L117" i="18" s="1"/>
  <c r="AD38" i="9"/>
  <c r="J114" i="34"/>
  <c r="K114" i="34" s="1"/>
  <c r="L114" i="34" s="1"/>
  <c r="J115" i="34"/>
  <c r="K115" i="34" s="1"/>
  <c r="L115" i="34" s="1"/>
  <c r="J117" i="34"/>
  <c r="K117" i="34" s="1"/>
  <c r="L117" i="34" s="1"/>
  <c r="J116" i="30"/>
  <c r="K116" i="30" s="1"/>
  <c r="L116" i="30" s="1"/>
  <c r="J113" i="30"/>
  <c r="K113" i="30" s="1"/>
  <c r="L113" i="30" s="1"/>
  <c r="AD118" i="30"/>
  <c r="J111" i="35"/>
  <c r="K111" i="35" s="1"/>
  <c r="L111" i="35" s="1"/>
  <c r="J117" i="35"/>
  <c r="K117" i="35" s="1"/>
  <c r="L117" i="35" s="1"/>
  <c r="J112" i="35"/>
  <c r="K112" i="35" s="1"/>
  <c r="L112" i="35" s="1"/>
  <c r="J113" i="27"/>
  <c r="K113" i="27" s="1"/>
  <c r="L113" i="27" s="1"/>
  <c r="J114" i="27"/>
  <c r="K114" i="27" s="1"/>
  <c r="L114" i="27" s="1"/>
  <c r="J118" i="37"/>
  <c r="K118" i="37" s="1"/>
  <c r="L118" i="37" s="1"/>
  <c r="J112" i="37"/>
  <c r="K112" i="37" s="1"/>
  <c r="L112" i="37" s="1"/>
  <c r="J113" i="4"/>
  <c r="K113" i="4" s="1"/>
  <c r="L113" i="4" s="1"/>
  <c r="J116" i="4"/>
  <c r="K116" i="4" s="1"/>
  <c r="L116" i="4" s="1"/>
  <c r="J112" i="10"/>
  <c r="K112" i="10" s="1"/>
  <c r="L112" i="10" s="1"/>
  <c r="J113" i="10"/>
  <c r="K113" i="10" s="1"/>
  <c r="L113" i="10" s="1"/>
  <c r="J113" i="8"/>
  <c r="K113" i="8" s="1"/>
  <c r="L113" i="8" s="1"/>
  <c r="J114" i="8"/>
  <c r="K114" i="8" s="1"/>
  <c r="L114" i="8" s="1"/>
  <c r="J112" i="18"/>
  <c r="K112" i="18" s="1"/>
  <c r="L112" i="18" s="1"/>
  <c r="J116" i="18"/>
  <c r="K116" i="18" s="1"/>
  <c r="L116" i="18" s="1"/>
  <c r="J118" i="18"/>
  <c r="K118" i="18" s="1"/>
  <c r="L118" i="18" s="1"/>
  <c r="J114" i="18"/>
  <c r="K114" i="18" s="1"/>
  <c r="L114" i="18" s="1"/>
  <c r="J115" i="18"/>
  <c r="K115" i="18" s="1"/>
  <c r="L115" i="18" s="1"/>
  <c r="AD38" i="27"/>
  <c r="AD120" i="21"/>
  <c r="J112" i="34"/>
  <c r="K112" i="34" s="1"/>
  <c r="L112" i="34" s="1"/>
  <c r="J113" i="34"/>
  <c r="K113" i="34" s="1"/>
  <c r="L113" i="34" s="1"/>
  <c r="J114" i="30"/>
  <c r="K114" i="30" s="1"/>
  <c r="L114" i="30" s="1"/>
  <c r="J111" i="30"/>
  <c r="K111" i="30" s="1"/>
  <c r="L111" i="30" s="1"/>
  <c r="J109" i="30"/>
  <c r="K109" i="30" s="1"/>
  <c r="L109" i="30" s="1"/>
  <c r="J109" i="35"/>
  <c r="K109" i="35" s="1"/>
  <c r="L109" i="35" s="1"/>
  <c r="J110" i="35"/>
  <c r="K110" i="35" s="1"/>
  <c r="L110" i="35" s="1"/>
  <c r="J116" i="27"/>
  <c r="K116" i="27" s="1"/>
  <c r="L116" i="27" s="1"/>
  <c r="J111" i="27"/>
  <c r="K111" i="27" s="1"/>
  <c r="L111" i="27" s="1"/>
  <c r="J112" i="27"/>
  <c r="K112" i="27" s="1"/>
  <c r="L112" i="27" s="1"/>
  <c r="J113" i="37"/>
  <c r="K113" i="37" s="1"/>
  <c r="L113" i="37" s="1"/>
  <c r="AD119" i="37"/>
  <c r="J110" i="37"/>
  <c r="K110" i="37" s="1"/>
  <c r="L110" i="37" s="1"/>
  <c r="J117" i="4"/>
  <c r="K117" i="4" s="1"/>
  <c r="L117" i="4" s="1"/>
  <c r="AD121" i="4"/>
  <c r="J114" i="4"/>
  <c r="K114" i="4" s="1"/>
  <c r="L114" i="4" s="1"/>
  <c r="J118" i="10"/>
  <c r="K118" i="10" s="1"/>
  <c r="L118" i="10" s="1"/>
  <c r="AD120" i="10"/>
  <c r="J111" i="10"/>
  <c r="K111" i="10" s="1"/>
  <c r="L111" i="10" s="1"/>
  <c r="J111" i="8"/>
  <c r="K111" i="8" s="1"/>
  <c r="L111" i="8" s="1"/>
  <c r="J112" i="8"/>
  <c r="K112" i="8" s="1"/>
  <c r="L112" i="8" s="1"/>
  <c r="J110" i="18"/>
  <c r="K110" i="18" s="1"/>
  <c r="L110" i="18" s="1"/>
  <c r="AD38" i="28"/>
  <c r="AD120" i="23"/>
  <c r="AD120" i="22"/>
  <c r="J110" i="34"/>
  <c r="K110" i="34" s="1"/>
  <c r="L110" i="34" s="1"/>
  <c r="J111" i="34"/>
  <c r="K111" i="34" s="1"/>
  <c r="L111" i="34" s="1"/>
  <c r="J110" i="30"/>
  <c r="K110" i="30" s="1"/>
  <c r="L110" i="30" s="1"/>
  <c r="J117" i="30"/>
  <c r="K117" i="30" s="1"/>
  <c r="L117" i="30" s="1"/>
  <c r="AD120" i="15"/>
  <c r="J115" i="35"/>
  <c r="K115" i="35" s="1"/>
  <c r="L115" i="35" s="1"/>
  <c r="J116" i="35"/>
  <c r="K116" i="35" s="1"/>
  <c r="L116" i="35" s="1"/>
  <c r="AD118" i="35"/>
  <c r="J109" i="27"/>
  <c r="K109" i="27" s="1"/>
  <c r="L109" i="27" s="1"/>
  <c r="J110" i="27"/>
  <c r="K110" i="27" s="1"/>
  <c r="L110" i="27" s="1"/>
  <c r="J117" i="37"/>
  <c r="K117" i="37" s="1"/>
  <c r="L117" i="37" s="1"/>
  <c r="J116" i="37"/>
  <c r="K116" i="37" s="1"/>
  <c r="L116" i="37" s="1"/>
  <c r="J119" i="4"/>
  <c r="K119" i="4" s="1"/>
  <c r="L119" i="4" s="1"/>
  <c r="J120" i="4"/>
  <c r="K120" i="4" s="1"/>
  <c r="L120" i="4" s="1"/>
  <c r="J112" i="4"/>
  <c r="K112" i="4" s="1"/>
  <c r="L112" i="4" s="1"/>
  <c r="J116" i="10"/>
  <c r="K116" i="10" s="1"/>
  <c r="L116" i="10" s="1"/>
  <c r="J117" i="10"/>
  <c r="K117" i="10" s="1"/>
  <c r="L117" i="10" s="1"/>
  <c r="J117" i="8"/>
  <c r="K117" i="8" s="1"/>
  <c r="L117" i="8" s="1"/>
  <c r="AD119" i="8"/>
  <c r="J110" i="8"/>
  <c r="K110" i="8" s="1"/>
  <c r="L110" i="8" s="1"/>
  <c r="J30" i="96" l="1"/>
  <c r="K30" i="96" s="1"/>
  <c r="L30" i="96" s="1"/>
  <c r="K31" i="96"/>
  <c r="L31" i="96" s="1"/>
  <c r="K31" i="93"/>
  <c r="L31" i="93" s="1"/>
  <c r="J30" i="93"/>
  <c r="K30" i="93" s="1"/>
  <c r="L30" i="93" s="1"/>
  <c r="J30" i="94"/>
  <c r="K30" i="94" s="1"/>
  <c r="L30" i="94" s="1"/>
  <c r="K31" i="94"/>
  <c r="L31" i="94" s="1"/>
  <c r="J30" i="98"/>
  <c r="K30" i="98" s="1"/>
  <c r="L30" i="98" s="1"/>
  <c r="K31" i="98"/>
  <c r="L31" i="98" s="1"/>
  <c r="K31" i="92"/>
  <c r="L31" i="92" s="1"/>
  <c r="J30" i="92"/>
  <c r="K30" i="92" s="1"/>
  <c r="L30" i="92" s="1"/>
  <c r="K31" i="91"/>
  <c r="L31" i="91" s="1"/>
  <c r="J30" i="91"/>
  <c r="K30" i="91" s="1"/>
  <c r="L30" i="91" s="1"/>
  <c r="K31" i="95"/>
  <c r="L31" i="95" s="1"/>
  <c r="J30" i="95"/>
  <c r="K30" i="95" s="1"/>
  <c r="L30" i="95" s="1"/>
  <c r="J30" i="90"/>
  <c r="K30" i="90" s="1"/>
  <c r="L30" i="90" s="1"/>
  <c r="K31" i="90"/>
  <c r="L31" i="90" s="1"/>
  <c r="K31" i="99"/>
  <c r="L31" i="99" s="1"/>
  <c r="J30" i="99"/>
  <c r="K30" i="99" s="1"/>
  <c r="L30" i="99" s="1"/>
  <c r="AD120" i="8"/>
  <c r="AD121" i="10"/>
  <c r="AD120" i="37"/>
  <c r="AD117" i="9"/>
  <c r="J108" i="9"/>
  <c r="AD119" i="30"/>
  <c r="X120" i="28"/>
  <c r="X122" i="24"/>
  <c r="J110" i="33"/>
  <c r="K110" i="33" s="1"/>
  <c r="L110" i="33" s="1"/>
  <c r="J111" i="33"/>
  <c r="K111" i="33" s="1"/>
  <c r="L111" i="33" s="1"/>
  <c r="J116" i="29"/>
  <c r="K116" i="29" s="1"/>
  <c r="L116" i="29" s="1"/>
  <c r="AD118" i="29"/>
  <c r="J109" i="29"/>
  <c r="K109" i="29" s="1"/>
  <c r="L109" i="29" s="1"/>
  <c r="I38" i="8"/>
  <c r="AD40" i="8"/>
  <c r="I36" i="15"/>
  <c r="AD40" i="15"/>
  <c r="I38" i="17"/>
  <c r="I38" i="24"/>
  <c r="J134" i="24" s="1"/>
  <c r="AD40" i="24"/>
  <c r="I36" i="28"/>
  <c r="J132" i="28" s="1"/>
  <c r="J113" i="3"/>
  <c r="K113" i="3" s="1"/>
  <c r="L113" i="3" s="1"/>
  <c r="J117" i="3"/>
  <c r="K117" i="3" s="1"/>
  <c r="L117" i="3" s="1"/>
  <c r="J110" i="3"/>
  <c r="K110" i="3" s="1"/>
  <c r="L110" i="3" s="1"/>
  <c r="X122" i="15"/>
  <c r="AD122" i="4"/>
  <c r="J114" i="9"/>
  <c r="K114" i="9" s="1"/>
  <c r="L114" i="9" s="1"/>
  <c r="J111" i="9"/>
  <c r="K111" i="9" s="1"/>
  <c r="L111" i="9" s="1"/>
  <c r="X122" i="17"/>
  <c r="AD118" i="27"/>
  <c r="AD119" i="27" s="1"/>
  <c r="AD119" i="34"/>
  <c r="J116" i="33"/>
  <c r="K116" i="33" s="1"/>
  <c r="L116" i="33" s="1"/>
  <c r="AD118" i="33"/>
  <c r="J109" i="33"/>
  <c r="K109" i="33" s="1"/>
  <c r="L109" i="33" s="1"/>
  <c r="J114" i="29"/>
  <c r="K114" i="29" s="1"/>
  <c r="L114" i="29" s="1"/>
  <c r="J115" i="29"/>
  <c r="K115" i="29" s="1"/>
  <c r="L115" i="29" s="1"/>
  <c r="I38" i="10"/>
  <c r="AD40" i="10"/>
  <c r="I38" i="15"/>
  <c r="I36" i="17"/>
  <c r="AD40" i="17"/>
  <c r="I38" i="21"/>
  <c r="J134" i="21" s="1"/>
  <c r="AD40" i="21"/>
  <c r="I37" i="29"/>
  <c r="AD39" i="29"/>
  <c r="I37" i="33"/>
  <c r="J133" i="33" s="1"/>
  <c r="AD39" i="33"/>
  <c r="I37" i="37"/>
  <c r="AD39" i="37"/>
  <c r="J111" i="3"/>
  <c r="K111" i="3" s="1"/>
  <c r="L111" i="3" s="1"/>
  <c r="J116" i="3"/>
  <c r="K116" i="3" s="1"/>
  <c r="L116" i="3" s="1"/>
  <c r="AD118" i="3"/>
  <c r="X122" i="14"/>
  <c r="AD119" i="35"/>
  <c r="X122" i="22"/>
  <c r="AD119" i="28"/>
  <c r="J115" i="9"/>
  <c r="K115" i="9" s="1"/>
  <c r="L115" i="9" s="1"/>
  <c r="J112" i="9"/>
  <c r="K112" i="9" s="1"/>
  <c r="L112" i="9" s="1"/>
  <c r="J109" i="9"/>
  <c r="K109" i="9" s="1"/>
  <c r="L109" i="9" s="1"/>
  <c r="J132" i="9"/>
  <c r="AD120" i="18"/>
  <c r="J114" i="33"/>
  <c r="K114" i="33" s="1"/>
  <c r="L114" i="33" s="1"/>
  <c r="J115" i="33"/>
  <c r="K115" i="33" s="1"/>
  <c r="L115" i="33" s="1"/>
  <c r="J117" i="29"/>
  <c r="K117" i="29" s="1"/>
  <c r="L117" i="29" s="1"/>
  <c r="J112" i="29"/>
  <c r="K112" i="29" s="1"/>
  <c r="L112" i="29" s="1"/>
  <c r="J113" i="29"/>
  <c r="K113" i="29" s="1"/>
  <c r="L113" i="29" s="1"/>
  <c r="I37" i="3"/>
  <c r="AD39" i="3"/>
  <c r="I38" i="18"/>
  <c r="AD40" i="18"/>
  <c r="I38" i="22"/>
  <c r="AD40" i="22"/>
  <c r="I37" i="30"/>
  <c r="AD39" i="30"/>
  <c r="I37" i="34"/>
  <c r="AD39" i="34"/>
  <c r="J109" i="3"/>
  <c r="J114" i="3"/>
  <c r="K114" i="3" s="1"/>
  <c r="L114" i="3" s="1"/>
  <c r="X122" i="23"/>
  <c r="X122" i="21"/>
  <c r="J113" i="9"/>
  <c r="K113" i="9" s="1"/>
  <c r="L113" i="9" s="1"/>
  <c r="J110" i="9"/>
  <c r="K110" i="9" s="1"/>
  <c r="L110" i="9" s="1"/>
  <c r="J116" i="9"/>
  <c r="K116" i="9" s="1"/>
  <c r="L116" i="9" s="1"/>
  <c r="J117" i="33"/>
  <c r="K117" i="33" s="1"/>
  <c r="L117" i="33" s="1"/>
  <c r="J112" i="33"/>
  <c r="K112" i="33" s="1"/>
  <c r="L112" i="33" s="1"/>
  <c r="J113" i="33"/>
  <c r="K113" i="33" s="1"/>
  <c r="L113" i="33" s="1"/>
  <c r="J110" i="29"/>
  <c r="K110" i="29" s="1"/>
  <c r="L110" i="29" s="1"/>
  <c r="J111" i="29"/>
  <c r="K111" i="29" s="1"/>
  <c r="L111" i="29" s="1"/>
  <c r="I38" i="4"/>
  <c r="AD40" i="4"/>
  <c r="I38" i="14"/>
  <c r="AD40" i="14"/>
  <c r="I38" i="23"/>
  <c r="J134" i="23" s="1"/>
  <c r="AD40" i="23"/>
  <c r="I36" i="27"/>
  <c r="J132" i="27" s="1"/>
  <c r="I37" i="35"/>
  <c r="AD39" i="35"/>
  <c r="J115" i="3"/>
  <c r="K115" i="3" s="1"/>
  <c r="L115" i="3" s="1"/>
  <c r="J112" i="3"/>
  <c r="K112" i="3" s="1"/>
  <c r="L112" i="3" s="1"/>
  <c r="K134" i="23" l="1"/>
  <c r="L134" i="23" s="1"/>
  <c r="J133" i="23"/>
  <c r="K134" i="24"/>
  <c r="L134" i="24" s="1"/>
  <c r="J133" i="24"/>
  <c r="K134" i="21"/>
  <c r="L134" i="21" s="1"/>
  <c r="J133" i="21"/>
  <c r="K133" i="21" s="1"/>
  <c r="L133" i="21" s="1"/>
  <c r="AD120" i="27"/>
  <c r="K132" i="27"/>
  <c r="L132" i="27" s="1"/>
  <c r="J131" i="27"/>
  <c r="K133" i="33"/>
  <c r="L133" i="33" s="1"/>
  <c r="J132" i="33"/>
  <c r="E37" i="35"/>
  <c r="F37" i="35" s="1"/>
  <c r="E36" i="27"/>
  <c r="F36" i="27" s="1"/>
  <c r="J134" i="14"/>
  <c r="AD123" i="4"/>
  <c r="K132" i="28"/>
  <c r="L132" i="28" s="1"/>
  <c r="J131" i="28"/>
  <c r="E37" i="34"/>
  <c r="F37" i="34" s="1"/>
  <c r="J134" i="18"/>
  <c r="AD121" i="37"/>
  <c r="E37" i="33"/>
  <c r="F37" i="33" s="1"/>
  <c r="J133" i="29"/>
  <c r="AD121" i="21"/>
  <c r="J135" i="10"/>
  <c r="AD121" i="24"/>
  <c r="J134" i="15"/>
  <c r="X121" i="30"/>
  <c r="AD118" i="9"/>
  <c r="AD120" i="30"/>
  <c r="K132" i="9"/>
  <c r="L132" i="9" s="1"/>
  <c r="J131" i="9"/>
  <c r="X121" i="35"/>
  <c r="E37" i="37"/>
  <c r="F37" i="37" s="1"/>
  <c r="J134" i="17"/>
  <c r="X121" i="34"/>
  <c r="AD121" i="8"/>
  <c r="X122" i="8"/>
  <c r="AD120" i="35"/>
  <c r="AD121" i="23"/>
  <c r="J136" i="4"/>
  <c r="K109" i="3"/>
  <c r="L109" i="3" s="1"/>
  <c r="AD120" i="34"/>
  <c r="E37" i="30"/>
  <c r="F37" i="30" s="1"/>
  <c r="AD121" i="18"/>
  <c r="X122" i="18"/>
  <c r="J134" i="37"/>
  <c r="AD122" i="10"/>
  <c r="X124" i="4"/>
  <c r="E38" i="24"/>
  <c r="F38" i="24" s="1"/>
  <c r="AD119" i="29"/>
  <c r="AD120" i="29" s="1"/>
  <c r="X122" i="37"/>
  <c r="X123" i="10"/>
  <c r="J133" i="35"/>
  <c r="E38" i="23"/>
  <c r="F38" i="23" s="1"/>
  <c r="AD121" i="14"/>
  <c r="J133" i="34"/>
  <c r="J133" i="30"/>
  <c r="AD121" i="22"/>
  <c r="AD120" i="28"/>
  <c r="AD119" i="3"/>
  <c r="AD120" i="3" s="1"/>
  <c r="E37" i="29"/>
  <c r="F37" i="29" s="1"/>
  <c r="AD121" i="17"/>
  <c r="AD119" i="33"/>
  <c r="AD120" i="33" s="1"/>
  <c r="X120" i="27"/>
  <c r="J133" i="3"/>
  <c r="E36" i="28"/>
  <c r="F36" i="28" s="1"/>
  <c r="AD121" i="15"/>
  <c r="J134" i="8"/>
  <c r="K108" i="9"/>
  <c r="L108" i="9" s="1"/>
  <c r="J132" i="21" l="1"/>
  <c r="K132" i="21" s="1"/>
  <c r="L132" i="21" s="1"/>
  <c r="K133" i="24"/>
  <c r="L133" i="24" s="1"/>
  <c r="J132" i="24"/>
  <c r="K133" i="23"/>
  <c r="L133" i="23" s="1"/>
  <c r="J132" i="23"/>
  <c r="AD121" i="33"/>
  <c r="AD121" i="29"/>
  <c r="AD121" i="3"/>
  <c r="J133" i="8"/>
  <c r="K134" i="8"/>
  <c r="L134" i="8" s="1"/>
  <c r="AD122" i="15"/>
  <c r="K133" i="35"/>
  <c r="L133" i="35" s="1"/>
  <c r="J132" i="35"/>
  <c r="AD122" i="18"/>
  <c r="AD121" i="34"/>
  <c r="AD122" i="23"/>
  <c r="K134" i="17"/>
  <c r="L134" i="17" s="1"/>
  <c r="J133" i="17"/>
  <c r="AD121" i="30"/>
  <c r="X120" i="9"/>
  <c r="AD119" i="9"/>
  <c r="K133" i="29"/>
  <c r="L133" i="29" s="1"/>
  <c r="J132" i="29"/>
  <c r="AD122" i="37"/>
  <c r="K134" i="14"/>
  <c r="L134" i="14" s="1"/>
  <c r="J133" i="14"/>
  <c r="J130" i="27"/>
  <c r="K131" i="27"/>
  <c r="L131" i="27" s="1"/>
  <c r="AD122" i="17"/>
  <c r="AD122" i="22"/>
  <c r="AD123" i="10"/>
  <c r="K136" i="4"/>
  <c r="L136" i="4" s="1"/>
  <c r="J135" i="4"/>
  <c r="AD121" i="35"/>
  <c r="K131" i="9"/>
  <c r="L131" i="9" s="1"/>
  <c r="J130" i="9"/>
  <c r="J134" i="10"/>
  <c r="K135" i="10"/>
  <c r="L135" i="10" s="1"/>
  <c r="J130" i="28"/>
  <c r="K131" i="28"/>
  <c r="L131" i="28" s="1"/>
  <c r="K133" i="34"/>
  <c r="L133" i="34" s="1"/>
  <c r="J132" i="34"/>
  <c r="J133" i="37"/>
  <c r="K134" i="37"/>
  <c r="L134" i="37" s="1"/>
  <c r="AD122" i="21"/>
  <c r="AD124" i="4"/>
  <c r="AD162" i="27"/>
  <c r="K133" i="3"/>
  <c r="L133" i="3" s="1"/>
  <c r="J132" i="3"/>
  <c r="X121" i="33"/>
  <c r="X121" i="3"/>
  <c r="AD163" i="28"/>
  <c r="K133" i="30"/>
  <c r="L133" i="30" s="1"/>
  <c r="J132" i="30"/>
  <c r="AD122" i="14"/>
  <c r="X121" i="29"/>
  <c r="AD137" i="18"/>
  <c r="AD122" i="8"/>
  <c r="J131" i="21"/>
  <c r="J133" i="15"/>
  <c r="K134" i="15"/>
  <c r="L134" i="15" s="1"/>
  <c r="AD122" i="24"/>
  <c r="K134" i="18"/>
  <c r="L134" i="18" s="1"/>
  <c r="J133" i="18"/>
  <c r="J131" i="33"/>
  <c r="K132" i="33"/>
  <c r="L132" i="33" s="1"/>
  <c r="K132" i="23" l="1"/>
  <c r="L132" i="23" s="1"/>
  <c r="J131" i="23"/>
  <c r="K132" i="24"/>
  <c r="L132" i="24" s="1"/>
  <c r="J131" i="24"/>
  <c r="K131" i="33"/>
  <c r="L131" i="33" s="1"/>
  <c r="J130" i="33"/>
  <c r="AD165" i="14"/>
  <c r="AD167" i="4"/>
  <c r="J131" i="34"/>
  <c r="K132" i="34"/>
  <c r="L132" i="34" s="1"/>
  <c r="J134" i="4"/>
  <c r="K135" i="4"/>
  <c r="L135" i="4" s="1"/>
  <c r="AD164" i="22"/>
  <c r="J129" i="27"/>
  <c r="K130" i="27"/>
  <c r="L130" i="27" s="1"/>
  <c r="AD120" i="9"/>
  <c r="J131" i="35"/>
  <c r="K132" i="35"/>
  <c r="L132" i="35" s="1"/>
  <c r="AD163" i="29"/>
  <c r="K132" i="3"/>
  <c r="L132" i="3" s="1"/>
  <c r="J131" i="3"/>
  <c r="K133" i="37"/>
  <c r="L133" i="37" s="1"/>
  <c r="J132" i="37"/>
  <c r="J132" i="14"/>
  <c r="K133" i="14"/>
  <c r="L133" i="14" s="1"/>
  <c r="J131" i="29"/>
  <c r="K132" i="29"/>
  <c r="L132" i="29" s="1"/>
  <c r="J132" i="17"/>
  <c r="K133" i="17"/>
  <c r="L133" i="17" s="1"/>
  <c r="AD163" i="34"/>
  <c r="AD165" i="15"/>
  <c r="K133" i="8"/>
  <c r="L133" i="8" s="1"/>
  <c r="J132" i="8"/>
  <c r="AD164" i="3"/>
  <c r="J132" i="15"/>
  <c r="K133" i="15"/>
  <c r="L133" i="15" s="1"/>
  <c r="K130" i="28"/>
  <c r="L130" i="28" s="1"/>
  <c r="J129" i="28"/>
  <c r="J129" i="9"/>
  <c r="K130" i="9"/>
  <c r="L130" i="9" s="1"/>
  <c r="AD165" i="17"/>
  <c r="AD163" i="23"/>
  <c r="AD163" i="33"/>
  <c r="J132" i="18"/>
  <c r="K133" i="18"/>
  <c r="L133" i="18" s="1"/>
  <c r="AD163" i="24"/>
  <c r="K131" i="21"/>
  <c r="L131" i="21" s="1"/>
  <c r="J130" i="21"/>
  <c r="AD165" i="8"/>
  <c r="J131" i="30"/>
  <c r="K132" i="30"/>
  <c r="L132" i="30" s="1"/>
  <c r="E1" i="28"/>
  <c r="AD164" i="28"/>
  <c r="AD167" i="28"/>
  <c r="E1" i="27"/>
  <c r="AD166" i="27"/>
  <c r="AD163" i="27"/>
  <c r="AD163" i="21"/>
  <c r="J133" i="10"/>
  <c r="K134" i="10"/>
  <c r="L134" i="10" s="1"/>
  <c r="AD163" i="35"/>
  <c r="AD166" i="10"/>
  <c r="AD164" i="37"/>
  <c r="AD163" i="30"/>
  <c r="K131" i="23" l="1"/>
  <c r="L131" i="23" s="1"/>
  <c r="J130" i="23"/>
  <c r="K131" i="24"/>
  <c r="L131" i="24" s="1"/>
  <c r="J130" i="24"/>
  <c r="B35" i="28"/>
  <c r="B62" i="28"/>
  <c r="B42" i="28"/>
  <c r="B60" i="28"/>
  <c r="B41" i="28"/>
  <c r="B104" i="28"/>
  <c r="B117" i="28"/>
  <c r="B36" i="28"/>
  <c r="E1" i="35"/>
  <c r="AD167" i="35"/>
  <c r="AD164" i="35"/>
  <c r="E1" i="21"/>
  <c r="AD167" i="21"/>
  <c r="AD164" i="21"/>
  <c r="I167" i="28"/>
  <c r="K167" i="28" s="1"/>
  <c r="L167" i="28" s="1"/>
  <c r="E1" i="8"/>
  <c r="AD169" i="8"/>
  <c r="AD166" i="8"/>
  <c r="E1" i="24"/>
  <c r="AD167" i="24"/>
  <c r="AD164" i="24"/>
  <c r="E1" i="33"/>
  <c r="AD164" i="33"/>
  <c r="AD167" i="33"/>
  <c r="E1" i="23"/>
  <c r="AD167" i="23"/>
  <c r="AD164" i="23"/>
  <c r="J128" i="28"/>
  <c r="K129" i="28"/>
  <c r="L129" i="28" s="1"/>
  <c r="J130" i="29"/>
  <c r="K131" i="29"/>
  <c r="L131" i="29" s="1"/>
  <c r="AD163" i="9"/>
  <c r="K131" i="34"/>
  <c r="L131" i="34" s="1"/>
  <c r="J130" i="34"/>
  <c r="J132" i="10"/>
  <c r="K133" i="10"/>
  <c r="L133" i="10" s="1"/>
  <c r="K131" i="30"/>
  <c r="L131" i="30" s="1"/>
  <c r="J130" i="30"/>
  <c r="J131" i="8"/>
  <c r="K132" i="8"/>
  <c r="L132" i="8" s="1"/>
  <c r="K131" i="3"/>
  <c r="L131" i="3" s="1"/>
  <c r="J130" i="3"/>
  <c r="E1" i="29"/>
  <c r="AD167" i="29"/>
  <c r="AD164" i="29"/>
  <c r="K131" i="35"/>
  <c r="L131" i="35" s="1"/>
  <c r="J130" i="35"/>
  <c r="J133" i="4"/>
  <c r="K134" i="4"/>
  <c r="L134" i="4" s="1"/>
  <c r="E1" i="14"/>
  <c r="AD169" i="14"/>
  <c r="AD166" i="14"/>
  <c r="E1" i="30"/>
  <c r="AD167" i="30"/>
  <c r="AD164" i="30"/>
  <c r="I166" i="27"/>
  <c r="K166" i="27" s="1"/>
  <c r="L166" i="27" s="1"/>
  <c r="AD165" i="28"/>
  <c r="AD166" i="28"/>
  <c r="I164" i="28"/>
  <c r="K164" i="28" s="1"/>
  <c r="L164" i="28" s="1"/>
  <c r="E1" i="10"/>
  <c r="AD170" i="10"/>
  <c r="AD167" i="10"/>
  <c r="I163" i="27"/>
  <c r="K163" i="27" s="1"/>
  <c r="L163" i="27" s="1"/>
  <c r="AD164" i="27"/>
  <c r="AD165" i="27"/>
  <c r="B35" i="27"/>
  <c r="B62" i="27"/>
  <c r="B42" i="27"/>
  <c r="B60" i="27"/>
  <c r="B41" i="27"/>
  <c r="B104" i="27"/>
  <c r="B36" i="27"/>
  <c r="B117" i="27"/>
  <c r="K130" i="21"/>
  <c r="L130" i="21" s="1"/>
  <c r="J129" i="21"/>
  <c r="E1" i="17"/>
  <c r="AD166" i="17"/>
  <c r="AD169" i="17"/>
  <c r="J131" i="15"/>
  <c r="K132" i="15"/>
  <c r="L132" i="15" s="1"/>
  <c r="J131" i="17"/>
  <c r="K132" i="17"/>
  <c r="L132" i="17" s="1"/>
  <c r="K132" i="14"/>
  <c r="L132" i="14" s="1"/>
  <c r="J131" i="14"/>
  <c r="E1" i="22"/>
  <c r="AD168" i="22"/>
  <c r="AD165" i="22"/>
  <c r="E1" i="37"/>
  <c r="AD168" i="37"/>
  <c r="AD165" i="37"/>
  <c r="K132" i="18"/>
  <c r="L132" i="18" s="1"/>
  <c r="J131" i="18"/>
  <c r="J128" i="9"/>
  <c r="K129" i="9"/>
  <c r="L129" i="9" s="1"/>
  <c r="E1" i="3"/>
  <c r="AD168" i="3"/>
  <c r="AD165" i="3"/>
  <c r="E1" i="15"/>
  <c r="AD166" i="15"/>
  <c r="AD169" i="15"/>
  <c r="E1" i="34"/>
  <c r="AD167" i="34"/>
  <c r="AD164" i="34"/>
  <c r="J131" i="37"/>
  <c r="K132" i="37"/>
  <c r="L132" i="37" s="1"/>
  <c r="J128" i="27"/>
  <c r="K129" i="27"/>
  <c r="L129" i="27" s="1"/>
  <c r="E1" i="4"/>
  <c r="AD171" i="4"/>
  <c r="AD168" i="4"/>
  <c r="J129" i="33"/>
  <c r="K130" i="33"/>
  <c r="L130" i="33" s="1"/>
  <c r="K130" i="24" l="1"/>
  <c r="L130" i="24" s="1"/>
  <c r="J129" i="24"/>
  <c r="K130" i="23"/>
  <c r="L130" i="23" s="1"/>
  <c r="J129" i="23"/>
  <c r="J129" i="22"/>
  <c r="AD167" i="27"/>
  <c r="AD168" i="28"/>
  <c r="F1" i="28" s="1"/>
  <c r="AD167" i="15"/>
  <c r="I166" i="15"/>
  <c r="K166" i="15" s="1"/>
  <c r="L166" i="15" s="1"/>
  <c r="AD168" i="15"/>
  <c r="I168" i="3"/>
  <c r="K168" i="3" s="1"/>
  <c r="L168" i="3" s="1"/>
  <c r="K128" i="9"/>
  <c r="L128" i="9" s="1"/>
  <c r="J127" i="9"/>
  <c r="B36" i="37"/>
  <c r="B64" i="37"/>
  <c r="B65" i="37"/>
  <c r="B61" i="37"/>
  <c r="B42" i="37"/>
  <c r="B106" i="37"/>
  <c r="B37" i="37"/>
  <c r="B119" i="37"/>
  <c r="K131" i="17"/>
  <c r="L131" i="17" s="1"/>
  <c r="J130" i="17"/>
  <c r="I169" i="17"/>
  <c r="K169" i="17" s="1"/>
  <c r="L169" i="17" s="1"/>
  <c r="C104" i="27"/>
  <c r="C62" i="27"/>
  <c r="I164" i="27"/>
  <c r="K164" i="27" s="1"/>
  <c r="L164" i="27" s="1"/>
  <c r="I167" i="10"/>
  <c r="K167" i="10" s="1"/>
  <c r="L167" i="10" s="1"/>
  <c r="AD168" i="10"/>
  <c r="AD169" i="10"/>
  <c r="E1" i="9"/>
  <c r="AD164" i="9"/>
  <c r="AD167" i="9"/>
  <c r="K128" i="28"/>
  <c r="L128" i="28" s="1"/>
  <c r="J127" i="28"/>
  <c r="I167" i="23"/>
  <c r="K167" i="23" s="1"/>
  <c r="L167" i="23" s="1"/>
  <c r="I167" i="33"/>
  <c r="K167" i="33" s="1"/>
  <c r="L167" i="33" s="1"/>
  <c r="B36" i="24"/>
  <c r="B132" i="24"/>
  <c r="B130" i="24"/>
  <c r="B133" i="24"/>
  <c r="B126" i="24"/>
  <c r="B124" i="24"/>
  <c r="B134" i="24"/>
  <c r="B37" i="24"/>
  <c r="B129" i="24"/>
  <c r="B128" i="24"/>
  <c r="B127" i="24"/>
  <c r="B125" i="24"/>
  <c r="B131" i="24"/>
  <c r="B39" i="24"/>
  <c r="B64" i="24"/>
  <c r="B65" i="24"/>
  <c r="B43" i="24"/>
  <c r="B44" i="24"/>
  <c r="B106" i="24"/>
  <c r="B119" i="24"/>
  <c r="B38" i="24"/>
  <c r="I164" i="21"/>
  <c r="K164" i="21" s="1"/>
  <c r="L164" i="21" s="1"/>
  <c r="AD165" i="21"/>
  <c r="AD166" i="21"/>
  <c r="C36" i="28"/>
  <c r="C41" i="28"/>
  <c r="C35" i="28"/>
  <c r="AD170" i="4"/>
  <c r="I168" i="4"/>
  <c r="K168" i="4" s="1"/>
  <c r="L168" i="4" s="1"/>
  <c r="AD169" i="4"/>
  <c r="B36" i="34"/>
  <c r="B63" i="34"/>
  <c r="B64" i="34"/>
  <c r="B61" i="34"/>
  <c r="B42" i="34"/>
  <c r="B105" i="34"/>
  <c r="B118" i="34"/>
  <c r="B37" i="34"/>
  <c r="K131" i="18"/>
  <c r="L131" i="18" s="1"/>
  <c r="J130" i="18"/>
  <c r="I165" i="37"/>
  <c r="K165" i="37" s="1"/>
  <c r="L165" i="37" s="1"/>
  <c r="AD166" i="37"/>
  <c r="AD167" i="37"/>
  <c r="I168" i="22"/>
  <c r="K168" i="22" s="1"/>
  <c r="L168" i="22" s="1"/>
  <c r="J130" i="14"/>
  <c r="K131" i="14"/>
  <c r="L131" i="14" s="1"/>
  <c r="I166" i="17"/>
  <c r="K166" i="17" s="1"/>
  <c r="L166" i="17" s="1"/>
  <c r="AD168" i="17"/>
  <c r="AD167" i="17"/>
  <c r="C117" i="27"/>
  <c r="C41" i="27"/>
  <c r="C35" i="27"/>
  <c r="I166" i="28"/>
  <c r="K166" i="28" s="1"/>
  <c r="L166" i="28" s="1"/>
  <c r="I167" i="30"/>
  <c r="K167" i="30" s="1"/>
  <c r="L167" i="30" s="1"/>
  <c r="I166" i="14"/>
  <c r="K166" i="14" s="1"/>
  <c r="L166" i="14" s="1"/>
  <c r="AD167" i="14"/>
  <c r="AD168" i="14"/>
  <c r="K133" i="4"/>
  <c r="L133" i="4" s="1"/>
  <c r="J132" i="4"/>
  <c r="I164" i="29"/>
  <c r="K164" i="29" s="1"/>
  <c r="L164" i="29" s="1"/>
  <c r="AD165" i="29"/>
  <c r="AD166" i="29"/>
  <c r="B36" i="29"/>
  <c r="B63" i="29"/>
  <c r="B43" i="29"/>
  <c r="B61" i="29"/>
  <c r="B42" i="29"/>
  <c r="B105" i="29"/>
  <c r="B37" i="29"/>
  <c r="B118" i="29"/>
  <c r="I164" i="33"/>
  <c r="K164" i="33" s="1"/>
  <c r="L164" i="33" s="1"/>
  <c r="AD165" i="33"/>
  <c r="AD166" i="33"/>
  <c r="AD165" i="24"/>
  <c r="I164" i="24"/>
  <c r="K164" i="24" s="1"/>
  <c r="L164" i="24" s="1"/>
  <c r="AD166" i="24"/>
  <c r="AD167" i="8"/>
  <c r="AD168" i="8"/>
  <c r="I166" i="8"/>
  <c r="K166" i="8" s="1"/>
  <c r="L166" i="8" s="1"/>
  <c r="I167" i="35"/>
  <c r="K167" i="35" s="1"/>
  <c r="L167" i="35" s="1"/>
  <c r="C117" i="28"/>
  <c r="C60" i="28"/>
  <c r="K129" i="33"/>
  <c r="L129" i="33" s="1"/>
  <c r="J128" i="33"/>
  <c r="I171" i="4"/>
  <c r="K171" i="4" s="1"/>
  <c r="L171" i="4" s="1"/>
  <c r="K128" i="27"/>
  <c r="L128" i="27" s="1"/>
  <c r="J127" i="27"/>
  <c r="I164" i="34"/>
  <c r="K164" i="34" s="1"/>
  <c r="L164" i="34" s="1"/>
  <c r="AD165" i="34"/>
  <c r="AD166" i="34"/>
  <c r="K131" i="15"/>
  <c r="L131" i="15" s="1"/>
  <c r="J130" i="15"/>
  <c r="J128" i="21"/>
  <c r="K129" i="21"/>
  <c r="L129" i="21" s="1"/>
  <c r="C36" i="27"/>
  <c r="C60" i="27"/>
  <c r="I170" i="10"/>
  <c r="K170" i="10" s="1"/>
  <c r="L170" i="10" s="1"/>
  <c r="I165" i="28"/>
  <c r="K165" i="28" s="1"/>
  <c r="L165" i="28" s="1"/>
  <c r="B36" i="30"/>
  <c r="B63" i="30"/>
  <c r="B43" i="30"/>
  <c r="B61" i="30"/>
  <c r="B42" i="30"/>
  <c r="B105" i="30"/>
  <c r="B118" i="30"/>
  <c r="B37" i="30"/>
  <c r="I167" i="29"/>
  <c r="K167" i="29" s="1"/>
  <c r="L167" i="29" s="1"/>
  <c r="K131" i="8"/>
  <c r="L131" i="8" s="1"/>
  <c r="J130" i="8"/>
  <c r="K130" i="30"/>
  <c r="L130" i="30" s="1"/>
  <c r="J129" i="30"/>
  <c r="K132" i="10"/>
  <c r="L132" i="10" s="1"/>
  <c r="J131" i="10"/>
  <c r="J129" i="34"/>
  <c r="K130" i="34"/>
  <c r="L130" i="34" s="1"/>
  <c r="AD166" i="23"/>
  <c r="I164" i="23"/>
  <c r="K164" i="23" s="1"/>
  <c r="L164" i="23" s="1"/>
  <c r="AD165" i="23"/>
  <c r="B127" i="23"/>
  <c r="B132" i="23"/>
  <c r="B133" i="23"/>
  <c r="B130" i="23"/>
  <c r="B36" i="23"/>
  <c r="B129" i="23"/>
  <c r="B126" i="23"/>
  <c r="B37" i="23"/>
  <c r="B125" i="23"/>
  <c r="B124" i="23"/>
  <c r="B128" i="23"/>
  <c r="B134" i="23"/>
  <c r="B39" i="23"/>
  <c r="B131" i="23"/>
  <c r="B65" i="23"/>
  <c r="B64" i="23"/>
  <c r="B43" i="23"/>
  <c r="B44" i="23"/>
  <c r="B106" i="23"/>
  <c r="B119" i="23"/>
  <c r="B38" i="23"/>
  <c r="I167" i="21"/>
  <c r="K167" i="21" s="1"/>
  <c r="L167" i="21" s="1"/>
  <c r="B168" i="28"/>
  <c r="C42" i="28"/>
  <c r="J130" i="37"/>
  <c r="K131" i="37"/>
  <c r="L131" i="37" s="1"/>
  <c r="I167" i="34"/>
  <c r="K167" i="34" s="1"/>
  <c r="L167" i="34" s="1"/>
  <c r="I169" i="15"/>
  <c r="K169" i="15" s="1"/>
  <c r="L169" i="15" s="1"/>
  <c r="I165" i="3"/>
  <c r="K165" i="3" s="1"/>
  <c r="L165" i="3" s="1"/>
  <c r="AD166" i="3"/>
  <c r="AD167" i="3"/>
  <c r="I168" i="37"/>
  <c r="K168" i="37" s="1"/>
  <c r="L168" i="37" s="1"/>
  <c r="AD166" i="22"/>
  <c r="AD167" i="22"/>
  <c r="I165" i="22"/>
  <c r="K165" i="22" s="1"/>
  <c r="L165" i="22" s="1"/>
  <c r="B167" i="27"/>
  <c r="C42" i="27"/>
  <c r="I165" i="27"/>
  <c r="K165" i="27" s="1"/>
  <c r="L165" i="27" s="1"/>
  <c r="I164" i="30"/>
  <c r="K164" i="30" s="1"/>
  <c r="L164" i="30" s="1"/>
  <c r="AD165" i="30"/>
  <c r="AD166" i="30"/>
  <c r="I169" i="14"/>
  <c r="K169" i="14" s="1"/>
  <c r="L169" i="14" s="1"/>
  <c r="J129" i="35"/>
  <c r="K130" i="35"/>
  <c r="L130" i="35" s="1"/>
  <c r="J129" i="3"/>
  <c r="K130" i="3"/>
  <c r="L130" i="3" s="1"/>
  <c r="K130" i="29"/>
  <c r="L130" i="29" s="1"/>
  <c r="J129" i="29"/>
  <c r="B36" i="33"/>
  <c r="B63" i="33"/>
  <c r="B64" i="33"/>
  <c r="B61" i="33"/>
  <c r="B42" i="33"/>
  <c r="B105" i="33"/>
  <c r="B37" i="33"/>
  <c r="B118" i="33"/>
  <c r="I167" i="24"/>
  <c r="K167" i="24" s="1"/>
  <c r="L167" i="24" s="1"/>
  <c r="I169" i="8"/>
  <c r="K169" i="8" s="1"/>
  <c r="L169" i="8" s="1"/>
  <c r="AD165" i="35"/>
  <c r="AD166" i="35"/>
  <c r="I164" i="35"/>
  <c r="K164" i="35" s="1"/>
  <c r="L164" i="35" s="1"/>
  <c r="B36" i="35"/>
  <c r="B43" i="35"/>
  <c r="B63" i="35"/>
  <c r="B44" i="35"/>
  <c r="B61" i="35"/>
  <c r="B42" i="35"/>
  <c r="B105" i="35"/>
  <c r="B37" i="35"/>
  <c r="B118" i="35"/>
  <c r="C104" i="28"/>
  <c r="C62" i="28"/>
  <c r="I35" i="47"/>
  <c r="K129" i="23" l="1"/>
  <c r="L129" i="23" s="1"/>
  <c r="J128" i="23"/>
  <c r="K129" i="22"/>
  <c r="L129" i="22" s="1"/>
  <c r="J128" i="22"/>
  <c r="K129" i="24"/>
  <c r="L129" i="24" s="1"/>
  <c r="J128" i="24"/>
  <c r="AD172" i="4"/>
  <c r="J35" i="47"/>
  <c r="AD169" i="37"/>
  <c r="AD168" i="21"/>
  <c r="F1" i="21" s="1"/>
  <c r="AD170" i="17"/>
  <c r="AD168" i="34"/>
  <c r="AD168" i="24"/>
  <c r="AD168" i="33"/>
  <c r="F1" i="33" s="1"/>
  <c r="AD168" i="30"/>
  <c r="AD168" i="29"/>
  <c r="AD168" i="35"/>
  <c r="AD168" i="23"/>
  <c r="F1" i="23" s="1"/>
  <c r="AD170" i="15"/>
  <c r="AD171" i="10"/>
  <c r="F1" i="10" s="1"/>
  <c r="AD138" i="18"/>
  <c r="AD148" i="18" s="1"/>
  <c r="AD169" i="3"/>
  <c r="AD170" i="8"/>
  <c r="AD170" i="14"/>
  <c r="AD169" i="22"/>
  <c r="D104" i="28"/>
  <c r="D62" i="28"/>
  <c r="C167" i="27"/>
  <c r="C42" i="35"/>
  <c r="C43" i="35"/>
  <c r="I166" i="35"/>
  <c r="K166" i="35" s="1"/>
  <c r="L166" i="35" s="1"/>
  <c r="C37" i="33"/>
  <c r="C64" i="33"/>
  <c r="I167" i="22"/>
  <c r="K167" i="22" s="1"/>
  <c r="L167" i="22" s="1"/>
  <c r="D42" i="28"/>
  <c r="C119" i="23"/>
  <c r="C64" i="23"/>
  <c r="C134" i="23"/>
  <c r="C37" i="23"/>
  <c r="C130" i="23"/>
  <c r="I165" i="23"/>
  <c r="K165" i="23" s="1"/>
  <c r="L165" i="23" s="1"/>
  <c r="K129" i="34"/>
  <c r="L129" i="34" s="1"/>
  <c r="J128" i="34"/>
  <c r="C118" i="30"/>
  <c r="C43" i="30"/>
  <c r="J127" i="33"/>
  <c r="K128" i="33"/>
  <c r="L128" i="33" s="1"/>
  <c r="I166" i="24"/>
  <c r="K166" i="24" s="1"/>
  <c r="L166" i="24" s="1"/>
  <c r="I166" i="33"/>
  <c r="K166" i="33" s="1"/>
  <c r="L166" i="33" s="1"/>
  <c r="C118" i="29"/>
  <c r="C61" i="29"/>
  <c r="B168" i="29"/>
  <c r="I168" i="17"/>
  <c r="K168" i="17" s="1"/>
  <c r="L168" i="17" s="1"/>
  <c r="K130" i="14"/>
  <c r="L130" i="14" s="1"/>
  <c r="J129" i="14"/>
  <c r="C42" i="34"/>
  <c r="C36" i="34"/>
  <c r="D35" i="28"/>
  <c r="D36" i="28"/>
  <c r="I166" i="21"/>
  <c r="K166" i="21" s="1"/>
  <c r="L166" i="21" s="1"/>
  <c r="C38" i="24"/>
  <c r="C43" i="24"/>
  <c r="C131" i="24"/>
  <c r="C129" i="24"/>
  <c r="C126" i="24"/>
  <c r="B168" i="24"/>
  <c r="C36" i="24"/>
  <c r="I167" i="9"/>
  <c r="K167" i="9" s="1"/>
  <c r="L167" i="9" s="1"/>
  <c r="C42" i="37"/>
  <c r="B169" i="37"/>
  <c r="I168" i="15"/>
  <c r="K168" i="15" s="1"/>
  <c r="L168" i="15" s="1"/>
  <c r="C118" i="35"/>
  <c r="C61" i="35"/>
  <c r="C36" i="35"/>
  <c r="I165" i="35"/>
  <c r="K165" i="35" s="1"/>
  <c r="L165" i="35" s="1"/>
  <c r="C105" i="33"/>
  <c r="C63" i="33"/>
  <c r="K129" i="35"/>
  <c r="L129" i="35" s="1"/>
  <c r="J128" i="35"/>
  <c r="I166" i="30"/>
  <c r="K166" i="30" s="1"/>
  <c r="L166" i="30" s="1"/>
  <c r="I166" i="22"/>
  <c r="K166" i="22" s="1"/>
  <c r="L166" i="22" s="1"/>
  <c r="I167" i="3"/>
  <c r="K167" i="3" s="1"/>
  <c r="L167" i="3" s="1"/>
  <c r="C106" i="23"/>
  <c r="C65" i="23"/>
  <c r="C128" i="23"/>
  <c r="C126" i="23"/>
  <c r="C133" i="23"/>
  <c r="K131" i="10"/>
  <c r="L131" i="10" s="1"/>
  <c r="J130" i="10"/>
  <c r="C105" i="30"/>
  <c r="C63" i="30"/>
  <c r="J127" i="21"/>
  <c r="K128" i="21"/>
  <c r="L128" i="21" s="1"/>
  <c r="D60" i="28"/>
  <c r="I168" i="8"/>
  <c r="K168" i="8" s="1"/>
  <c r="L168" i="8" s="1"/>
  <c r="I165" i="33"/>
  <c r="K165" i="33" s="1"/>
  <c r="L165" i="33" s="1"/>
  <c r="C37" i="29"/>
  <c r="C43" i="29"/>
  <c r="I166" i="29"/>
  <c r="K166" i="29" s="1"/>
  <c r="L166" i="29" s="1"/>
  <c r="J131" i="4"/>
  <c r="K132" i="4"/>
  <c r="L132" i="4" s="1"/>
  <c r="I167" i="37"/>
  <c r="K167" i="37" s="1"/>
  <c r="L167" i="37" s="1"/>
  <c r="K130" i="18"/>
  <c r="L130" i="18" s="1"/>
  <c r="J129" i="18"/>
  <c r="C37" i="34"/>
  <c r="C61" i="34"/>
  <c r="B168" i="34"/>
  <c r="I170" i="4"/>
  <c r="K170" i="4" s="1"/>
  <c r="L170" i="4" s="1"/>
  <c r="D41" i="28"/>
  <c r="I165" i="21"/>
  <c r="K165" i="21" s="1"/>
  <c r="L165" i="21" s="1"/>
  <c r="C119" i="24"/>
  <c r="C65" i="24"/>
  <c r="C125" i="24"/>
  <c r="C37" i="24"/>
  <c r="C133" i="24"/>
  <c r="K127" i="28"/>
  <c r="L127" i="28" s="1"/>
  <c r="J126" i="28"/>
  <c r="AD165" i="9"/>
  <c r="AD166" i="9"/>
  <c r="I164" i="9"/>
  <c r="K164" i="9" s="1"/>
  <c r="L164" i="9" s="1"/>
  <c r="I169" i="10"/>
  <c r="K169" i="10" s="1"/>
  <c r="L169" i="10" s="1"/>
  <c r="F1" i="27"/>
  <c r="C119" i="37"/>
  <c r="C61" i="37"/>
  <c r="C36" i="37"/>
  <c r="C37" i="35"/>
  <c r="C44" i="35"/>
  <c r="B168" i="35"/>
  <c r="D42" i="33"/>
  <c r="C42" i="33"/>
  <c r="C36" i="33"/>
  <c r="D36" i="33"/>
  <c r="K129" i="29"/>
  <c r="L129" i="29" s="1"/>
  <c r="J128" i="29"/>
  <c r="I165" i="30"/>
  <c r="K165" i="30" s="1"/>
  <c r="L165" i="30" s="1"/>
  <c r="I166" i="3"/>
  <c r="K166" i="3" s="1"/>
  <c r="L166" i="3" s="1"/>
  <c r="J129" i="37"/>
  <c r="K130" i="37"/>
  <c r="L130" i="37" s="1"/>
  <c r="D44" i="23"/>
  <c r="C44" i="23"/>
  <c r="C131" i="23"/>
  <c r="D124" i="23"/>
  <c r="C124" i="23"/>
  <c r="D129" i="23"/>
  <c r="C129" i="23"/>
  <c r="D132" i="23"/>
  <c r="C132" i="23"/>
  <c r="I166" i="23"/>
  <c r="K166" i="23" s="1"/>
  <c r="L166" i="23" s="1"/>
  <c r="C42" i="30"/>
  <c r="B168" i="30"/>
  <c r="J129" i="15"/>
  <c r="K130" i="15"/>
  <c r="L130" i="15" s="1"/>
  <c r="I166" i="34"/>
  <c r="K166" i="34" s="1"/>
  <c r="L166" i="34" s="1"/>
  <c r="J126" i="27"/>
  <c r="K127" i="27"/>
  <c r="L127" i="27" s="1"/>
  <c r="I167" i="8"/>
  <c r="K167" i="8" s="1"/>
  <c r="L167" i="8" s="1"/>
  <c r="I165" i="24"/>
  <c r="K165" i="24" s="1"/>
  <c r="L165" i="24" s="1"/>
  <c r="C105" i="29"/>
  <c r="C63" i="29"/>
  <c r="I165" i="29"/>
  <c r="K165" i="29" s="1"/>
  <c r="L165" i="29" s="1"/>
  <c r="I168" i="14"/>
  <c r="K168" i="14" s="1"/>
  <c r="L168" i="14" s="1"/>
  <c r="I166" i="37"/>
  <c r="K166" i="37" s="1"/>
  <c r="L166" i="37" s="1"/>
  <c r="C118" i="34"/>
  <c r="C64" i="34"/>
  <c r="C106" i="24"/>
  <c r="C64" i="24"/>
  <c r="C127" i="24"/>
  <c r="C134" i="24"/>
  <c r="C130" i="24"/>
  <c r="I168" i="10"/>
  <c r="K168" i="10" s="1"/>
  <c r="L168" i="10" s="1"/>
  <c r="C37" i="37"/>
  <c r="C65" i="37"/>
  <c r="J126" i="9"/>
  <c r="K127" i="9"/>
  <c r="L127" i="9" s="1"/>
  <c r="I167" i="15"/>
  <c r="K167" i="15" s="1"/>
  <c r="L167" i="15" s="1"/>
  <c r="C105" i="35"/>
  <c r="C63" i="35"/>
  <c r="C118" i="33"/>
  <c r="D118" i="33"/>
  <c r="C61" i="33"/>
  <c r="D61" i="33"/>
  <c r="B168" i="33"/>
  <c r="K129" i="3"/>
  <c r="L129" i="3" s="1"/>
  <c r="J128" i="3"/>
  <c r="C168" i="28"/>
  <c r="C38" i="23"/>
  <c r="D38" i="23"/>
  <c r="C43" i="23"/>
  <c r="D43" i="23"/>
  <c r="C39" i="23"/>
  <c r="D39" i="23"/>
  <c r="D125" i="23"/>
  <c r="C125" i="23"/>
  <c r="B168" i="23"/>
  <c r="C36" i="23"/>
  <c r="D36" i="23"/>
  <c r="D127" i="23"/>
  <c r="C127" i="23"/>
  <c r="K129" i="30"/>
  <c r="L129" i="30" s="1"/>
  <c r="J128" i="30"/>
  <c r="J129" i="8"/>
  <c r="K130" i="8"/>
  <c r="L130" i="8" s="1"/>
  <c r="C37" i="30"/>
  <c r="C61" i="30"/>
  <c r="C36" i="30"/>
  <c r="I165" i="34"/>
  <c r="K165" i="34" s="1"/>
  <c r="L165" i="34" s="1"/>
  <c r="D117" i="28"/>
  <c r="C42" i="29"/>
  <c r="C36" i="29"/>
  <c r="I167" i="14"/>
  <c r="K167" i="14" s="1"/>
  <c r="L167" i="14" s="1"/>
  <c r="I167" i="17"/>
  <c r="K167" i="17" s="1"/>
  <c r="L167" i="17" s="1"/>
  <c r="C105" i="34"/>
  <c r="C63" i="34"/>
  <c r="I169" i="4"/>
  <c r="K169" i="4" s="1"/>
  <c r="L169" i="4" s="1"/>
  <c r="C44" i="24"/>
  <c r="C39" i="24"/>
  <c r="C128" i="24"/>
  <c r="C124" i="24"/>
  <c r="C132" i="24"/>
  <c r="K130" i="17"/>
  <c r="L130" i="17" s="1"/>
  <c r="J129" i="17"/>
  <c r="C106" i="37"/>
  <c r="C64" i="37"/>
  <c r="I31" i="47"/>
  <c r="I16" i="47"/>
  <c r="I28" i="47"/>
  <c r="I33" i="47"/>
  <c r="I26" i="47"/>
  <c r="I138" i="18" l="1"/>
  <c r="K138" i="18" s="1"/>
  <c r="L138" i="18" s="1"/>
  <c r="J127" i="22"/>
  <c r="K128" i="22"/>
  <c r="L128" i="22" s="1"/>
  <c r="K128" i="24"/>
  <c r="L128" i="24" s="1"/>
  <c r="J127" i="24"/>
  <c r="K128" i="23"/>
  <c r="L128" i="23" s="1"/>
  <c r="J127" i="23"/>
  <c r="D37" i="33"/>
  <c r="J33" i="47"/>
  <c r="J31" i="47"/>
  <c r="K30" i="47" s="1"/>
  <c r="E51" i="50" s="1"/>
  <c r="J28" i="47"/>
  <c r="D64" i="23"/>
  <c r="J26" i="47"/>
  <c r="J16" i="47"/>
  <c r="AD168" i="9"/>
  <c r="F1" i="9" s="1"/>
  <c r="D131" i="23"/>
  <c r="D105" i="33"/>
  <c r="D63" i="33"/>
  <c r="F1" i="34"/>
  <c r="AD163" i="18"/>
  <c r="F1" i="14"/>
  <c r="C168" i="23"/>
  <c r="C168" i="33"/>
  <c r="F1" i="8"/>
  <c r="J128" i="15"/>
  <c r="K129" i="15"/>
  <c r="L129" i="15" s="1"/>
  <c r="F1" i="30"/>
  <c r="C168" i="35"/>
  <c r="I166" i="9"/>
  <c r="K166" i="9" s="1"/>
  <c r="L166" i="9" s="1"/>
  <c r="C168" i="34"/>
  <c r="J130" i="4"/>
  <c r="K131" i="4"/>
  <c r="L131" i="4" s="1"/>
  <c r="D133" i="23"/>
  <c r="D128" i="23"/>
  <c r="F1" i="35"/>
  <c r="J127" i="34"/>
  <c r="K128" i="34"/>
  <c r="L128" i="34" s="1"/>
  <c r="D130" i="23"/>
  <c r="D119" i="23"/>
  <c r="F1" i="17"/>
  <c r="F1" i="37"/>
  <c r="F1" i="24"/>
  <c r="K126" i="27"/>
  <c r="L126" i="27" s="1"/>
  <c r="J125" i="27"/>
  <c r="C168" i="30"/>
  <c r="K129" i="37"/>
  <c r="L129" i="37" s="1"/>
  <c r="J128" i="37"/>
  <c r="J127" i="29"/>
  <c r="K128" i="29"/>
  <c r="L128" i="29" s="1"/>
  <c r="I165" i="9"/>
  <c r="K165" i="9" s="1"/>
  <c r="L165" i="9" s="1"/>
  <c r="J129" i="10"/>
  <c r="K130" i="10"/>
  <c r="L130" i="10" s="1"/>
  <c r="D106" i="23"/>
  <c r="D134" i="23"/>
  <c r="K129" i="8"/>
  <c r="L129" i="8" s="1"/>
  <c r="J128" i="8"/>
  <c r="J127" i="3"/>
  <c r="K128" i="3"/>
  <c r="L128" i="3" s="1"/>
  <c r="F1" i="15"/>
  <c r="F1" i="3"/>
  <c r="D104" i="27"/>
  <c r="D35" i="27"/>
  <c r="D36" i="27"/>
  <c r="D42" i="27"/>
  <c r="D117" i="27"/>
  <c r="D62" i="27"/>
  <c r="D41" i="27"/>
  <c r="D60" i="27"/>
  <c r="J128" i="18"/>
  <c r="K129" i="18"/>
  <c r="L129" i="18" s="1"/>
  <c r="J126" i="21"/>
  <c r="K127" i="21"/>
  <c r="L127" i="21" s="1"/>
  <c r="D126" i="23"/>
  <c r="D65" i="23"/>
  <c r="F1" i="22"/>
  <c r="C169" i="37"/>
  <c r="C168" i="24"/>
  <c r="D37" i="23"/>
  <c r="D64" i="33"/>
  <c r="F1" i="4"/>
  <c r="J128" i="17"/>
  <c r="K129" i="17"/>
  <c r="L129" i="17" s="1"/>
  <c r="J127" i="30"/>
  <c r="K128" i="30"/>
  <c r="L128" i="30" s="1"/>
  <c r="J125" i="9"/>
  <c r="K126" i="9"/>
  <c r="L126" i="9" s="1"/>
  <c r="F1" i="29"/>
  <c r="D168" i="28"/>
  <c r="J125" i="28"/>
  <c r="K126" i="28"/>
  <c r="L126" i="28" s="1"/>
  <c r="J127" i="35"/>
  <c r="K128" i="35"/>
  <c r="L128" i="35" s="1"/>
  <c r="J128" i="14"/>
  <c r="K129" i="14"/>
  <c r="L129" i="14" s="1"/>
  <c r="C168" i="29"/>
  <c r="K127" i="33"/>
  <c r="L127" i="33" s="1"/>
  <c r="J126" i="33"/>
  <c r="I20" i="47"/>
  <c r="I17" i="47"/>
  <c r="I18" i="47"/>
  <c r="I44" i="47"/>
  <c r="I42" i="47"/>
  <c r="I21" i="47"/>
  <c r="I19" i="47"/>
  <c r="I48" i="47"/>
  <c r="I37" i="47"/>
  <c r="I40" i="47"/>
  <c r="I27" i="47"/>
  <c r="I39" i="47"/>
  <c r="I13" i="47"/>
  <c r="I46" i="47"/>
  <c r="I14" i="47"/>
  <c r="I29" i="47"/>
  <c r="I10" i="47"/>
  <c r="I15" i="47"/>
  <c r="E32" i="50" l="1"/>
  <c r="E31" i="50" s="1"/>
  <c r="F32" i="50"/>
  <c r="F31" i="50" s="1"/>
  <c r="J32" i="50"/>
  <c r="J31" i="50" s="1"/>
  <c r="N32" i="50"/>
  <c r="N31" i="50" s="1"/>
  <c r="I32" i="50"/>
  <c r="I31" i="50" s="1"/>
  <c r="G32" i="50"/>
  <c r="G31" i="50" s="1"/>
  <c r="K32" i="50"/>
  <c r="K31" i="50" s="1"/>
  <c r="O32" i="50"/>
  <c r="O31" i="50" s="1"/>
  <c r="M32" i="50"/>
  <c r="M31" i="50" s="1"/>
  <c r="H32" i="50"/>
  <c r="H31" i="50" s="1"/>
  <c r="L32" i="50"/>
  <c r="L31" i="50" s="1"/>
  <c r="P32" i="50"/>
  <c r="P31" i="50" s="1"/>
  <c r="E13" i="50"/>
  <c r="E12" i="50" s="1"/>
  <c r="F13" i="50"/>
  <c r="F12" i="50" s="1"/>
  <c r="J13" i="50"/>
  <c r="J12" i="50" s="1"/>
  <c r="N13" i="50"/>
  <c r="N12" i="50" s="1"/>
  <c r="K13" i="50"/>
  <c r="K12" i="50" s="1"/>
  <c r="O13" i="50"/>
  <c r="O12" i="50" s="1"/>
  <c r="H13" i="50"/>
  <c r="H12" i="50" s="1"/>
  <c r="L13" i="50"/>
  <c r="L12" i="50" s="1"/>
  <c r="P13" i="50"/>
  <c r="P12" i="50" s="1"/>
  <c r="M13" i="50"/>
  <c r="M12" i="50" s="1"/>
  <c r="G13" i="50"/>
  <c r="G12" i="50" s="1"/>
  <c r="I13" i="50"/>
  <c r="I12" i="50" s="1"/>
  <c r="K127" i="23"/>
  <c r="L127" i="23" s="1"/>
  <c r="J126" i="23"/>
  <c r="K127" i="24"/>
  <c r="L127" i="24" s="1"/>
  <c r="J126" i="24"/>
  <c r="K127" i="22"/>
  <c r="L127" i="22" s="1"/>
  <c r="J126" i="22"/>
  <c r="J48" i="47"/>
  <c r="J44" i="47"/>
  <c r="J40" i="47"/>
  <c r="J46" i="47"/>
  <c r="J42" i="47"/>
  <c r="J39" i="47"/>
  <c r="J37" i="47"/>
  <c r="J29" i="47"/>
  <c r="J27" i="47"/>
  <c r="J21" i="47"/>
  <c r="J20" i="47"/>
  <c r="J19" i="47"/>
  <c r="J18" i="47"/>
  <c r="J17" i="47"/>
  <c r="J15" i="47"/>
  <c r="J14" i="47"/>
  <c r="J13" i="47"/>
  <c r="J10" i="47"/>
  <c r="D168" i="33"/>
  <c r="D118" i="34"/>
  <c r="D36" i="34"/>
  <c r="D37" i="34"/>
  <c r="D63" i="34"/>
  <c r="D42" i="34"/>
  <c r="D61" i="34"/>
  <c r="D64" i="34"/>
  <c r="D105" i="34"/>
  <c r="AD167" i="18"/>
  <c r="E1" i="18"/>
  <c r="AD164" i="18"/>
  <c r="D168" i="23"/>
  <c r="D63" i="29"/>
  <c r="D61" i="29"/>
  <c r="D37" i="29"/>
  <c r="D42" i="29"/>
  <c r="D118" i="29"/>
  <c r="D105" i="29"/>
  <c r="D43" i="29"/>
  <c r="D36" i="29"/>
  <c r="K128" i="18"/>
  <c r="L128" i="18" s="1"/>
  <c r="J127" i="18"/>
  <c r="D119" i="37"/>
  <c r="D37" i="37"/>
  <c r="D61" i="37"/>
  <c r="D65" i="37"/>
  <c r="D106" i="37"/>
  <c r="D42" i="37"/>
  <c r="D36" i="37"/>
  <c r="D64" i="37"/>
  <c r="J126" i="34"/>
  <c r="K127" i="34"/>
  <c r="L127" i="34" s="1"/>
  <c r="K128" i="14"/>
  <c r="L128" i="14" s="1"/>
  <c r="J127" i="14"/>
  <c r="J126" i="35"/>
  <c r="K127" i="35"/>
  <c r="L127" i="35" s="1"/>
  <c r="K126" i="21"/>
  <c r="L126" i="21" s="1"/>
  <c r="J125" i="21"/>
  <c r="K127" i="3"/>
  <c r="L127" i="3" s="1"/>
  <c r="J126" i="3"/>
  <c r="D134" i="24"/>
  <c r="D132" i="24"/>
  <c r="D43" i="24"/>
  <c r="D129" i="24"/>
  <c r="D130" i="24"/>
  <c r="D124" i="24"/>
  <c r="D38" i="24"/>
  <c r="D131" i="24"/>
  <c r="D36" i="24"/>
  <c r="D119" i="24"/>
  <c r="D125" i="24"/>
  <c r="D133" i="24"/>
  <c r="D106" i="24"/>
  <c r="D127" i="24"/>
  <c r="D39" i="24"/>
  <c r="D126" i="24"/>
  <c r="D65" i="24"/>
  <c r="D37" i="24"/>
  <c r="D64" i="24"/>
  <c r="D44" i="24"/>
  <c r="D128" i="24"/>
  <c r="J125" i="33"/>
  <c r="K126" i="33"/>
  <c r="L126" i="33" s="1"/>
  <c r="J124" i="9"/>
  <c r="K125" i="9"/>
  <c r="L125" i="9" s="1"/>
  <c r="J127" i="8"/>
  <c r="K128" i="8"/>
  <c r="L128" i="8" s="1"/>
  <c r="K127" i="29"/>
  <c r="L127" i="29" s="1"/>
  <c r="J126" i="29"/>
  <c r="J124" i="27"/>
  <c r="K125" i="27"/>
  <c r="L125" i="27" s="1"/>
  <c r="K128" i="15"/>
  <c r="L128" i="15" s="1"/>
  <c r="J127" i="15"/>
  <c r="K125" i="28"/>
  <c r="L125" i="28" s="1"/>
  <c r="J124" i="28"/>
  <c r="J126" i="30"/>
  <c r="K127" i="30"/>
  <c r="L127" i="30" s="1"/>
  <c r="K128" i="17"/>
  <c r="L128" i="17" s="1"/>
  <c r="J127" i="17"/>
  <c r="D167" i="27"/>
  <c r="K129" i="10"/>
  <c r="L129" i="10" s="1"/>
  <c r="J128" i="10"/>
  <c r="J127" i="37"/>
  <c r="K128" i="37"/>
  <c r="L128" i="37" s="1"/>
  <c r="D44" i="35"/>
  <c r="D42" i="35"/>
  <c r="D61" i="35"/>
  <c r="D37" i="35"/>
  <c r="D105" i="35"/>
  <c r="D43" i="35"/>
  <c r="D118" i="35"/>
  <c r="D36" i="35"/>
  <c r="D63" i="35"/>
  <c r="J129" i="4"/>
  <c r="K130" i="4"/>
  <c r="L130" i="4" s="1"/>
  <c r="D43" i="30"/>
  <c r="D63" i="30"/>
  <c r="D105" i="30"/>
  <c r="D42" i="30"/>
  <c r="D37" i="30"/>
  <c r="D36" i="30"/>
  <c r="D118" i="30"/>
  <c r="D61" i="30"/>
  <c r="E50" i="50" l="1"/>
  <c r="K32" i="47"/>
  <c r="F53" i="50" s="1"/>
  <c r="J125" i="22"/>
  <c r="K126" i="22"/>
  <c r="L126" i="22" s="1"/>
  <c r="K126" i="24"/>
  <c r="L126" i="24" s="1"/>
  <c r="J125" i="24"/>
  <c r="K126" i="23"/>
  <c r="L126" i="23" s="1"/>
  <c r="J125" i="23"/>
  <c r="D168" i="34"/>
  <c r="AD165" i="18"/>
  <c r="I164" i="18"/>
  <c r="K164" i="18" s="1"/>
  <c r="L164" i="18" s="1"/>
  <c r="AD166" i="18"/>
  <c r="I167" i="18"/>
  <c r="K167" i="18" s="1"/>
  <c r="L167" i="18" s="1"/>
  <c r="D168" i="29"/>
  <c r="J123" i="27"/>
  <c r="K124" i="27"/>
  <c r="L124" i="27" s="1"/>
  <c r="J123" i="9"/>
  <c r="K124" i="9"/>
  <c r="L124" i="9" s="1"/>
  <c r="K126" i="3"/>
  <c r="L126" i="3" s="1"/>
  <c r="J125" i="3"/>
  <c r="J126" i="14"/>
  <c r="K127" i="14"/>
  <c r="L127" i="14" s="1"/>
  <c r="K126" i="34"/>
  <c r="L126" i="34" s="1"/>
  <c r="J125" i="34"/>
  <c r="J128" i="4"/>
  <c r="K129" i="4"/>
  <c r="L129" i="4" s="1"/>
  <c r="D168" i="35"/>
  <c r="J127" i="10"/>
  <c r="K128" i="10"/>
  <c r="L128" i="10" s="1"/>
  <c r="K126" i="30"/>
  <c r="L126" i="30" s="1"/>
  <c r="J125" i="30"/>
  <c r="J125" i="29"/>
  <c r="K126" i="29"/>
  <c r="L126" i="29" s="1"/>
  <c r="K127" i="8"/>
  <c r="L127" i="8" s="1"/>
  <c r="J126" i="8"/>
  <c r="D168" i="24"/>
  <c r="D169" i="37"/>
  <c r="J126" i="17"/>
  <c r="K127" i="17"/>
  <c r="L127" i="17" s="1"/>
  <c r="J123" i="28"/>
  <c r="K124" i="28"/>
  <c r="L124" i="28" s="1"/>
  <c r="J126" i="15"/>
  <c r="K127" i="15"/>
  <c r="L127" i="15" s="1"/>
  <c r="J124" i="33"/>
  <c r="K125" i="33"/>
  <c r="L125" i="33" s="1"/>
  <c r="D168" i="30"/>
  <c r="J126" i="37"/>
  <c r="K127" i="37"/>
  <c r="L127" i="37" s="1"/>
  <c r="K125" i="21"/>
  <c r="L125" i="21" s="1"/>
  <c r="J104" i="21"/>
  <c r="J125" i="35"/>
  <c r="K126" i="35"/>
  <c r="L126" i="35" s="1"/>
  <c r="J126" i="18"/>
  <c r="K127" i="18"/>
  <c r="L127" i="18" s="1"/>
  <c r="F52" i="50" l="1"/>
  <c r="E53" i="50"/>
  <c r="E34" i="50"/>
  <c r="E33" i="50" s="1"/>
  <c r="F34" i="50"/>
  <c r="F33" i="50" s="1"/>
  <c r="G34" i="50"/>
  <c r="G33" i="50" s="1"/>
  <c r="K34" i="50"/>
  <c r="K33" i="50" s="1"/>
  <c r="O34" i="50"/>
  <c r="O33" i="50" s="1"/>
  <c r="H34" i="50"/>
  <c r="H33" i="50" s="1"/>
  <c r="L34" i="50"/>
  <c r="L33" i="50" s="1"/>
  <c r="P34" i="50"/>
  <c r="P33" i="50" s="1"/>
  <c r="I34" i="50"/>
  <c r="I33" i="50" s="1"/>
  <c r="M34" i="50"/>
  <c r="M33" i="50" s="1"/>
  <c r="J34" i="50"/>
  <c r="J33" i="50" s="1"/>
  <c r="N34" i="50"/>
  <c r="N33" i="50" s="1"/>
  <c r="F15" i="50"/>
  <c r="F14" i="50" s="1"/>
  <c r="G15" i="50"/>
  <c r="G14" i="50" s="1"/>
  <c r="K15" i="50"/>
  <c r="K14" i="50" s="1"/>
  <c r="O15" i="50"/>
  <c r="O14" i="50" s="1"/>
  <c r="N15" i="50"/>
  <c r="N14" i="50" s="1"/>
  <c r="H15" i="50"/>
  <c r="H14" i="50" s="1"/>
  <c r="L15" i="50"/>
  <c r="L14" i="50" s="1"/>
  <c r="P15" i="50"/>
  <c r="P14" i="50" s="1"/>
  <c r="I15" i="50"/>
  <c r="I14" i="50" s="1"/>
  <c r="M15" i="50"/>
  <c r="M14" i="50" s="1"/>
  <c r="J15" i="50"/>
  <c r="J14" i="50" s="1"/>
  <c r="K125" i="24"/>
  <c r="L125" i="24" s="1"/>
  <c r="J104" i="24"/>
  <c r="K125" i="23"/>
  <c r="L125" i="23" s="1"/>
  <c r="J104" i="23"/>
  <c r="K125" i="22"/>
  <c r="L125" i="22" s="1"/>
  <c r="J104" i="22"/>
  <c r="AD168" i="18"/>
  <c r="I166" i="18"/>
  <c r="K166" i="18" s="1"/>
  <c r="L166" i="18" s="1"/>
  <c r="I165" i="18"/>
  <c r="K165" i="18" s="1"/>
  <c r="L165" i="18" s="1"/>
  <c r="K126" i="15"/>
  <c r="L126" i="15" s="1"/>
  <c r="J125" i="15"/>
  <c r="K125" i="34"/>
  <c r="L125" i="34" s="1"/>
  <c r="J124" i="34"/>
  <c r="K123" i="27"/>
  <c r="L123" i="27" s="1"/>
  <c r="J102" i="27"/>
  <c r="K126" i="17"/>
  <c r="L126" i="17" s="1"/>
  <c r="J125" i="17"/>
  <c r="K123" i="9"/>
  <c r="L123" i="9" s="1"/>
  <c r="J102" i="9"/>
  <c r="J125" i="18"/>
  <c r="K126" i="18"/>
  <c r="L126" i="18" s="1"/>
  <c r="J103" i="21"/>
  <c r="K104" i="21"/>
  <c r="L104" i="21" s="1"/>
  <c r="K125" i="29"/>
  <c r="L125" i="29" s="1"/>
  <c r="J124" i="29"/>
  <c r="J124" i="30"/>
  <c r="K125" i="30"/>
  <c r="L125" i="30" s="1"/>
  <c r="K127" i="10"/>
  <c r="L127" i="10" s="1"/>
  <c r="J126" i="10"/>
  <c r="J124" i="3"/>
  <c r="K125" i="3"/>
  <c r="L125" i="3" s="1"/>
  <c r="J124" i="35"/>
  <c r="K125" i="35"/>
  <c r="L125" i="35" s="1"/>
  <c r="K126" i="37"/>
  <c r="L126" i="37" s="1"/>
  <c r="J125" i="37"/>
  <c r="K124" i="33"/>
  <c r="L124" i="33" s="1"/>
  <c r="J103" i="33"/>
  <c r="K123" i="28"/>
  <c r="L123" i="28" s="1"/>
  <c r="J102" i="28"/>
  <c r="K126" i="8"/>
  <c r="L126" i="8" s="1"/>
  <c r="J125" i="8"/>
  <c r="K128" i="4"/>
  <c r="L128" i="4" s="1"/>
  <c r="J127" i="4"/>
  <c r="K126" i="14"/>
  <c r="L126" i="14" s="1"/>
  <c r="J125" i="14"/>
  <c r="E52" i="50" l="1"/>
  <c r="J103" i="22"/>
  <c r="K104" i="22"/>
  <c r="L104" i="22" s="1"/>
  <c r="K104" i="24"/>
  <c r="L104" i="24" s="1"/>
  <c r="J103" i="24"/>
  <c r="K104" i="23"/>
  <c r="L104" i="23" s="1"/>
  <c r="J103" i="23"/>
  <c r="F1" i="18"/>
  <c r="K125" i="14"/>
  <c r="L125" i="14" s="1"/>
  <c r="J104" i="14"/>
  <c r="K125" i="37"/>
  <c r="L125" i="37" s="1"/>
  <c r="J104" i="37"/>
  <c r="J101" i="9"/>
  <c r="K102" i="9"/>
  <c r="L102" i="9" s="1"/>
  <c r="K125" i="17"/>
  <c r="L125" i="17" s="1"/>
  <c r="J104" i="17"/>
  <c r="K103" i="33"/>
  <c r="L103" i="33" s="1"/>
  <c r="J102" i="33"/>
  <c r="K126" i="10"/>
  <c r="L126" i="10" s="1"/>
  <c r="J105" i="10"/>
  <c r="K124" i="29"/>
  <c r="L124" i="29" s="1"/>
  <c r="J103" i="29"/>
  <c r="K124" i="35"/>
  <c r="L124" i="35" s="1"/>
  <c r="J103" i="35"/>
  <c r="K125" i="18"/>
  <c r="L125" i="18" s="1"/>
  <c r="J104" i="18"/>
  <c r="K127" i="4"/>
  <c r="L127" i="4" s="1"/>
  <c r="J106" i="4"/>
  <c r="K125" i="8"/>
  <c r="L125" i="8" s="1"/>
  <c r="J104" i="8"/>
  <c r="K102" i="28"/>
  <c r="L102" i="28" s="1"/>
  <c r="J101" i="28"/>
  <c r="K102" i="27"/>
  <c r="L102" i="27" s="1"/>
  <c r="J101" i="27"/>
  <c r="K124" i="34"/>
  <c r="L124" i="34" s="1"/>
  <c r="J103" i="34"/>
  <c r="K125" i="15"/>
  <c r="L125" i="15" s="1"/>
  <c r="J104" i="15"/>
  <c r="K124" i="3"/>
  <c r="L124" i="3" s="1"/>
  <c r="J103" i="3"/>
  <c r="K124" i="30"/>
  <c r="L124" i="30" s="1"/>
  <c r="J103" i="30"/>
  <c r="J102" i="21"/>
  <c r="K103" i="21"/>
  <c r="L103" i="21" s="1"/>
  <c r="I25" i="47"/>
  <c r="J102" i="24" l="1"/>
  <c r="K103" i="24"/>
  <c r="L103" i="24" s="1"/>
  <c r="J102" i="23"/>
  <c r="K103" i="23"/>
  <c r="L103" i="23" s="1"/>
  <c r="K103" i="22"/>
  <c r="L103" i="22" s="1"/>
  <c r="J102" i="22"/>
  <c r="J25" i="47"/>
  <c r="J102" i="3"/>
  <c r="K103" i="3"/>
  <c r="L103" i="3" s="1"/>
  <c r="J103" i="15"/>
  <c r="K104" i="15"/>
  <c r="L104" i="15" s="1"/>
  <c r="J100" i="27"/>
  <c r="K101" i="27"/>
  <c r="L101" i="27" s="1"/>
  <c r="K104" i="8"/>
  <c r="L104" i="8" s="1"/>
  <c r="J103" i="8"/>
  <c r="K104" i="18"/>
  <c r="L104" i="18" s="1"/>
  <c r="J103" i="18"/>
  <c r="J102" i="29"/>
  <c r="K103" i="29"/>
  <c r="L103" i="29" s="1"/>
  <c r="J101" i="33"/>
  <c r="K102" i="33"/>
  <c r="L102" i="33" s="1"/>
  <c r="K101" i="9"/>
  <c r="L101" i="9" s="1"/>
  <c r="J100" i="9"/>
  <c r="K103" i="30"/>
  <c r="L103" i="30" s="1"/>
  <c r="J102" i="30"/>
  <c r="K106" i="4"/>
  <c r="L106" i="4" s="1"/>
  <c r="J105" i="4"/>
  <c r="J102" i="35"/>
  <c r="K103" i="35"/>
  <c r="L103" i="35" s="1"/>
  <c r="J104" i="10"/>
  <c r="K105" i="10"/>
  <c r="L105" i="10" s="1"/>
  <c r="J103" i="17"/>
  <c r="K104" i="17"/>
  <c r="L104" i="17" s="1"/>
  <c r="K104" i="37"/>
  <c r="L104" i="37" s="1"/>
  <c r="J103" i="37"/>
  <c r="K104" i="14"/>
  <c r="L104" i="14" s="1"/>
  <c r="J103" i="14"/>
  <c r="K103" i="34"/>
  <c r="L103" i="34" s="1"/>
  <c r="J102" i="34"/>
  <c r="K101" i="28"/>
  <c r="L101" i="28" s="1"/>
  <c r="J100" i="28"/>
  <c r="K102" i="21"/>
  <c r="L102" i="21" s="1"/>
  <c r="J101" i="21"/>
  <c r="J101" i="24" l="1"/>
  <c r="K102" i="24"/>
  <c r="L102" i="24" s="1"/>
  <c r="J101" i="22"/>
  <c r="K102" i="22"/>
  <c r="L102" i="22" s="1"/>
  <c r="K102" i="23"/>
  <c r="L102" i="23" s="1"/>
  <c r="J101" i="23"/>
  <c r="K100" i="28"/>
  <c r="L100" i="28" s="1"/>
  <c r="J99" i="28"/>
  <c r="J102" i="14"/>
  <c r="K103" i="14"/>
  <c r="L103" i="14" s="1"/>
  <c r="J104" i="4"/>
  <c r="K105" i="4"/>
  <c r="L105" i="4" s="1"/>
  <c r="K103" i="8"/>
  <c r="L103" i="8" s="1"/>
  <c r="J102" i="8"/>
  <c r="J103" i="10"/>
  <c r="K104" i="10"/>
  <c r="L104" i="10" s="1"/>
  <c r="J101" i="29"/>
  <c r="K102" i="29"/>
  <c r="L102" i="29" s="1"/>
  <c r="K100" i="27"/>
  <c r="L100" i="27" s="1"/>
  <c r="J99" i="27"/>
  <c r="K102" i="3"/>
  <c r="L102" i="3" s="1"/>
  <c r="J101" i="3"/>
  <c r="K102" i="34"/>
  <c r="L102" i="34" s="1"/>
  <c r="J101" i="34"/>
  <c r="J101" i="30"/>
  <c r="K102" i="30"/>
  <c r="L102" i="30" s="1"/>
  <c r="J99" i="9"/>
  <c r="K100" i="9"/>
  <c r="L100" i="9" s="1"/>
  <c r="J102" i="18"/>
  <c r="K103" i="18"/>
  <c r="L103" i="18" s="1"/>
  <c r="J100" i="21"/>
  <c r="K101" i="21"/>
  <c r="L101" i="21" s="1"/>
  <c r="J102" i="37"/>
  <c r="K103" i="37"/>
  <c r="L103" i="37" s="1"/>
  <c r="K103" i="17"/>
  <c r="L103" i="17" s="1"/>
  <c r="J102" i="17"/>
  <c r="J101" i="35"/>
  <c r="K102" i="35"/>
  <c r="L102" i="35" s="1"/>
  <c r="K101" i="33"/>
  <c r="L101" i="33" s="1"/>
  <c r="J100" i="33"/>
  <c r="K103" i="15"/>
  <c r="L103" i="15" s="1"/>
  <c r="J102" i="15"/>
  <c r="J100" i="23" l="1"/>
  <c r="K101" i="23"/>
  <c r="L101" i="23" s="1"/>
  <c r="J100" i="22"/>
  <c r="K101" i="22"/>
  <c r="L101" i="22" s="1"/>
  <c r="K101" i="24"/>
  <c r="L101" i="24" s="1"/>
  <c r="J100" i="24"/>
  <c r="J101" i="15"/>
  <c r="K102" i="15"/>
  <c r="L102" i="15" s="1"/>
  <c r="K100" i="33"/>
  <c r="L100" i="33" s="1"/>
  <c r="J99" i="33"/>
  <c r="K101" i="3"/>
  <c r="L101" i="3" s="1"/>
  <c r="J100" i="3"/>
  <c r="J101" i="8"/>
  <c r="K102" i="8"/>
  <c r="L102" i="8" s="1"/>
  <c r="K101" i="35"/>
  <c r="L101" i="35" s="1"/>
  <c r="J100" i="35"/>
  <c r="J99" i="21"/>
  <c r="K100" i="21"/>
  <c r="L100" i="21" s="1"/>
  <c r="K102" i="18"/>
  <c r="L102" i="18" s="1"/>
  <c r="J101" i="18"/>
  <c r="J100" i="30"/>
  <c r="K101" i="30"/>
  <c r="L101" i="30" s="1"/>
  <c r="J100" i="29"/>
  <c r="K101" i="29"/>
  <c r="L101" i="29" s="1"/>
  <c r="J102" i="10"/>
  <c r="K103" i="10"/>
  <c r="L103" i="10" s="1"/>
  <c r="K104" i="4"/>
  <c r="L104" i="4" s="1"/>
  <c r="J103" i="4"/>
  <c r="J101" i="17"/>
  <c r="K102" i="17"/>
  <c r="L102" i="17" s="1"/>
  <c r="J100" i="34"/>
  <c r="K101" i="34"/>
  <c r="L101" i="34" s="1"/>
  <c r="K99" i="27"/>
  <c r="L99" i="27" s="1"/>
  <c r="J98" i="27"/>
  <c r="J98" i="28"/>
  <c r="K99" i="28"/>
  <c r="L99" i="28" s="1"/>
  <c r="J101" i="37"/>
  <c r="K102" i="37"/>
  <c r="L102" i="37" s="1"/>
  <c r="K99" i="9"/>
  <c r="L99" i="9" s="1"/>
  <c r="J98" i="9"/>
  <c r="J101" i="14"/>
  <c r="K102" i="14"/>
  <c r="L102" i="14" s="1"/>
  <c r="K100" i="24" l="1"/>
  <c r="L100" i="24" s="1"/>
  <c r="J99" i="24"/>
  <c r="J99" i="22"/>
  <c r="K100" i="22"/>
  <c r="L100" i="22" s="1"/>
  <c r="K100" i="23"/>
  <c r="L100" i="23" s="1"/>
  <c r="J99" i="23"/>
  <c r="J97" i="9"/>
  <c r="K98" i="9"/>
  <c r="L98" i="9" s="1"/>
  <c r="J100" i="18"/>
  <c r="K101" i="18"/>
  <c r="L101" i="18" s="1"/>
  <c r="K100" i="3"/>
  <c r="L100" i="3" s="1"/>
  <c r="J99" i="3"/>
  <c r="K99" i="33"/>
  <c r="L99" i="33" s="1"/>
  <c r="J98" i="33"/>
  <c r="J100" i="14"/>
  <c r="K101" i="14"/>
  <c r="L101" i="14" s="1"/>
  <c r="K98" i="28"/>
  <c r="L98" i="28" s="1"/>
  <c r="J97" i="28"/>
  <c r="K100" i="34"/>
  <c r="L100" i="34" s="1"/>
  <c r="J99" i="34"/>
  <c r="K100" i="30"/>
  <c r="L100" i="30" s="1"/>
  <c r="J99" i="30"/>
  <c r="K101" i="8"/>
  <c r="L101" i="8" s="1"/>
  <c r="J100" i="8"/>
  <c r="K98" i="27"/>
  <c r="L98" i="27" s="1"/>
  <c r="J97" i="27"/>
  <c r="J102" i="4"/>
  <c r="K103" i="4"/>
  <c r="L103" i="4" s="1"/>
  <c r="J99" i="35"/>
  <c r="K100" i="35"/>
  <c r="L100" i="35" s="1"/>
  <c r="K101" i="37"/>
  <c r="L101" i="37" s="1"/>
  <c r="J100" i="37"/>
  <c r="K101" i="17"/>
  <c r="L101" i="17" s="1"/>
  <c r="J100" i="17"/>
  <c r="K102" i="10"/>
  <c r="L102" i="10" s="1"/>
  <c r="J101" i="10"/>
  <c r="K100" i="29"/>
  <c r="L100" i="29" s="1"/>
  <c r="J99" i="29"/>
  <c r="J98" i="21"/>
  <c r="K99" i="21"/>
  <c r="L99" i="21" s="1"/>
  <c r="K101" i="15"/>
  <c r="L101" i="15" s="1"/>
  <c r="J100" i="15"/>
  <c r="K99" i="23" l="1"/>
  <c r="L99" i="23" s="1"/>
  <c r="J98" i="23"/>
  <c r="J98" i="24"/>
  <c r="K99" i="24"/>
  <c r="L99" i="24" s="1"/>
  <c r="J98" i="22"/>
  <c r="K99" i="22"/>
  <c r="L99" i="22" s="1"/>
  <c r="K100" i="15"/>
  <c r="L100" i="15" s="1"/>
  <c r="J99" i="15"/>
  <c r="K101" i="10"/>
  <c r="L101" i="10" s="1"/>
  <c r="J100" i="10"/>
  <c r="J96" i="27"/>
  <c r="K97" i="27"/>
  <c r="L97" i="27" s="1"/>
  <c r="J99" i="8"/>
  <c r="K100" i="8"/>
  <c r="L100" i="8" s="1"/>
  <c r="K99" i="30"/>
  <c r="L99" i="30" s="1"/>
  <c r="J98" i="30"/>
  <c r="J98" i="3"/>
  <c r="K99" i="3"/>
  <c r="L99" i="3" s="1"/>
  <c r="K98" i="21"/>
  <c r="L98" i="21" s="1"/>
  <c r="J97" i="21"/>
  <c r="K100" i="14"/>
  <c r="L100" i="14" s="1"/>
  <c r="J99" i="14"/>
  <c r="J98" i="29"/>
  <c r="K99" i="29"/>
  <c r="L99" i="29" s="1"/>
  <c r="J99" i="17"/>
  <c r="K100" i="17"/>
  <c r="L100" i="17" s="1"/>
  <c r="K100" i="37"/>
  <c r="L100" i="37" s="1"/>
  <c r="J99" i="37"/>
  <c r="J98" i="34"/>
  <c r="K99" i="34"/>
  <c r="L99" i="34" s="1"/>
  <c r="K97" i="28"/>
  <c r="L97" i="28" s="1"/>
  <c r="J96" i="28"/>
  <c r="J97" i="33"/>
  <c r="K98" i="33"/>
  <c r="L98" i="33" s="1"/>
  <c r="J98" i="35"/>
  <c r="K99" i="35"/>
  <c r="L99" i="35" s="1"/>
  <c r="K102" i="4"/>
  <c r="L102" i="4" s="1"/>
  <c r="J101" i="4"/>
  <c r="K100" i="18"/>
  <c r="L100" i="18" s="1"/>
  <c r="J99" i="18"/>
  <c r="J96" i="9"/>
  <c r="K97" i="9"/>
  <c r="L97" i="9" s="1"/>
  <c r="K98" i="22" l="1"/>
  <c r="L98" i="22" s="1"/>
  <c r="J97" i="22"/>
  <c r="K98" i="23"/>
  <c r="L98" i="23" s="1"/>
  <c r="J97" i="23"/>
  <c r="K98" i="24"/>
  <c r="L98" i="24" s="1"/>
  <c r="J97" i="24"/>
  <c r="J98" i="37"/>
  <c r="K99" i="37"/>
  <c r="L99" i="37" s="1"/>
  <c r="J98" i="14"/>
  <c r="K99" i="14"/>
  <c r="L99" i="14" s="1"/>
  <c r="J96" i="21"/>
  <c r="K97" i="21"/>
  <c r="L97" i="21" s="1"/>
  <c r="J99" i="10"/>
  <c r="K100" i="10"/>
  <c r="L100" i="10" s="1"/>
  <c r="J97" i="35"/>
  <c r="K98" i="35"/>
  <c r="L98" i="35" s="1"/>
  <c r="K97" i="33"/>
  <c r="L97" i="33" s="1"/>
  <c r="J96" i="33"/>
  <c r="K98" i="34"/>
  <c r="L98" i="34" s="1"/>
  <c r="J97" i="34"/>
  <c r="J97" i="29"/>
  <c r="K98" i="29"/>
  <c r="L98" i="29" s="1"/>
  <c r="K98" i="3"/>
  <c r="L98" i="3" s="1"/>
  <c r="J97" i="3"/>
  <c r="K99" i="8"/>
  <c r="L99" i="8" s="1"/>
  <c r="J98" i="8"/>
  <c r="K96" i="27"/>
  <c r="L96" i="27" s="1"/>
  <c r="J95" i="27"/>
  <c r="J98" i="18"/>
  <c r="K99" i="18"/>
  <c r="L99" i="18" s="1"/>
  <c r="J100" i="4"/>
  <c r="K101" i="4"/>
  <c r="L101" i="4" s="1"/>
  <c r="K96" i="28"/>
  <c r="L96" i="28" s="1"/>
  <c r="J95" i="28"/>
  <c r="J97" i="30"/>
  <c r="K98" i="30"/>
  <c r="L98" i="30" s="1"/>
  <c r="K99" i="15"/>
  <c r="L99" i="15" s="1"/>
  <c r="J98" i="15"/>
  <c r="J95" i="9"/>
  <c r="K96" i="9"/>
  <c r="L96" i="9" s="1"/>
  <c r="J98" i="17"/>
  <c r="K99" i="17"/>
  <c r="L99" i="17" s="1"/>
  <c r="K97" i="24" l="1"/>
  <c r="L97" i="24" s="1"/>
  <c r="J96" i="24"/>
  <c r="J96" i="22"/>
  <c r="K97" i="22"/>
  <c r="L97" i="22" s="1"/>
  <c r="J96" i="23"/>
  <c r="K97" i="23"/>
  <c r="L97" i="23" s="1"/>
  <c r="J94" i="28"/>
  <c r="K95" i="28"/>
  <c r="L95" i="28" s="1"/>
  <c r="J97" i="8"/>
  <c r="K98" i="8"/>
  <c r="L98" i="8" s="1"/>
  <c r="J96" i="34"/>
  <c r="K97" i="34"/>
  <c r="L97" i="34" s="1"/>
  <c r="K100" i="4"/>
  <c r="L100" i="4" s="1"/>
  <c r="J99" i="4"/>
  <c r="J96" i="29"/>
  <c r="K97" i="29"/>
  <c r="L97" i="29" s="1"/>
  <c r="K97" i="35"/>
  <c r="L97" i="35" s="1"/>
  <c r="J96" i="35"/>
  <c r="J98" i="10"/>
  <c r="K99" i="10"/>
  <c r="L99" i="10" s="1"/>
  <c r="J95" i="21"/>
  <c r="K96" i="21"/>
  <c r="L96" i="21" s="1"/>
  <c r="K95" i="9"/>
  <c r="L95" i="9" s="1"/>
  <c r="J94" i="9"/>
  <c r="J97" i="15"/>
  <c r="K98" i="15"/>
  <c r="L98" i="15" s="1"/>
  <c r="J94" i="27"/>
  <c r="K95" i="27"/>
  <c r="L95" i="27" s="1"/>
  <c r="J96" i="3"/>
  <c r="K97" i="3"/>
  <c r="L97" i="3" s="1"/>
  <c r="J95" i="33"/>
  <c r="K96" i="33"/>
  <c r="L96" i="33" s="1"/>
  <c r="J97" i="17"/>
  <c r="K98" i="17"/>
  <c r="L98" i="17" s="1"/>
  <c r="J96" i="30"/>
  <c r="K97" i="30"/>
  <c r="L97" i="30" s="1"/>
  <c r="K98" i="18"/>
  <c r="L98" i="18" s="1"/>
  <c r="J97" i="18"/>
  <c r="J97" i="14"/>
  <c r="K98" i="14"/>
  <c r="L98" i="14" s="1"/>
  <c r="J97" i="37"/>
  <c r="K98" i="37"/>
  <c r="L98" i="37" s="1"/>
  <c r="K96" i="22" l="1"/>
  <c r="L96" i="22" s="1"/>
  <c r="J95" i="22"/>
  <c r="K96" i="24"/>
  <c r="L96" i="24" s="1"/>
  <c r="J95" i="24"/>
  <c r="J95" i="23"/>
  <c r="K96" i="23"/>
  <c r="L96" i="23" s="1"/>
  <c r="J96" i="18"/>
  <c r="K97" i="18"/>
  <c r="L97" i="18" s="1"/>
  <c r="K94" i="9"/>
  <c r="L94" i="9" s="1"/>
  <c r="J93" i="9"/>
  <c r="K99" i="4"/>
  <c r="L99" i="4" s="1"/>
  <c r="J98" i="4"/>
  <c r="J96" i="14"/>
  <c r="K97" i="14"/>
  <c r="L97" i="14" s="1"/>
  <c r="K95" i="33"/>
  <c r="L95" i="33" s="1"/>
  <c r="J94" i="33"/>
  <c r="K94" i="27"/>
  <c r="L94" i="27" s="1"/>
  <c r="J93" i="27"/>
  <c r="K97" i="15"/>
  <c r="L97" i="15" s="1"/>
  <c r="J96" i="15"/>
  <c r="K98" i="10"/>
  <c r="L98" i="10" s="1"/>
  <c r="J97" i="10"/>
  <c r="K96" i="29"/>
  <c r="L96" i="29" s="1"/>
  <c r="J95" i="29"/>
  <c r="J96" i="8"/>
  <c r="K97" i="8"/>
  <c r="L97" i="8" s="1"/>
  <c r="J95" i="35"/>
  <c r="K96" i="35"/>
  <c r="L96" i="35" s="1"/>
  <c r="K97" i="37"/>
  <c r="L97" i="37" s="1"/>
  <c r="J96" i="37"/>
  <c r="K96" i="30"/>
  <c r="L96" i="30" s="1"/>
  <c r="J95" i="30"/>
  <c r="K97" i="17"/>
  <c r="L97" i="17" s="1"/>
  <c r="J96" i="17"/>
  <c r="K96" i="3"/>
  <c r="L96" i="3" s="1"/>
  <c r="J95" i="3"/>
  <c r="J94" i="21"/>
  <c r="K95" i="21"/>
  <c r="L95" i="21" s="1"/>
  <c r="K96" i="34"/>
  <c r="L96" i="34" s="1"/>
  <c r="J95" i="34"/>
  <c r="K94" i="28"/>
  <c r="L94" i="28" s="1"/>
  <c r="J93" i="28"/>
  <c r="J94" i="22" l="1"/>
  <c r="K95" i="22"/>
  <c r="L95" i="22" s="1"/>
  <c r="K95" i="23"/>
  <c r="L95" i="23" s="1"/>
  <c r="J94" i="23"/>
  <c r="K95" i="24"/>
  <c r="L95" i="24" s="1"/>
  <c r="J94" i="24"/>
  <c r="K95" i="34"/>
  <c r="L95" i="34" s="1"/>
  <c r="J94" i="34"/>
  <c r="J94" i="3"/>
  <c r="K95" i="3"/>
  <c r="L95" i="3" s="1"/>
  <c r="K95" i="30"/>
  <c r="L95" i="30" s="1"/>
  <c r="J94" i="30"/>
  <c r="K95" i="29"/>
  <c r="L95" i="29" s="1"/>
  <c r="J94" i="29"/>
  <c r="J92" i="27"/>
  <c r="K93" i="27"/>
  <c r="L93" i="27" s="1"/>
  <c r="K98" i="4"/>
  <c r="L98" i="4" s="1"/>
  <c r="J97" i="4"/>
  <c r="K94" i="21"/>
  <c r="L94" i="21" s="1"/>
  <c r="J93" i="21"/>
  <c r="J94" i="35"/>
  <c r="K95" i="35"/>
  <c r="L95" i="35" s="1"/>
  <c r="K93" i="28"/>
  <c r="L93" i="28" s="1"/>
  <c r="J92" i="28"/>
  <c r="J95" i="17"/>
  <c r="K96" i="17"/>
  <c r="L96" i="17" s="1"/>
  <c r="K96" i="37"/>
  <c r="L96" i="37" s="1"/>
  <c r="J95" i="37"/>
  <c r="K97" i="10"/>
  <c r="L97" i="10" s="1"/>
  <c r="J96" i="10"/>
  <c r="K96" i="15"/>
  <c r="L96" i="15" s="1"/>
  <c r="J95" i="15"/>
  <c r="J93" i="33"/>
  <c r="K94" i="33"/>
  <c r="L94" i="33" s="1"/>
  <c r="K93" i="9"/>
  <c r="L93" i="9" s="1"/>
  <c r="J92" i="9"/>
  <c r="J95" i="8"/>
  <c r="K96" i="8"/>
  <c r="L96" i="8" s="1"/>
  <c r="K96" i="14"/>
  <c r="L96" i="14" s="1"/>
  <c r="J95" i="14"/>
  <c r="K96" i="18"/>
  <c r="L96" i="18" s="1"/>
  <c r="J95" i="18"/>
  <c r="J93" i="23" l="1"/>
  <c r="K94" i="23"/>
  <c r="L94" i="23" s="1"/>
  <c r="J93" i="24"/>
  <c r="K94" i="24"/>
  <c r="L94" i="24" s="1"/>
  <c r="J93" i="22"/>
  <c r="K94" i="22"/>
  <c r="L94" i="22" s="1"/>
  <c r="J94" i="14"/>
  <c r="K95" i="14"/>
  <c r="L95" i="14" s="1"/>
  <c r="J91" i="9"/>
  <c r="K92" i="9"/>
  <c r="L92" i="9" s="1"/>
  <c r="J95" i="10"/>
  <c r="K96" i="10"/>
  <c r="L96" i="10" s="1"/>
  <c r="J92" i="21"/>
  <c r="K93" i="21"/>
  <c r="L93" i="21" s="1"/>
  <c r="J93" i="29"/>
  <c r="K94" i="29"/>
  <c r="L94" i="29" s="1"/>
  <c r="J93" i="30"/>
  <c r="K94" i="30"/>
  <c r="L94" i="30" s="1"/>
  <c r="K94" i="34"/>
  <c r="L94" i="34" s="1"/>
  <c r="J93" i="34"/>
  <c r="K93" i="33"/>
  <c r="L93" i="33" s="1"/>
  <c r="J92" i="33"/>
  <c r="K95" i="17"/>
  <c r="L95" i="17" s="1"/>
  <c r="J94" i="17"/>
  <c r="J93" i="35"/>
  <c r="K94" i="35"/>
  <c r="L94" i="35" s="1"/>
  <c r="J94" i="18"/>
  <c r="K95" i="18"/>
  <c r="L95" i="18" s="1"/>
  <c r="J94" i="15"/>
  <c r="K95" i="15"/>
  <c r="L95" i="15" s="1"/>
  <c r="J94" i="37"/>
  <c r="K95" i="37"/>
  <c r="L95" i="37" s="1"/>
  <c r="K92" i="28"/>
  <c r="L92" i="28" s="1"/>
  <c r="J91" i="28"/>
  <c r="J96" i="4"/>
  <c r="K97" i="4"/>
  <c r="L97" i="4" s="1"/>
  <c r="K95" i="8"/>
  <c r="L95" i="8" s="1"/>
  <c r="J94" i="8"/>
  <c r="K92" i="27"/>
  <c r="L92" i="27" s="1"/>
  <c r="J91" i="27"/>
  <c r="J93" i="3"/>
  <c r="K94" i="3"/>
  <c r="L94" i="3" s="1"/>
  <c r="J92" i="22" l="1"/>
  <c r="K93" i="22"/>
  <c r="L93" i="22" s="1"/>
  <c r="K93" i="23"/>
  <c r="L93" i="23" s="1"/>
  <c r="J92" i="23"/>
  <c r="J92" i="24"/>
  <c r="K93" i="24"/>
  <c r="L93" i="24" s="1"/>
  <c r="K93" i="3"/>
  <c r="L93" i="3" s="1"/>
  <c r="J92" i="3"/>
  <c r="J90" i="28"/>
  <c r="K91" i="28"/>
  <c r="L91" i="28" s="1"/>
  <c r="K94" i="17"/>
  <c r="L94" i="17" s="1"/>
  <c r="J93" i="17"/>
  <c r="J92" i="34"/>
  <c r="K93" i="34"/>
  <c r="L93" i="34" s="1"/>
  <c r="J95" i="4"/>
  <c r="K96" i="4"/>
  <c r="L96" i="4" s="1"/>
  <c r="J93" i="37"/>
  <c r="K94" i="37"/>
  <c r="L94" i="37" s="1"/>
  <c r="K94" i="18"/>
  <c r="L94" i="18" s="1"/>
  <c r="J93" i="18"/>
  <c r="J92" i="29"/>
  <c r="K93" i="29"/>
  <c r="L93" i="29" s="1"/>
  <c r="K91" i="9"/>
  <c r="L91" i="9" s="1"/>
  <c r="J90" i="9"/>
  <c r="J90" i="27"/>
  <c r="K91" i="27"/>
  <c r="L91" i="27" s="1"/>
  <c r="J93" i="8"/>
  <c r="K94" i="8"/>
  <c r="L94" i="8" s="1"/>
  <c r="K92" i="33"/>
  <c r="L92" i="33" s="1"/>
  <c r="J91" i="33"/>
  <c r="J93" i="15"/>
  <c r="K94" i="15"/>
  <c r="L94" i="15" s="1"/>
  <c r="K93" i="35"/>
  <c r="L93" i="35" s="1"/>
  <c r="J92" i="35"/>
  <c r="J92" i="30"/>
  <c r="K93" i="30"/>
  <c r="L93" i="30" s="1"/>
  <c r="J91" i="21"/>
  <c r="K92" i="21"/>
  <c r="L92" i="21" s="1"/>
  <c r="J94" i="10"/>
  <c r="K95" i="10"/>
  <c r="L95" i="10" s="1"/>
  <c r="K94" i="14"/>
  <c r="L94" i="14" s="1"/>
  <c r="J93" i="14"/>
  <c r="J91" i="23" l="1"/>
  <c r="K92" i="23"/>
  <c r="L92" i="23" s="1"/>
  <c r="J91" i="24"/>
  <c r="K92" i="24"/>
  <c r="L92" i="24" s="1"/>
  <c r="K92" i="22"/>
  <c r="L92" i="22" s="1"/>
  <c r="J91" i="22"/>
  <c r="K93" i="14"/>
  <c r="L93" i="14" s="1"/>
  <c r="J92" i="14"/>
  <c r="K91" i="33"/>
  <c r="L91" i="33" s="1"/>
  <c r="J90" i="33"/>
  <c r="K90" i="9"/>
  <c r="L90" i="9" s="1"/>
  <c r="J89" i="9"/>
  <c r="K93" i="18"/>
  <c r="L93" i="18" s="1"/>
  <c r="J92" i="18"/>
  <c r="K93" i="17"/>
  <c r="L93" i="17" s="1"/>
  <c r="J92" i="17"/>
  <c r="J90" i="21"/>
  <c r="K91" i="21"/>
  <c r="L91" i="21" s="1"/>
  <c r="K93" i="15"/>
  <c r="L93" i="15" s="1"/>
  <c r="J92" i="15"/>
  <c r="K92" i="29"/>
  <c r="L92" i="29" s="1"/>
  <c r="J91" i="29"/>
  <c r="K93" i="37"/>
  <c r="L93" i="37" s="1"/>
  <c r="J92" i="37"/>
  <c r="K90" i="28"/>
  <c r="L90" i="28" s="1"/>
  <c r="J89" i="28"/>
  <c r="J91" i="35"/>
  <c r="K92" i="35"/>
  <c r="L92" i="35" s="1"/>
  <c r="K92" i="3"/>
  <c r="L92" i="3" s="1"/>
  <c r="J91" i="3"/>
  <c r="K94" i="10"/>
  <c r="L94" i="10" s="1"/>
  <c r="J93" i="10"/>
  <c r="J91" i="30"/>
  <c r="K92" i="30"/>
  <c r="L92" i="30" s="1"/>
  <c r="J92" i="8"/>
  <c r="K93" i="8"/>
  <c r="L93" i="8" s="1"/>
  <c r="K90" i="27"/>
  <c r="L90" i="27" s="1"/>
  <c r="J89" i="27"/>
  <c r="K95" i="4"/>
  <c r="L95" i="4" s="1"/>
  <c r="J94" i="4"/>
  <c r="K92" i="34"/>
  <c r="L92" i="34" s="1"/>
  <c r="J91" i="34"/>
  <c r="J90" i="22" l="1"/>
  <c r="K91" i="22"/>
  <c r="L91" i="22" s="1"/>
  <c r="K91" i="24"/>
  <c r="L91" i="24" s="1"/>
  <c r="J90" i="24"/>
  <c r="K91" i="23"/>
  <c r="L91" i="23" s="1"/>
  <c r="J90" i="23"/>
  <c r="J90" i="3"/>
  <c r="K91" i="3"/>
  <c r="L91" i="3" s="1"/>
  <c r="J88" i="28"/>
  <c r="K89" i="28"/>
  <c r="L89" i="28" s="1"/>
  <c r="K92" i="37"/>
  <c r="L92" i="37" s="1"/>
  <c r="J91" i="37"/>
  <c r="K92" i="15"/>
  <c r="L92" i="15" s="1"/>
  <c r="J91" i="15"/>
  <c r="J91" i="17"/>
  <c r="K92" i="17"/>
  <c r="L92" i="17" s="1"/>
  <c r="J88" i="9"/>
  <c r="K89" i="9"/>
  <c r="L89" i="9" s="1"/>
  <c r="J90" i="34"/>
  <c r="K91" i="34"/>
  <c r="L91" i="34" s="1"/>
  <c r="J88" i="27"/>
  <c r="K89" i="27"/>
  <c r="L89" i="27" s="1"/>
  <c r="K91" i="30"/>
  <c r="L91" i="30" s="1"/>
  <c r="J90" i="30"/>
  <c r="K90" i="21"/>
  <c r="L90" i="21" s="1"/>
  <c r="J89" i="21"/>
  <c r="K93" i="10"/>
  <c r="L93" i="10" s="1"/>
  <c r="J92" i="10"/>
  <c r="K91" i="29"/>
  <c r="L91" i="29" s="1"/>
  <c r="J90" i="29"/>
  <c r="K92" i="18"/>
  <c r="L92" i="18" s="1"/>
  <c r="J91" i="18"/>
  <c r="J89" i="33"/>
  <c r="K90" i="33"/>
  <c r="L90" i="33" s="1"/>
  <c r="K92" i="14"/>
  <c r="L92" i="14" s="1"/>
  <c r="J91" i="14"/>
  <c r="K94" i="4"/>
  <c r="L94" i="4" s="1"/>
  <c r="J93" i="4"/>
  <c r="K92" i="8"/>
  <c r="L92" i="8" s="1"/>
  <c r="J91" i="8"/>
  <c r="J90" i="35"/>
  <c r="K91" i="35"/>
  <c r="L91" i="35" s="1"/>
  <c r="K90" i="23" l="1"/>
  <c r="L90" i="23" s="1"/>
  <c r="J89" i="23"/>
  <c r="J89" i="24"/>
  <c r="K90" i="24"/>
  <c r="L90" i="24" s="1"/>
  <c r="J89" i="22"/>
  <c r="K90" i="22"/>
  <c r="L90" i="22" s="1"/>
  <c r="J90" i="14"/>
  <c r="K91" i="14"/>
  <c r="L91" i="14" s="1"/>
  <c r="J89" i="29"/>
  <c r="K90" i="29"/>
  <c r="L90" i="29" s="1"/>
  <c r="J89" i="30"/>
  <c r="K90" i="30"/>
  <c r="L90" i="30" s="1"/>
  <c r="K91" i="15"/>
  <c r="L91" i="15" s="1"/>
  <c r="J90" i="15"/>
  <c r="K90" i="34"/>
  <c r="L90" i="34" s="1"/>
  <c r="J89" i="34"/>
  <c r="J87" i="9"/>
  <c r="K88" i="9"/>
  <c r="L88" i="9" s="1"/>
  <c r="K88" i="28"/>
  <c r="L88" i="28" s="1"/>
  <c r="J87" i="28"/>
  <c r="K91" i="8"/>
  <c r="L91" i="8" s="1"/>
  <c r="J90" i="8"/>
  <c r="J92" i="4"/>
  <c r="K93" i="4"/>
  <c r="L93" i="4" s="1"/>
  <c r="J90" i="18"/>
  <c r="K91" i="18"/>
  <c r="L91" i="18" s="1"/>
  <c r="J91" i="10"/>
  <c r="K92" i="10"/>
  <c r="L92" i="10" s="1"/>
  <c r="J88" i="21"/>
  <c r="K89" i="21"/>
  <c r="L89" i="21" s="1"/>
  <c r="J90" i="37"/>
  <c r="K91" i="37"/>
  <c r="L91" i="37" s="1"/>
  <c r="K90" i="35"/>
  <c r="L90" i="35" s="1"/>
  <c r="J89" i="35"/>
  <c r="K89" i="33"/>
  <c r="L89" i="33" s="1"/>
  <c r="J88" i="33"/>
  <c r="K88" i="27"/>
  <c r="L88" i="27" s="1"/>
  <c r="J87" i="27"/>
  <c r="K91" i="17"/>
  <c r="L91" i="17" s="1"/>
  <c r="J90" i="17"/>
  <c r="J89" i="3"/>
  <c r="K90" i="3"/>
  <c r="L90" i="3" s="1"/>
  <c r="K89" i="23" l="1"/>
  <c r="L89" i="23" s="1"/>
  <c r="J88" i="23"/>
  <c r="K89" i="22"/>
  <c r="L89" i="22" s="1"/>
  <c r="J88" i="22"/>
  <c r="K89" i="24"/>
  <c r="L89" i="24" s="1"/>
  <c r="J88" i="24"/>
  <c r="K90" i="17"/>
  <c r="L90" i="17" s="1"/>
  <c r="J89" i="17"/>
  <c r="K87" i="27"/>
  <c r="L87" i="27" s="1"/>
  <c r="J86" i="27"/>
  <c r="J87" i="33"/>
  <c r="K88" i="33"/>
  <c r="L88" i="33" s="1"/>
  <c r="J89" i="8"/>
  <c r="K90" i="8"/>
  <c r="L90" i="8" s="1"/>
  <c r="J86" i="28"/>
  <c r="K87" i="28"/>
  <c r="L87" i="28" s="1"/>
  <c r="J88" i="34"/>
  <c r="K89" i="34"/>
  <c r="L89" i="34" s="1"/>
  <c r="J89" i="37"/>
  <c r="K90" i="37"/>
  <c r="L90" i="37" s="1"/>
  <c r="J87" i="21"/>
  <c r="K88" i="21"/>
  <c r="L88" i="21" s="1"/>
  <c r="K90" i="18"/>
  <c r="L90" i="18" s="1"/>
  <c r="J89" i="18"/>
  <c r="K89" i="30"/>
  <c r="L89" i="30" s="1"/>
  <c r="J88" i="30"/>
  <c r="J88" i="29"/>
  <c r="K89" i="29"/>
  <c r="L89" i="29" s="1"/>
  <c r="J89" i="14"/>
  <c r="J88" i="14" s="1"/>
  <c r="K90" i="14"/>
  <c r="L90" i="14" s="1"/>
  <c r="K89" i="35"/>
  <c r="L89" i="35" s="1"/>
  <c r="J88" i="35"/>
  <c r="J89" i="15"/>
  <c r="K90" i="15"/>
  <c r="L90" i="15" s="1"/>
  <c r="J88" i="3"/>
  <c r="K89" i="3"/>
  <c r="L89" i="3" s="1"/>
  <c r="J90" i="10"/>
  <c r="K91" i="10"/>
  <c r="L91" i="10" s="1"/>
  <c r="K92" i="4"/>
  <c r="L92" i="4" s="1"/>
  <c r="J91" i="4"/>
  <c r="K87" i="9"/>
  <c r="L87" i="9" s="1"/>
  <c r="J86" i="9"/>
  <c r="K88" i="22" l="1"/>
  <c r="L88" i="22" s="1"/>
  <c r="J87" i="22"/>
  <c r="K88" i="24"/>
  <c r="L88" i="24" s="1"/>
  <c r="J87" i="24"/>
  <c r="K88" i="23"/>
  <c r="L88" i="23" s="1"/>
  <c r="J87" i="23"/>
  <c r="K88" i="14"/>
  <c r="L88" i="14" s="1"/>
  <c r="J87" i="14"/>
  <c r="K87" i="14" s="1"/>
  <c r="L87" i="14" s="1"/>
  <c r="K86" i="9"/>
  <c r="L86" i="9" s="1"/>
  <c r="J85" i="9"/>
  <c r="K91" i="4"/>
  <c r="L91" i="4" s="1"/>
  <c r="J90" i="4"/>
  <c r="J87" i="35"/>
  <c r="K88" i="35"/>
  <c r="L88" i="35" s="1"/>
  <c r="J87" i="30"/>
  <c r="K88" i="30"/>
  <c r="L88" i="30" s="1"/>
  <c r="K89" i="18"/>
  <c r="L89" i="18" s="1"/>
  <c r="J88" i="18"/>
  <c r="K86" i="27"/>
  <c r="L86" i="27" s="1"/>
  <c r="J85" i="27"/>
  <c r="K88" i="3"/>
  <c r="L88" i="3" s="1"/>
  <c r="J87" i="3"/>
  <c r="K88" i="29"/>
  <c r="L88" i="29" s="1"/>
  <c r="J87" i="29"/>
  <c r="K89" i="37"/>
  <c r="L89" i="37" s="1"/>
  <c r="J88" i="37"/>
  <c r="J87" i="34"/>
  <c r="K88" i="34"/>
  <c r="L88" i="34" s="1"/>
  <c r="J88" i="8"/>
  <c r="K89" i="8"/>
  <c r="L89" i="8" s="1"/>
  <c r="K89" i="17"/>
  <c r="L89" i="17" s="1"/>
  <c r="J88" i="17"/>
  <c r="J87" i="17" s="1"/>
  <c r="K87" i="17" s="1"/>
  <c r="L87" i="17" s="1"/>
  <c r="K90" i="10"/>
  <c r="L90" i="10" s="1"/>
  <c r="J89" i="10"/>
  <c r="K89" i="15"/>
  <c r="L89" i="15" s="1"/>
  <c r="J88" i="15"/>
  <c r="K89" i="14"/>
  <c r="L89" i="14" s="1"/>
  <c r="K87" i="21"/>
  <c r="L87" i="21" s="1"/>
  <c r="J82" i="21"/>
  <c r="K86" i="28"/>
  <c r="L86" i="28" s="1"/>
  <c r="J85" i="28"/>
  <c r="K87" i="33"/>
  <c r="L87" i="33" s="1"/>
  <c r="J86" i="33"/>
  <c r="J82" i="14" l="1"/>
  <c r="J81" i="14" s="1"/>
  <c r="K87" i="23"/>
  <c r="L87" i="23" s="1"/>
  <c r="J82" i="23"/>
  <c r="J82" i="24"/>
  <c r="K87" i="24"/>
  <c r="L87" i="24" s="1"/>
  <c r="J82" i="22"/>
  <c r="K87" i="22"/>
  <c r="L87" i="22" s="1"/>
  <c r="J81" i="33"/>
  <c r="K86" i="33"/>
  <c r="L86" i="33" s="1"/>
  <c r="K88" i="17"/>
  <c r="L88" i="17" s="1"/>
  <c r="J82" i="17"/>
  <c r="J86" i="29"/>
  <c r="K87" i="29"/>
  <c r="L87" i="29" s="1"/>
  <c r="K88" i="18"/>
  <c r="L88" i="18" s="1"/>
  <c r="J87" i="18"/>
  <c r="J80" i="9"/>
  <c r="K85" i="9"/>
  <c r="L85" i="9" s="1"/>
  <c r="J87" i="15"/>
  <c r="K88" i="15"/>
  <c r="L88" i="15" s="1"/>
  <c r="K88" i="8"/>
  <c r="L88" i="8" s="1"/>
  <c r="J87" i="8"/>
  <c r="J86" i="35"/>
  <c r="K87" i="35"/>
  <c r="L87" i="35" s="1"/>
  <c r="K82" i="21"/>
  <c r="L82" i="21" s="1"/>
  <c r="J81" i="21"/>
  <c r="K88" i="37"/>
  <c r="L88" i="37" s="1"/>
  <c r="J87" i="37"/>
  <c r="J86" i="3"/>
  <c r="K87" i="3"/>
  <c r="L87" i="3" s="1"/>
  <c r="J80" i="27"/>
  <c r="K85" i="27"/>
  <c r="L85" i="27" s="1"/>
  <c r="K90" i="4"/>
  <c r="L90" i="4" s="1"/>
  <c r="J89" i="4"/>
  <c r="K85" i="28"/>
  <c r="L85" i="28" s="1"/>
  <c r="J80" i="28"/>
  <c r="J88" i="10"/>
  <c r="K89" i="10"/>
  <c r="L89" i="10" s="1"/>
  <c r="J86" i="34"/>
  <c r="K87" i="34"/>
  <c r="L87" i="34" s="1"/>
  <c r="K87" i="30"/>
  <c r="L87" i="30" s="1"/>
  <c r="J86" i="30"/>
  <c r="K82" i="14" l="1"/>
  <c r="L82" i="14" s="1"/>
  <c r="J81" i="24"/>
  <c r="K82" i="24"/>
  <c r="L82" i="24" s="1"/>
  <c r="K82" i="23"/>
  <c r="L82" i="23" s="1"/>
  <c r="J81" i="23"/>
  <c r="J81" i="22"/>
  <c r="K82" i="22"/>
  <c r="L82" i="22" s="1"/>
  <c r="K80" i="28"/>
  <c r="L80" i="28" s="1"/>
  <c r="J79" i="28"/>
  <c r="K89" i="4"/>
  <c r="L89" i="4" s="1"/>
  <c r="J82" i="4"/>
  <c r="J82" i="37"/>
  <c r="K87" i="37"/>
  <c r="L87" i="37" s="1"/>
  <c r="K86" i="34"/>
  <c r="L86" i="34" s="1"/>
  <c r="J81" i="34"/>
  <c r="J83" i="10"/>
  <c r="K88" i="10"/>
  <c r="L88" i="10" s="1"/>
  <c r="K86" i="3"/>
  <c r="L86" i="3" s="1"/>
  <c r="J81" i="3"/>
  <c r="K86" i="35"/>
  <c r="L86" i="35" s="1"/>
  <c r="J81" i="35"/>
  <c r="J79" i="9"/>
  <c r="K80" i="9"/>
  <c r="L80" i="9" s="1"/>
  <c r="K86" i="29"/>
  <c r="L86" i="29" s="1"/>
  <c r="J81" i="29"/>
  <c r="K81" i="14"/>
  <c r="L81" i="14" s="1"/>
  <c r="J80" i="14"/>
  <c r="J81" i="30"/>
  <c r="K86" i="30"/>
  <c r="L86" i="30" s="1"/>
  <c r="J80" i="21"/>
  <c r="K81" i="21"/>
  <c r="L81" i="21" s="1"/>
  <c r="K87" i="8"/>
  <c r="L87" i="8" s="1"/>
  <c r="J82" i="8"/>
  <c r="J82" i="18"/>
  <c r="K87" i="18"/>
  <c r="L87" i="18" s="1"/>
  <c r="J81" i="17"/>
  <c r="K82" i="17"/>
  <c r="L82" i="17" s="1"/>
  <c r="K80" i="27"/>
  <c r="L80" i="27" s="1"/>
  <c r="J79" i="27"/>
  <c r="K87" i="15"/>
  <c r="L87" i="15" s="1"/>
  <c r="J82" i="15"/>
  <c r="K81" i="33"/>
  <c r="L81" i="33" s="1"/>
  <c r="J80" i="33"/>
  <c r="J80" i="22" l="1"/>
  <c r="K81" i="22"/>
  <c r="L81" i="22" s="1"/>
  <c r="J80" i="23"/>
  <c r="K81" i="23"/>
  <c r="L81" i="23" s="1"/>
  <c r="K81" i="24"/>
  <c r="L81" i="24" s="1"/>
  <c r="J80" i="24"/>
  <c r="K79" i="27"/>
  <c r="L79" i="27" s="1"/>
  <c r="J78" i="27"/>
  <c r="J81" i="8"/>
  <c r="K82" i="8"/>
  <c r="L82" i="8" s="1"/>
  <c r="J80" i="29"/>
  <c r="K81" i="29"/>
  <c r="L81" i="29" s="1"/>
  <c r="J80" i="3"/>
  <c r="K81" i="3"/>
  <c r="L81" i="3" s="1"/>
  <c r="J80" i="34"/>
  <c r="K81" i="34"/>
  <c r="L81" i="34" s="1"/>
  <c r="J81" i="4"/>
  <c r="K82" i="4"/>
  <c r="L82" i="4" s="1"/>
  <c r="K80" i="33"/>
  <c r="L80" i="33" s="1"/>
  <c r="J79" i="33"/>
  <c r="J80" i="30"/>
  <c r="K81" i="30"/>
  <c r="L81" i="30" s="1"/>
  <c r="J81" i="15"/>
  <c r="K82" i="15"/>
  <c r="L82" i="15" s="1"/>
  <c r="K80" i="14"/>
  <c r="L80" i="14" s="1"/>
  <c r="J79" i="14"/>
  <c r="J80" i="35"/>
  <c r="K81" i="35"/>
  <c r="L81" i="35" s="1"/>
  <c r="J78" i="28"/>
  <c r="K79" i="28"/>
  <c r="L79" i="28" s="1"/>
  <c r="K81" i="17"/>
  <c r="L81" i="17" s="1"/>
  <c r="J80" i="17"/>
  <c r="K82" i="18"/>
  <c r="L82" i="18" s="1"/>
  <c r="J81" i="18"/>
  <c r="J79" i="21"/>
  <c r="K80" i="21"/>
  <c r="L80" i="21" s="1"/>
  <c r="J78" i="9"/>
  <c r="K79" i="9"/>
  <c r="L79" i="9" s="1"/>
  <c r="J82" i="10"/>
  <c r="K83" i="10"/>
  <c r="L83" i="10" s="1"/>
  <c r="J81" i="37"/>
  <c r="K82" i="37"/>
  <c r="L82" i="37" s="1"/>
  <c r="K80" i="24" l="1"/>
  <c r="L80" i="24" s="1"/>
  <c r="J79" i="24"/>
  <c r="J79" i="23"/>
  <c r="K80" i="23"/>
  <c r="L80" i="23" s="1"/>
  <c r="K80" i="22"/>
  <c r="L80" i="22" s="1"/>
  <c r="J79" i="22"/>
  <c r="K80" i="17"/>
  <c r="L80" i="17" s="1"/>
  <c r="J79" i="17"/>
  <c r="J80" i="37"/>
  <c r="K81" i="37"/>
  <c r="L81" i="37" s="1"/>
  <c r="K82" i="10"/>
  <c r="L82" i="10" s="1"/>
  <c r="J81" i="10"/>
  <c r="K80" i="35"/>
  <c r="L80" i="35" s="1"/>
  <c r="J79" i="35"/>
  <c r="J80" i="4"/>
  <c r="K81" i="4"/>
  <c r="L81" i="4" s="1"/>
  <c r="K80" i="3"/>
  <c r="L80" i="3" s="1"/>
  <c r="J79" i="3"/>
  <c r="J80" i="8"/>
  <c r="K81" i="8"/>
  <c r="L81" i="8" s="1"/>
  <c r="K81" i="18"/>
  <c r="L81" i="18" s="1"/>
  <c r="J80" i="18"/>
  <c r="J78" i="14"/>
  <c r="K79" i="14"/>
  <c r="L79" i="14" s="1"/>
  <c r="K79" i="33"/>
  <c r="L79" i="33" s="1"/>
  <c r="J78" i="33"/>
  <c r="K78" i="27"/>
  <c r="L78" i="27" s="1"/>
  <c r="J77" i="27"/>
  <c r="K78" i="9"/>
  <c r="L78" i="9" s="1"/>
  <c r="J77" i="9"/>
  <c r="J78" i="21"/>
  <c r="K79" i="21"/>
  <c r="L79" i="21" s="1"/>
  <c r="K78" i="28"/>
  <c r="L78" i="28" s="1"/>
  <c r="J77" i="28"/>
  <c r="J80" i="15"/>
  <c r="K81" i="15"/>
  <c r="L81" i="15" s="1"/>
  <c r="K80" i="30"/>
  <c r="L80" i="30" s="1"/>
  <c r="J79" i="30"/>
  <c r="K80" i="34"/>
  <c r="L80" i="34" s="1"/>
  <c r="J79" i="34"/>
  <c r="K80" i="29"/>
  <c r="L80" i="29" s="1"/>
  <c r="J79" i="29"/>
  <c r="J78" i="22" l="1"/>
  <c r="K79" i="22"/>
  <c r="L79" i="22" s="1"/>
  <c r="J78" i="24"/>
  <c r="K79" i="24"/>
  <c r="L79" i="24" s="1"/>
  <c r="K79" i="23"/>
  <c r="L79" i="23" s="1"/>
  <c r="J78" i="23"/>
  <c r="K79" i="29"/>
  <c r="L79" i="29" s="1"/>
  <c r="J78" i="29"/>
  <c r="J78" i="34"/>
  <c r="K79" i="34"/>
  <c r="L79" i="34" s="1"/>
  <c r="K79" i="30"/>
  <c r="L79" i="30" s="1"/>
  <c r="J78" i="30"/>
  <c r="J78" i="3"/>
  <c r="K79" i="3"/>
  <c r="L79" i="3" s="1"/>
  <c r="J78" i="35"/>
  <c r="K79" i="35"/>
  <c r="L79" i="35" s="1"/>
  <c r="K78" i="21"/>
  <c r="L78" i="21" s="1"/>
  <c r="J77" i="21"/>
  <c r="K80" i="8"/>
  <c r="L80" i="8" s="1"/>
  <c r="J79" i="8"/>
  <c r="K80" i="37"/>
  <c r="L80" i="37" s="1"/>
  <c r="J79" i="37"/>
  <c r="K77" i="28"/>
  <c r="L77" i="28" s="1"/>
  <c r="J76" i="28"/>
  <c r="J76" i="9"/>
  <c r="K77" i="9"/>
  <c r="L77" i="9" s="1"/>
  <c r="J76" i="27"/>
  <c r="K77" i="27"/>
  <c r="L77" i="27" s="1"/>
  <c r="J77" i="33"/>
  <c r="K78" i="33"/>
  <c r="L78" i="33" s="1"/>
  <c r="K80" i="18"/>
  <c r="L80" i="18" s="1"/>
  <c r="J79" i="18"/>
  <c r="J80" i="10"/>
  <c r="K81" i="10"/>
  <c r="L81" i="10" s="1"/>
  <c r="J78" i="17"/>
  <c r="K79" i="17"/>
  <c r="L79" i="17" s="1"/>
  <c r="J79" i="15"/>
  <c r="K80" i="15"/>
  <c r="L80" i="15" s="1"/>
  <c r="J77" i="14"/>
  <c r="K78" i="14"/>
  <c r="L78" i="14" s="1"/>
  <c r="K80" i="4"/>
  <c r="L80" i="4" s="1"/>
  <c r="J79" i="4"/>
  <c r="J77" i="23" l="1"/>
  <c r="K78" i="23"/>
  <c r="L78" i="23" s="1"/>
  <c r="J77" i="24"/>
  <c r="K78" i="24"/>
  <c r="L78" i="24" s="1"/>
  <c r="J77" i="22"/>
  <c r="K78" i="22"/>
  <c r="L78" i="22" s="1"/>
  <c r="J78" i="4"/>
  <c r="K79" i="4"/>
  <c r="L79" i="4" s="1"/>
  <c r="J78" i="18"/>
  <c r="K79" i="18"/>
  <c r="L79" i="18" s="1"/>
  <c r="K76" i="28"/>
  <c r="L76" i="28" s="1"/>
  <c r="J75" i="28"/>
  <c r="J76" i="21"/>
  <c r="K77" i="21"/>
  <c r="L77" i="21" s="1"/>
  <c r="K79" i="15"/>
  <c r="L79" i="15" s="1"/>
  <c r="J78" i="15"/>
  <c r="J77" i="17"/>
  <c r="K78" i="17"/>
  <c r="L78" i="17" s="1"/>
  <c r="J79" i="10"/>
  <c r="K80" i="10"/>
  <c r="L80" i="10" s="1"/>
  <c r="K76" i="27"/>
  <c r="L76" i="27" s="1"/>
  <c r="J75" i="27"/>
  <c r="J77" i="3"/>
  <c r="K78" i="3"/>
  <c r="L78" i="3" s="1"/>
  <c r="K78" i="34"/>
  <c r="L78" i="34" s="1"/>
  <c r="J77" i="34"/>
  <c r="J78" i="37"/>
  <c r="K79" i="37"/>
  <c r="L79" i="37" s="1"/>
  <c r="K79" i="8"/>
  <c r="L79" i="8" s="1"/>
  <c r="J78" i="8"/>
  <c r="J77" i="30"/>
  <c r="K78" i="30"/>
  <c r="L78" i="30" s="1"/>
  <c r="J77" i="29"/>
  <c r="K78" i="29"/>
  <c r="L78" i="29" s="1"/>
  <c r="J76" i="14"/>
  <c r="K77" i="14"/>
  <c r="L77" i="14" s="1"/>
  <c r="K77" i="33"/>
  <c r="L77" i="33" s="1"/>
  <c r="J76" i="33"/>
  <c r="J75" i="9"/>
  <c r="K76" i="9"/>
  <c r="L76" i="9" s="1"/>
  <c r="K78" i="35"/>
  <c r="L78" i="35" s="1"/>
  <c r="J77" i="35"/>
  <c r="J76" i="22" l="1"/>
  <c r="K77" i="22"/>
  <c r="L77" i="22" s="1"/>
  <c r="J76" i="24"/>
  <c r="K77" i="24"/>
  <c r="L77" i="24" s="1"/>
  <c r="J76" i="23"/>
  <c r="K77" i="23"/>
  <c r="L77" i="23" s="1"/>
  <c r="K77" i="35"/>
  <c r="L77" i="35" s="1"/>
  <c r="J76" i="35"/>
  <c r="J76" i="34"/>
  <c r="K77" i="34"/>
  <c r="L77" i="34" s="1"/>
  <c r="K75" i="27"/>
  <c r="L75" i="27" s="1"/>
  <c r="J74" i="27"/>
  <c r="J74" i="28"/>
  <c r="K75" i="28"/>
  <c r="L75" i="28" s="1"/>
  <c r="J74" i="9"/>
  <c r="K75" i="9"/>
  <c r="L75" i="9" s="1"/>
  <c r="K76" i="14"/>
  <c r="L76" i="14" s="1"/>
  <c r="J75" i="14"/>
  <c r="J76" i="30"/>
  <c r="K77" i="30"/>
  <c r="L77" i="30" s="1"/>
  <c r="K78" i="37"/>
  <c r="L78" i="37" s="1"/>
  <c r="J77" i="37"/>
  <c r="K77" i="17"/>
  <c r="L77" i="17" s="1"/>
  <c r="J76" i="17"/>
  <c r="K78" i="4"/>
  <c r="L78" i="4" s="1"/>
  <c r="J77" i="4"/>
  <c r="J75" i="33"/>
  <c r="K76" i="33"/>
  <c r="L76" i="33" s="1"/>
  <c r="J77" i="8"/>
  <c r="K78" i="8"/>
  <c r="L78" i="8" s="1"/>
  <c r="K78" i="15"/>
  <c r="L78" i="15" s="1"/>
  <c r="J77" i="15"/>
  <c r="J76" i="29"/>
  <c r="K77" i="29"/>
  <c r="L77" i="29" s="1"/>
  <c r="K77" i="3"/>
  <c r="L77" i="3" s="1"/>
  <c r="J76" i="3"/>
  <c r="J78" i="10"/>
  <c r="K79" i="10"/>
  <c r="L79" i="10" s="1"/>
  <c r="K76" i="21"/>
  <c r="L76" i="21" s="1"/>
  <c r="J75" i="21"/>
  <c r="K78" i="18"/>
  <c r="L78" i="18" s="1"/>
  <c r="J77" i="18"/>
  <c r="J75" i="23" l="1"/>
  <c r="K76" i="23"/>
  <c r="L76" i="23" s="1"/>
  <c r="J75" i="22"/>
  <c r="K76" i="22"/>
  <c r="L76" i="22" s="1"/>
  <c r="J75" i="24"/>
  <c r="K76" i="24"/>
  <c r="L76" i="24" s="1"/>
  <c r="K75" i="21"/>
  <c r="L75" i="21" s="1"/>
  <c r="J74" i="21"/>
  <c r="J76" i="4"/>
  <c r="K77" i="4"/>
  <c r="L77" i="4" s="1"/>
  <c r="K77" i="37"/>
  <c r="L77" i="37" s="1"/>
  <c r="J76" i="37"/>
  <c r="J76" i="18"/>
  <c r="K77" i="18"/>
  <c r="L77" i="18" s="1"/>
  <c r="K76" i="30"/>
  <c r="L76" i="30" s="1"/>
  <c r="J75" i="30"/>
  <c r="K74" i="9"/>
  <c r="L74" i="9" s="1"/>
  <c r="J73" i="9"/>
  <c r="K76" i="3"/>
  <c r="L76" i="3" s="1"/>
  <c r="J75" i="3"/>
  <c r="K77" i="15"/>
  <c r="L77" i="15" s="1"/>
  <c r="J76" i="15"/>
  <c r="K76" i="17"/>
  <c r="L76" i="17" s="1"/>
  <c r="J75" i="17"/>
  <c r="J74" i="14"/>
  <c r="K75" i="14"/>
  <c r="L75" i="14" s="1"/>
  <c r="K74" i="27"/>
  <c r="L74" i="27" s="1"/>
  <c r="J73" i="27"/>
  <c r="K76" i="35"/>
  <c r="L76" i="35" s="1"/>
  <c r="J75" i="35"/>
  <c r="K78" i="10"/>
  <c r="L78" i="10" s="1"/>
  <c r="J77" i="10"/>
  <c r="K76" i="29"/>
  <c r="L76" i="29" s="1"/>
  <c r="J75" i="29"/>
  <c r="J76" i="8"/>
  <c r="K77" i="8"/>
  <c r="L77" i="8" s="1"/>
  <c r="K75" i="33"/>
  <c r="L75" i="33" s="1"/>
  <c r="J74" i="33"/>
  <c r="K74" i="28"/>
  <c r="L74" i="28" s="1"/>
  <c r="J73" i="28"/>
  <c r="J75" i="34"/>
  <c r="K76" i="34"/>
  <c r="L76" i="34" s="1"/>
  <c r="J74" i="24" l="1"/>
  <c r="K75" i="24"/>
  <c r="L75" i="24" s="1"/>
  <c r="K75" i="22"/>
  <c r="L75" i="22" s="1"/>
  <c r="J74" i="22"/>
  <c r="K75" i="23"/>
  <c r="L75" i="23" s="1"/>
  <c r="J74" i="23"/>
  <c r="J72" i="28"/>
  <c r="K73" i="28"/>
  <c r="L73" i="28" s="1"/>
  <c r="K75" i="29"/>
  <c r="L75" i="29" s="1"/>
  <c r="J74" i="29"/>
  <c r="J72" i="27"/>
  <c r="K73" i="27"/>
  <c r="L73" i="27" s="1"/>
  <c r="K75" i="30"/>
  <c r="L75" i="30" s="1"/>
  <c r="J74" i="30"/>
  <c r="J75" i="37"/>
  <c r="K76" i="37"/>
  <c r="L76" i="37" s="1"/>
  <c r="K76" i="18"/>
  <c r="L76" i="18" s="1"/>
  <c r="J75" i="18"/>
  <c r="J75" i="4"/>
  <c r="K76" i="4"/>
  <c r="L76" i="4" s="1"/>
  <c r="K77" i="10"/>
  <c r="L77" i="10" s="1"/>
  <c r="J76" i="10"/>
  <c r="J74" i="35"/>
  <c r="K75" i="35"/>
  <c r="L75" i="35" s="1"/>
  <c r="J74" i="17"/>
  <c r="K75" i="17"/>
  <c r="L75" i="17" s="1"/>
  <c r="J75" i="15"/>
  <c r="K76" i="15"/>
  <c r="L76" i="15" s="1"/>
  <c r="J74" i="3"/>
  <c r="K75" i="3"/>
  <c r="L75" i="3" s="1"/>
  <c r="K73" i="9"/>
  <c r="L73" i="9" s="1"/>
  <c r="J72" i="9"/>
  <c r="K74" i="21"/>
  <c r="L74" i="21" s="1"/>
  <c r="J73" i="21"/>
  <c r="J73" i="33"/>
  <c r="K74" i="33"/>
  <c r="L74" i="33" s="1"/>
  <c r="K75" i="34"/>
  <c r="L75" i="34" s="1"/>
  <c r="J74" i="34"/>
  <c r="K76" i="8"/>
  <c r="L76" i="8" s="1"/>
  <c r="J75" i="8"/>
  <c r="J73" i="14"/>
  <c r="K74" i="14"/>
  <c r="L74" i="14" s="1"/>
  <c r="K74" i="23" l="1"/>
  <c r="L74" i="23" s="1"/>
  <c r="J73" i="23"/>
  <c r="K74" i="24"/>
  <c r="L74" i="24" s="1"/>
  <c r="J73" i="24"/>
  <c r="J73" i="22"/>
  <c r="K74" i="22"/>
  <c r="L74" i="22" s="1"/>
  <c r="K75" i="8"/>
  <c r="L75" i="8" s="1"/>
  <c r="J74" i="8"/>
  <c r="J71" i="9"/>
  <c r="K72" i="9"/>
  <c r="L72" i="9" s="1"/>
  <c r="J74" i="18"/>
  <c r="K75" i="18"/>
  <c r="L75" i="18" s="1"/>
  <c r="J73" i="30"/>
  <c r="K74" i="30"/>
  <c r="L74" i="30" s="1"/>
  <c r="J73" i="29"/>
  <c r="K74" i="29"/>
  <c r="L74" i="29" s="1"/>
  <c r="K73" i="33"/>
  <c r="L73" i="33" s="1"/>
  <c r="J72" i="33"/>
  <c r="K75" i="15"/>
  <c r="L75" i="15" s="1"/>
  <c r="J74" i="15"/>
  <c r="K74" i="35"/>
  <c r="L74" i="35" s="1"/>
  <c r="J73" i="35"/>
  <c r="J74" i="37"/>
  <c r="K75" i="37"/>
  <c r="L75" i="37" s="1"/>
  <c r="K74" i="34"/>
  <c r="L74" i="34" s="1"/>
  <c r="J73" i="34"/>
  <c r="J72" i="21"/>
  <c r="K73" i="21"/>
  <c r="L73" i="21" s="1"/>
  <c r="J75" i="10"/>
  <c r="K76" i="10"/>
  <c r="L76" i="10" s="1"/>
  <c r="K73" i="14"/>
  <c r="L73" i="14" s="1"/>
  <c r="J72" i="14"/>
  <c r="J73" i="3"/>
  <c r="K74" i="3"/>
  <c r="L74" i="3" s="1"/>
  <c r="J73" i="17"/>
  <c r="K74" i="17"/>
  <c r="L74" i="17" s="1"/>
  <c r="J74" i="4"/>
  <c r="K75" i="4"/>
  <c r="L75" i="4" s="1"/>
  <c r="K72" i="27"/>
  <c r="L72" i="27" s="1"/>
  <c r="J71" i="27"/>
  <c r="K72" i="28"/>
  <c r="L72" i="28" s="1"/>
  <c r="J71" i="28"/>
  <c r="J72" i="24" l="1"/>
  <c r="K73" i="24"/>
  <c r="L73" i="24" s="1"/>
  <c r="J72" i="23"/>
  <c r="K73" i="23"/>
  <c r="L73" i="23" s="1"/>
  <c r="J72" i="22"/>
  <c r="K73" i="22"/>
  <c r="L73" i="22" s="1"/>
  <c r="J70" i="27"/>
  <c r="K71" i="27"/>
  <c r="L71" i="27" s="1"/>
  <c r="J70" i="28"/>
  <c r="K71" i="28"/>
  <c r="L71" i="28" s="1"/>
  <c r="K72" i="14"/>
  <c r="L72" i="14" s="1"/>
  <c r="J71" i="14"/>
  <c r="J72" i="35"/>
  <c r="K73" i="35"/>
  <c r="L73" i="35" s="1"/>
  <c r="K74" i="4"/>
  <c r="L74" i="4" s="1"/>
  <c r="J73" i="4"/>
  <c r="K73" i="3"/>
  <c r="L73" i="3" s="1"/>
  <c r="J72" i="3"/>
  <c r="K72" i="21"/>
  <c r="L72" i="21" s="1"/>
  <c r="J71" i="21"/>
  <c r="K74" i="37"/>
  <c r="L74" i="37" s="1"/>
  <c r="J73" i="37"/>
  <c r="K74" i="18"/>
  <c r="L74" i="18" s="1"/>
  <c r="J73" i="18"/>
  <c r="J70" i="9"/>
  <c r="K71" i="9"/>
  <c r="L71" i="9" s="1"/>
  <c r="J72" i="34"/>
  <c r="K73" i="34"/>
  <c r="L73" i="34" s="1"/>
  <c r="K74" i="15"/>
  <c r="L74" i="15" s="1"/>
  <c r="J73" i="15"/>
  <c r="K72" i="33"/>
  <c r="L72" i="33" s="1"/>
  <c r="J71" i="33"/>
  <c r="J73" i="8"/>
  <c r="K74" i="8"/>
  <c r="L74" i="8" s="1"/>
  <c r="K73" i="17"/>
  <c r="L73" i="17" s="1"/>
  <c r="J72" i="17"/>
  <c r="J74" i="10"/>
  <c r="K75" i="10"/>
  <c r="L75" i="10" s="1"/>
  <c r="J72" i="29"/>
  <c r="K73" i="29"/>
  <c r="L73" i="29" s="1"/>
  <c r="J72" i="30"/>
  <c r="K73" i="30"/>
  <c r="L73" i="30" s="1"/>
  <c r="K72" i="22" l="1"/>
  <c r="L72" i="22" s="1"/>
  <c r="J71" i="22"/>
  <c r="J71" i="24"/>
  <c r="K72" i="24"/>
  <c r="L72" i="24" s="1"/>
  <c r="K72" i="23"/>
  <c r="L72" i="23" s="1"/>
  <c r="J71" i="23"/>
  <c r="K72" i="17"/>
  <c r="L72" i="17" s="1"/>
  <c r="J71" i="17"/>
  <c r="K71" i="33"/>
  <c r="L71" i="33" s="1"/>
  <c r="J70" i="33"/>
  <c r="K73" i="37"/>
  <c r="L73" i="37" s="1"/>
  <c r="J72" i="37"/>
  <c r="K72" i="3"/>
  <c r="L72" i="3" s="1"/>
  <c r="J71" i="3"/>
  <c r="J70" i="14"/>
  <c r="K71" i="14"/>
  <c r="L71" i="14" s="1"/>
  <c r="K72" i="30"/>
  <c r="L72" i="30" s="1"/>
  <c r="J71" i="30"/>
  <c r="K74" i="10"/>
  <c r="L74" i="10" s="1"/>
  <c r="J73" i="10"/>
  <c r="J72" i="8"/>
  <c r="K73" i="8"/>
  <c r="L73" i="8" s="1"/>
  <c r="K72" i="34"/>
  <c r="L72" i="34" s="1"/>
  <c r="J71" i="34"/>
  <c r="K70" i="9"/>
  <c r="L70" i="9" s="1"/>
  <c r="J69" i="9"/>
  <c r="K70" i="28"/>
  <c r="L70" i="28" s="1"/>
  <c r="J69" i="28"/>
  <c r="J72" i="15"/>
  <c r="K73" i="15"/>
  <c r="L73" i="15" s="1"/>
  <c r="K73" i="18"/>
  <c r="L73" i="18" s="1"/>
  <c r="J72" i="18"/>
  <c r="J70" i="21"/>
  <c r="K71" i="21"/>
  <c r="L71" i="21" s="1"/>
  <c r="J72" i="4"/>
  <c r="K73" i="4"/>
  <c r="L73" i="4" s="1"/>
  <c r="K72" i="29"/>
  <c r="L72" i="29" s="1"/>
  <c r="J71" i="29"/>
  <c r="K72" i="35"/>
  <c r="L72" i="35" s="1"/>
  <c r="J71" i="35"/>
  <c r="K70" i="27"/>
  <c r="L70" i="27" s="1"/>
  <c r="J69" i="27"/>
  <c r="J70" i="24" l="1"/>
  <c r="K71" i="24"/>
  <c r="L71" i="24" s="1"/>
  <c r="K71" i="23"/>
  <c r="L71" i="23" s="1"/>
  <c r="J70" i="23"/>
  <c r="K71" i="22"/>
  <c r="L71" i="22" s="1"/>
  <c r="J70" i="22"/>
  <c r="K71" i="29"/>
  <c r="L71" i="29" s="1"/>
  <c r="J70" i="29"/>
  <c r="K69" i="28"/>
  <c r="L69" i="28" s="1"/>
  <c r="J68" i="28"/>
  <c r="K71" i="30"/>
  <c r="L71" i="30" s="1"/>
  <c r="J70" i="30"/>
  <c r="K72" i="37"/>
  <c r="L72" i="37" s="1"/>
  <c r="J71" i="37"/>
  <c r="J69" i="33"/>
  <c r="K70" i="33"/>
  <c r="L70" i="33" s="1"/>
  <c r="J68" i="27"/>
  <c r="K69" i="27"/>
  <c r="L69" i="27" s="1"/>
  <c r="K70" i="21"/>
  <c r="L70" i="21" s="1"/>
  <c r="J69" i="21"/>
  <c r="J71" i="15"/>
  <c r="K72" i="15"/>
  <c r="L72" i="15" s="1"/>
  <c r="K72" i="8"/>
  <c r="L72" i="8" s="1"/>
  <c r="J71" i="8"/>
  <c r="K70" i="14"/>
  <c r="L70" i="14" s="1"/>
  <c r="J69" i="14"/>
  <c r="K72" i="18"/>
  <c r="L72" i="18" s="1"/>
  <c r="J71" i="18"/>
  <c r="K69" i="9"/>
  <c r="L69" i="9" s="1"/>
  <c r="J68" i="9"/>
  <c r="K71" i="34"/>
  <c r="L71" i="34" s="1"/>
  <c r="J70" i="34"/>
  <c r="K73" i="10"/>
  <c r="L73" i="10" s="1"/>
  <c r="J72" i="10"/>
  <c r="J70" i="3"/>
  <c r="K71" i="3"/>
  <c r="L71" i="3" s="1"/>
  <c r="J70" i="17"/>
  <c r="K71" i="17"/>
  <c r="L71" i="17" s="1"/>
  <c r="J70" i="35"/>
  <c r="K71" i="35"/>
  <c r="L71" i="35" s="1"/>
  <c r="J71" i="4"/>
  <c r="K72" i="4"/>
  <c r="L72" i="4" s="1"/>
  <c r="J69" i="23" l="1"/>
  <c r="K70" i="23"/>
  <c r="L70" i="23" s="1"/>
  <c r="J69" i="22"/>
  <c r="K70" i="22"/>
  <c r="L70" i="22" s="1"/>
  <c r="K70" i="24"/>
  <c r="L70" i="24" s="1"/>
  <c r="J69" i="24"/>
  <c r="J71" i="10"/>
  <c r="K72" i="10"/>
  <c r="L72" i="10" s="1"/>
  <c r="J67" i="9"/>
  <c r="K68" i="9"/>
  <c r="L68" i="9" s="1"/>
  <c r="K71" i="8"/>
  <c r="L71" i="8" s="1"/>
  <c r="J70" i="8"/>
  <c r="J68" i="21"/>
  <c r="K69" i="21"/>
  <c r="L69" i="21" s="1"/>
  <c r="J70" i="37"/>
  <c r="K71" i="37"/>
  <c r="L71" i="37" s="1"/>
  <c r="K68" i="28"/>
  <c r="L68" i="28" s="1"/>
  <c r="J67" i="28"/>
  <c r="J69" i="29"/>
  <c r="K70" i="29"/>
  <c r="L70" i="29" s="1"/>
  <c r="J69" i="17"/>
  <c r="K70" i="17"/>
  <c r="L70" i="17" s="1"/>
  <c r="J69" i="3"/>
  <c r="K70" i="3"/>
  <c r="L70" i="3" s="1"/>
  <c r="K68" i="27"/>
  <c r="L68" i="27" s="1"/>
  <c r="J67" i="27"/>
  <c r="K70" i="34"/>
  <c r="L70" i="34" s="1"/>
  <c r="J69" i="34"/>
  <c r="J70" i="18"/>
  <c r="K71" i="18"/>
  <c r="L71" i="18" s="1"/>
  <c r="J68" i="14"/>
  <c r="K69" i="14"/>
  <c r="L69" i="14" s="1"/>
  <c r="J69" i="30"/>
  <c r="K70" i="30"/>
  <c r="L70" i="30" s="1"/>
  <c r="J70" i="4"/>
  <c r="K71" i="4"/>
  <c r="L71" i="4" s="1"/>
  <c r="K70" i="35"/>
  <c r="L70" i="35" s="1"/>
  <c r="J69" i="35"/>
  <c r="K71" i="15"/>
  <c r="L71" i="15" s="1"/>
  <c r="J70" i="15"/>
  <c r="K69" i="33"/>
  <c r="L69" i="33" s="1"/>
  <c r="J68" i="33"/>
  <c r="K69" i="22" l="1"/>
  <c r="L69" i="22" s="1"/>
  <c r="J68" i="22"/>
  <c r="K69" i="24"/>
  <c r="L69" i="24" s="1"/>
  <c r="J68" i="24"/>
  <c r="J68" i="23"/>
  <c r="K69" i="23"/>
  <c r="L69" i="23" s="1"/>
  <c r="J69" i="15"/>
  <c r="K70" i="15"/>
  <c r="L70" i="15" s="1"/>
  <c r="K69" i="35"/>
  <c r="L69" i="35" s="1"/>
  <c r="J68" i="35"/>
  <c r="J68" i="34"/>
  <c r="K69" i="34"/>
  <c r="L69" i="34" s="1"/>
  <c r="J66" i="28"/>
  <c r="K67" i="28"/>
  <c r="L67" i="28" s="1"/>
  <c r="K70" i="4"/>
  <c r="L70" i="4" s="1"/>
  <c r="J69" i="4"/>
  <c r="K68" i="14"/>
  <c r="L68" i="14" s="1"/>
  <c r="J67" i="14"/>
  <c r="K69" i="17"/>
  <c r="L69" i="17" s="1"/>
  <c r="J68" i="17"/>
  <c r="J67" i="17" s="1"/>
  <c r="K68" i="21"/>
  <c r="L68" i="21" s="1"/>
  <c r="J67" i="21"/>
  <c r="J66" i="9"/>
  <c r="K67" i="9"/>
  <c r="L67" i="9" s="1"/>
  <c r="J67" i="33"/>
  <c r="K68" i="33"/>
  <c r="L68" i="33" s="1"/>
  <c r="K67" i="27"/>
  <c r="L67" i="27" s="1"/>
  <c r="J66" i="27"/>
  <c r="J69" i="8"/>
  <c r="K70" i="8"/>
  <c r="L70" i="8" s="1"/>
  <c r="J68" i="30"/>
  <c r="K69" i="30"/>
  <c r="L69" i="30" s="1"/>
  <c r="K70" i="18"/>
  <c r="L70" i="18" s="1"/>
  <c r="J69" i="18"/>
  <c r="K69" i="3"/>
  <c r="L69" i="3" s="1"/>
  <c r="J68" i="3"/>
  <c r="J68" i="29"/>
  <c r="K69" i="29"/>
  <c r="L69" i="29" s="1"/>
  <c r="K70" i="37"/>
  <c r="L70" i="37" s="1"/>
  <c r="J69" i="37"/>
  <c r="J70" i="10"/>
  <c r="K71" i="10"/>
  <c r="L71" i="10" s="1"/>
  <c r="K68" i="22" l="1"/>
  <c r="L68" i="22" s="1"/>
  <c r="J67" i="22"/>
  <c r="K67" i="17"/>
  <c r="L67" i="17" s="1"/>
  <c r="J66" i="17"/>
  <c r="K68" i="24"/>
  <c r="L68" i="24" s="1"/>
  <c r="J67" i="24"/>
  <c r="K68" i="23"/>
  <c r="L68" i="23" s="1"/>
  <c r="J67" i="23"/>
  <c r="J68" i="37"/>
  <c r="K69" i="37"/>
  <c r="L69" i="37" s="1"/>
  <c r="K68" i="3"/>
  <c r="L68" i="3" s="1"/>
  <c r="J67" i="3"/>
  <c r="K69" i="18"/>
  <c r="L69" i="18" s="1"/>
  <c r="J68" i="18"/>
  <c r="K67" i="21"/>
  <c r="L67" i="21" s="1"/>
  <c r="J66" i="21"/>
  <c r="J65" i="21" s="1"/>
  <c r="K65" i="21" s="1"/>
  <c r="L65" i="21" s="1"/>
  <c r="K68" i="17"/>
  <c r="L68" i="17" s="1"/>
  <c r="K69" i="4"/>
  <c r="L69" i="4" s="1"/>
  <c r="J68" i="4"/>
  <c r="K70" i="10"/>
  <c r="L70" i="10" s="1"/>
  <c r="J69" i="10"/>
  <c r="K68" i="30"/>
  <c r="L68" i="30" s="1"/>
  <c r="J67" i="30"/>
  <c r="J68" i="8"/>
  <c r="K69" i="8"/>
  <c r="L69" i="8" s="1"/>
  <c r="K66" i="9"/>
  <c r="L66" i="9" s="1"/>
  <c r="J65" i="9"/>
  <c r="K66" i="28"/>
  <c r="L66" i="28" s="1"/>
  <c r="J65" i="28"/>
  <c r="J67" i="34"/>
  <c r="K68" i="34"/>
  <c r="L68" i="34" s="1"/>
  <c r="K66" i="27"/>
  <c r="L66" i="27" s="1"/>
  <c r="J65" i="27"/>
  <c r="J66" i="14"/>
  <c r="J65" i="14" s="1"/>
  <c r="K65" i="14" s="1"/>
  <c r="L65" i="14" s="1"/>
  <c r="K67" i="14"/>
  <c r="L67" i="14" s="1"/>
  <c r="K68" i="35"/>
  <c r="L68" i="35" s="1"/>
  <c r="J67" i="35"/>
  <c r="K68" i="29"/>
  <c r="L68" i="29" s="1"/>
  <c r="J67" i="29"/>
  <c r="K67" i="33"/>
  <c r="L67" i="33" s="1"/>
  <c r="J66" i="33"/>
  <c r="K69" i="15"/>
  <c r="L69" i="15" s="1"/>
  <c r="J68" i="15"/>
  <c r="J66" i="24" l="1"/>
  <c r="K67" i="24"/>
  <c r="L67" i="24" s="1"/>
  <c r="K66" i="17"/>
  <c r="L66" i="17" s="1"/>
  <c r="J65" i="17"/>
  <c r="J66" i="22"/>
  <c r="K67" i="22"/>
  <c r="L67" i="22" s="1"/>
  <c r="J66" i="23"/>
  <c r="K67" i="23"/>
  <c r="L67" i="23" s="1"/>
  <c r="J64" i="9"/>
  <c r="J63" i="9" s="1"/>
  <c r="K63" i="9" s="1"/>
  <c r="L63" i="9" s="1"/>
  <c r="K65" i="9"/>
  <c r="L65" i="9" s="1"/>
  <c r="K67" i="30"/>
  <c r="L67" i="30" s="1"/>
  <c r="J66" i="30"/>
  <c r="K68" i="4"/>
  <c r="L68" i="4" s="1"/>
  <c r="J67" i="4"/>
  <c r="K66" i="21"/>
  <c r="L66" i="21" s="1"/>
  <c r="J61" i="21"/>
  <c r="K68" i="18"/>
  <c r="L68" i="18" s="1"/>
  <c r="J67" i="18"/>
  <c r="J67" i="15"/>
  <c r="K68" i="15"/>
  <c r="L68" i="15" s="1"/>
  <c r="J65" i="33"/>
  <c r="J64" i="33" s="1"/>
  <c r="K64" i="33" s="1"/>
  <c r="L64" i="33" s="1"/>
  <c r="K66" i="33"/>
  <c r="L66" i="33" s="1"/>
  <c r="K68" i="37"/>
  <c r="L68" i="37" s="1"/>
  <c r="J67" i="37"/>
  <c r="J66" i="29"/>
  <c r="K67" i="29"/>
  <c r="L67" i="29" s="1"/>
  <c r="J66" i="35"/>
  <c r="K67" i="35"/>
  <c r="L67" i="35" s="1"/>
  <c r="J64" i="27"/>
  <c r="K65" i="27"/>
  <c r="L65" i="27" s="1"/>
  <c r="J64" i="28"/>
  <c r="K65" i="28"/>
  <c r="L65" i="28" s="1"/>
  <c r="J68" i="10"/>
  <c r="K69" i="10"/>
  <c r="L69" i="10" s="1"/>
  <c r="J66" i="3"/>
  <c r="K67" i="3"/>
  <c r="L67" i="3" s="1"/>
  <c r="K66" i="14"/>
  <c r="L66" i="14" s="1"/>
  <c r="J61" i="14"/>
  <c r="J66" i="34"/>
  <c r="K67" i="34"/>
  <c r="L67" i="34" s="1"/>
  <c r="K68" i="8"/>
  <c r="L68" i="8" s="1"/>
  <c r="J67" i="8"/>
  <c r="J65" i="23" l="1"/>
  <c r="K66" i="23"/>
  <c r="L66" i="23" s="1"/>
  <c r="J65" i="22"/>
  <c r="K66" i="22"/>
  <c r="L66" i="22" s="1"/>
  <c r="K65" i="17"/>
  <c r="L65" i="17" s="1"/>
  <c r="J61" i="17"/>
  <c r="J65" i="24"/>
  <c r="K66" i="24"/>
  <c r="L66" i="24" s="1"/>
  <c r="K67" i="8"/>
  <c r="L67" i="8" s="1"/>
  <c r="J66" i="8"/>
  <c r="J60" i="14"/>
  <c r="K61" i="14"/>
  <c r="L61" i="14" s="1"/>
  <c r="J66" i="37"/>
  <c r="J65" i="37" s="1"/>
  <c r="K65" i="37" s="1"/>
  <c r="L65" i="37" s="1"/>
  <c r="K67" i="37"/>
  <c r="L67" i="37" s="1"/>
  <c r="J66" i="18"/>
  <c r="K67" i="18"/>
  <c r="L67" i="18" s="1"/>
  <c r="J66" i="4"/>
  <c r="K67" i="4"/>
  <c r="L67" i="4" s="1"/>
  <c r="K64" i="28"/>
  <c r="L64" i="28" s="1"/>
  <c r="J63" i="28"/>
  <c r="K66" i="35"/>
  <c r="L66" i="35" s="1"/>
  <c r="J65" i="35"/>
  <c r="K65" i="33"/>
  <c r="L65" i="33" s="1"/>
  <c r="J60" i="33"/>
  <c r="K66" i="34"/>
  <c r="L66" i="34" s="1"/>
  <c r="J65" i="34"/>
  <c r="J64" i="34" s="1"/>
  <c r="K64" i="34" s="1"/>
  <c r="L64" i="34" s="1"/>
  <c r="J60" i="21"/>
  <c r="K61" i="21"/>
  <c r="L61" i="21" s="1"/>
  <c r="J65" i="30"/>
  <c r="K66" i="30"/>
  <c r="L66" i="30" s="1"/>
  <c r="K66" i="3"/>
  <c r="L66" i="3" s="1"/>
  <c r="J65" i="3"/>
  <c r="J67" i="10"/>
  <c r="K68" i="10"/>
  <c r="L68" i="10" s="1"/>
  <c r="K64" i="27"/>
  <c r="L64" i="27" s="1"/>
  <c r="J63" i="27"/>
  <c r="J65" i="29"/>
  <c r="K66" i="29"/>
  <c r="L66" i="29" s="1"/>
  <c r="K67" i="15"/>
  <c r="L67" i="15" s="1"/>
  <c r="J66" i="15"/>
  <c r="J65" i="15" s="1"/>
  <c r="K65" i="15" s="1"/>
  <c r="L65" i="15" s="1"/>
  <c r="K64" i="9"/>
  <c r="L64" i="9" s="1"/>
  <c r="J59" i="9"/>
  <c r="K65" i="24" l="1"/>
  <c r="L65" i="24" s="1"/>
  <c r="J61" i="24"/>
  <c r="K61" i="17"/>
  <c r="L61" i="17" s="1"/>
  <c r="J60" i="17"/>
  <c r="K65" i="22"/>
  <c r="L65" i="22" s="1"/>
  <c r="J61" i="22"/>
  <c r="K65" i="23"/>
  <c r="L65" i="23" s="1"/>
  <c r="J61" i="23"/>
  <c r="K66" i="15"/>
  <c r="L66" i="15" s="1"/>
  <c r="J61" i="15"/>
  <c r="J59" i="27"/>
  <c r="K63" i="27"/>
  <c r="L63" i="27" s="1"/>
  <c r="K65" i="34"/>
  <c r="L65" i="34" s="1"/>
  <c r="J60" i="34"/>
  <c r="J59" i="28"/>
  <c r="K63" i="28"/>
  <c r="L63" i="28" s="1"/>
  <c r="J66" i="10"/>
  <c r="K67" i="10"/>
  <c r="L67" i="10" s="1"/>
  <c r="J64" i="30"/>
  <c r="K65" i="30"/>
  <c r="L65" i="30" s="1"/>
  <c r="K66" i="18"/>
  <c r="L66" i="18" s="1"/>
  <c r="J65" i="18"/>
  <c r="K66" i="37"/>
  <c r="L66" i="37" s="1"/>
  <c r="J60" i="37"/>
  <c r="J59" i="14"/>
  <c r="K60" i="14"/>
  <c r="L60" i="14" s="1"/>
  <c r="J58" i="9"/>
  <c r="K59" i="9"/>
  <c r="L59" i="9" s="1"/>
  <c r="J64" i="3"/>
  <c r="K65" i="3"/>
  <c r="L65" i="3" s="1"/>
  <c r="K60" i="33"/>
  <c r="L60" i="33" s="1"/>
  <c r="J59" i="33"/>
  <c r="J64" i="35"/>
  <c r="K65" i="35"/>
  <c r="L65" i="35" s="1"/>
  <c r="J65" i="8"/>
  <c r="K66" i="8"/>
  <c r="L66" i="8" s="1"/>
  <c r="J64" i="29"/>
  <c r="K65" i="29"/>
  <c r="L65" i="29" s="1"/>
  <c r="K60" i="21"/>
  <c r="L60" i="21" s="1"/>
  <c r="J59" i="21"/>
  <c r="K66" i="4"/>
  <c r="L66" i="4" s="1"/>
  <c r="J65" i="4"/>
  <c r="K60" i="17" l="1"/>
  <c r="L60" i="17" s="1"/>
  <c r="J59" i="17"/>
  <c r="J60" i="22"/>
  <c r="K61" i="22"/>
  <c r="L61" i="22" s="1"/>
  <c r="K61" i="23"/>
  <c r="L61" i="23" s="1"/>
  <c r="J60" i="23"/>
  <c r="J60" i="24"/>
  <c r="K61" i="24"/>
  <c r="L61" i="24" s="1"/>
  <c r="J61" i="4"/>
  <c r="K65" i="4"/>
  <c r="L65" i="4" s="1"/>
  <c r="K59" i="21"/>
  <c r="L59" i="21" s="1"/>
  <c r="J58" i="21"/>
  <c r="K59" i="33"/>
  <c r="L59" i="33" s="1"/>
  <c r="J58" i="33"/>
  <c r="K65" i="18"/>
  <c r="L65" i="18" s="1"/>
  <c r="J61" i="18"/>
  <c r="K64" i="29"/>
  <c r="L64" i="29" s="1"/>
  <c r="J60" i="29"/>
  <c r="J61" i="8"/>
  <c r="K65" i="8"/>
  <c r="L65" i="8" s="1"/>
  <c r="K64" i="3"/>
  <c r="L64" i="3" s="1"/>
  <c r="J60" i="3"/>
  <c r="K59" i="14"/>
  <c r="L59" i="14" s="1"/>
  <c r="J58" i="14"/>
  <c r="K60" i="37"/>
  <c r="L60" i="37" s="1"/>
  <c r="J59" i="37"/>
  <c r="K60" i="34"/>
  <c r="L60" i="34" s="1"/>
  <c r="J59" i="34"/>
  <c r="K61" i="15"/>
  <c r="L61" i="15" s="1"/>
  <c r="J60" i="15"/>
  <c r="J60" i="35"/>
  <c r="K64" i="35"/>
  <c r="L64" i="35" s="1"/>
  <c r="J57" i="9"/>
  <c r="K58" i="9"/>
  <c r="L58" i="9" s="1"/>
  <c r="K64" i="30"/>
  <c r="L64" i="30" s="1"/>
  <c r="J60" i="30"/>
  <c r="K66" i="10"/>
  <c r="L66" i="10" s="1"/>
  <c r="J61" i="10"/>
  <c r="J58" i="28"/>
  <c r="K59" i="28"/>
  <c r="L59" i="28" s="1"/>
  <c r="J58" i="27"/>
  <c r="K59" i="27"/>
  <c r="L59" i="27" s="1"/>
  <c r="K60" i="23" l="1"/>
  <c r="L60" i="23" s="1"/>
  <c r="J59" i="23"/>
  <c r="J58" i="17"/>
  <c r="K59" i="17"/>
  <c r="L59" i="17" s="1"/>
  <c r="K60" i="22"/>
  <c r="L60" i="22" s="1"/>
  <c r="J59" i="22"/>
  <c r="J59" i="24"/>
  <c r="K60" i="24"/>
  <c r="L60" i="24" s="1"/>
  <c r="J59" i="30"/>
  <c r="K60" i="30"/>
  <c r="L60" i="30" s="1"/>
  <c r="J59" i="15"/>
  <c r="K60" i="15"/>
  <c r="L60" i="15" s="1"/>
  <c r="K60" i="3"/>
  <c r="L60" i="3" s="1"/>
  <c r="J59" i="3"/>
  <c r="K60" i="29"/>
  <c r="L60" i="29" s="1"/>
  <c r="J59" i="29"/>
  <c r="J57" i="33"/>
  <c r="K58" i="33"/>
  <c r="L58" i="33" s="1"/>
  <c r="K58" i="27"/>
  <c r="L58" i="27" s="1"/>
  <c r="J57" i="27"/>
  <c r="J60" i="4"/>
  <c r="K61" i="4"/>
  <c r="L61" i="4" s="1"/>
  <c r="J60" i="10"/>
  <c r="K61" i="10"/>
  <c r="L61" i="10" s="1"/>
  <c r="K59" i="34"/>
  <c r="L59" i="34" s="1"/>
  <c r="J58" i="34"/>
  <c r="J58" i="37"/>
  <c r="K59" i="37"/>
  <c r="L59" i="37" s="1"/>
  <c r="J57" i="14"/>
  <c r="K58" i="14"/>
  <c r="L58" i="14" s="1"/>
  <c r="K61" i="18"/>
  <c r="L61" i="18" s="1"/>
  <c r="J60" i="18"/>
  <c r="J57" i="21"/>
  <c r="K58" i="21"/>
  <c r="L58" i="21" s="1"/>
  <c r="K58" i="28"/>
  <c r="L58" i="28" s="1"/>
  <c r="J57" i="28"/>
  <c r="K57" i="9"/>
  <c r="L57" i="9" s="1"/>
  <c r="J56" i="9"/>
  <c r="K60" i="35"/>
  <c r="L60" i="35" s="1"/>
  <c r="J59" i="35"/>
  <c r="K61" i="8"/>
  <c r="L61" i="8" s="1"/>
  <c r="J60" i="8"/>
  <c r="J58" i="22" l="1"/>
  <c r="K59" i="22"/>
  <c r="L59" i="22" s="1"/>
  <c r="K59" i="23"/>
  <c r="L59" i="23" s="1"/>
  <c r="J58" i="23"/>
  <c r="J57" i="17"/>
  <c r="K58" i="17"/>
  <c r="L58" i="17" s="1"/>
  <c r="K59" i="24"/>
  <c r="L59" i="24" s="1"/>
  <c r="J58" i="24"/>
  <c r="J59" i="8"/>
  <c r="K60" i="8"/>
  <c r="L60" i="8" s="1"/>
  <c r="J55" i="9"/>
  <c r="K56" i="9"/>
  <c r="L56" i="9" s="1"/>
  <c r="K60" i="18"/>
  <c r="L60" i="18" s="1"/>
  <c r="J59" i="18"/>
  <c r="J58" i="29"/>
  <c r="K59" i="29"/>
  <c r="L59" i="29" s="1"/>
  <c r="K57" i="14"/>
  <c r="L57" i="14" s="1"/>
  <c r="J56" i="14"/>
  <c r="K58" i="37"/>
  <c r="L58" i="37" s="1"/>
  <c r="J57" i="37"/>
  <c r="J59" i="4"/>
  <c r="K60" i="4"/>
  <c r="L60" i="4" s="1"/>
  <c r="J56" i="33"/>
  <c r="K57" i="33"/>
  <c r="L57" i="33" s="1"/>
  <c r="J58" i="35"/>
  <c r="K59" i="35"/>
  <c r="L59" i="35" s="1"/>
  <c r="J57" i="34"/>
  <c r="K58" i="34"/>
  <c r="L58" i="34" s="1"/>
  <c r="J56" i="27"/>
  <c r="K57" i="27"/>
  <c r="L57" i="27" s="1"/>
  <c r="K59" i="3"/>
  <c r="L59" i="3" s="1"/>
  <c r="J58" i="3"/>
  <c r="K57" i="28"/>
  <c r="L57" i="28" s="1"/>
  <c r="J56" i="28"/>
  <c r="J56" i="21"/>
  <c r="K57" i="21"/>
  <c r="L57" i="21" s="1"/>
  <c r="K60" i="10"/>
  <c r="L60" i="10" s="1"/>
  <c r="J59" i="10"/>
  <c r="K59" i="15"/>
  <c r="L59" i="15" s="1"/>
  <c r="J58" i="15"/>
  <c r="K59" i="30"/>
  <c r="L59" i="30" s="1"/>
  <c r="J58" i="30"/>
  <c r="K58" i="23" l="1"/>
  <c r="L58" i="23" s="1"/>
  <c r="J57" i="23"/>
  <c r="J57" i="24"/>
  <c r="K58" i="24"/>
  <c r="L58" i="24" s="1"/>
  <c r="J56" i="17"/>
  <c r="K57" i="17"/>
  <c r="L57" i="17" s="1"/>
  <c r="K58" i="22"/>
  <c r="L58" i="22" s="1"/>
  <c r="J57" i="22"/>
  <c r="J57" i="3"/>
  <c r="K58" i="3"/>
  <c r="L58" i="3" s="1"/>
  <c r="J56" i="37"/>
  <c r="K57" i="37"/>
  <c r="L57" i="37" s="1"/>
  <c r="J58" i="18"/>
  <c r="K59" i="18"/>
  <c r="L59" i="18" s="1"/>
  <c r="J57" i="30"/>
  <c r="K58" i="30"/>
  <c r="L58" i="30" s="1"/>
  <c r="J57" i="29"/>
  <c r="K58" i="29"/>
  <c r="L58" i="29" s="1"/>
  <c r="J54" i="9"/>
  <c r="K55" i="9"/>
  <c r="L55" i="9" s="1"/>
  <c r="J58" i="10"/>
  <c r="K59" i="10"/>
  <c r="L59" i="10" s="1"/>
  <c r="K56" i="28"/>
  <c r="L56" i="28" s="1"/>
  <c r="J55" i="28"/>
  <c r="K56" i="14"/>
  <c r="L56" i="14" s="1"/>
  <c r="J55" i="14"/>
  <c r="J57" i="15"/>
  <c r="K58" i="15"/>
  <c r="L58" i="15" s="1"/>
  <c r="K56" i="21"/>
  <c r="L56" i="21" s="1"/>
  <c r="J55" i="21"/>
  <c r="K56" i="27"/>
  <c r="L56" i="27" s="1"/>
  <c r="J55" i="27"/>
  <c r="J56" i="34"/>
  <c r="K57" i="34"/>
  <c r="L57" i="34" s="1"/>
  <c r="K58" i="35"/>
  <c r="L58" i="35" s="1"/>
  <c r="J57" i="35"/>
  <c r="K56" i="33"/>
  <c r="L56" i="33" s="1"/>
  <c r="J55" i="33"/>
  <c r="J58" i="4"/>
  <c r="K59" i="4"/>
  <c r="L59" i="4" s="1"/>
  <c r="K59" i="8"/>
  <c r="L59" i="8" s="1"/>
  <c r="J58" i="8"/>
  <c r="K56" i="17" l="1"/>
  <c r="L56" i="17" s="1"/>
  <c r="J55" i="17"/>
  <c r="J56" i="22"/>
  <c r="K57" i="22"/>
  <c r="L57" i="22" s="1"/>
  <c r="K57" i="23"/>
  <c r="L57" i="23" s="1"/>
  <c r="J56" i="23"/>
  <c r="K57" i="24"/>
  <c r="L57" i="24" s="1"/>
  <c r="J56" i="24"/>
  <c r="K58" i="8"/>
  <c r="L58" i="8" s="1"/>
  <c r="J57" i="8"/>
  <c r="K57" i="35"/>
  <c r="L57" i="35" s="1"/>
  <c r="J56" i="35"/>
  <c r="J54" i="27"/>
  <c r="K55" i="27"/>
  <c r="L55" i="27" s="1"/>
  <c r="J54" i="28"/>
  <c r="K55" i="28"/>
  <c r="L55" i="28" s="1"/>
  <c r="J56" i="15"/>
  <c r="K57" i="15"/>
  <c r="L57" i="15" s="1"/>
  <c r="J53" i="9"/>
  <c r="K54" i="9"/>
  <c r="L54" i="9" s="1"/>
  <c r="J56" i="30"/>
  <c r="K57" i="30"/>
  <c r="L57" i="30" s="1"/>
  <c r="K57" i="3"/>
  <c r="L57" i="3" s="1"/>
  <c r="J56" i="3"/>
  <c r="K58" i="4"/>
  <c r="L58" i="4" s="1"/>
  <c r="J57" i="4"/>
  <c r="J54" i="33"/>
  <c r="K55" i="33"/>
  <c r="L55" i="33" s="1"/>
  <c r="K55" i="21"/>
  <c r="L55" i="21" s="1"/>
  <c r="J54" i="21"/>
  <c r="K55" i="14"/>
  <c r="L55" i="14" s="1"/>
  <c r="J54" i="14"/>
  <c r="J55" i="34"/>
  <c r="K56" i="34"/>
  <c r="L56" i="34" s="1"/>
  <c r="K58" i="10"/>
  <c r="L58" i="10" s="1"/>
  <c r="J57" i="10"/>
  <c r="J56" i="29"/>
  <c r="K57" i="29"/>
  <c r="L57" i="29" s="1"/>
  <c r="K58" i="18"/>
  <c r="L58" i="18" s="1"/>
  <c r="J57" i="18"/>
  <c r="K56" i="37"/>
  <c r="L56" i="37" s="1"/>
  <c r="J55" i="37"/>
  <c r="J55" i="23" l="1"/>
  <c r="K56" i="23"/>
  <c r="L56" i="23" s="1"/>
  <c r="J54" i="17"/>
  <c r="K55" i="17"/>
  <c r="L55" i="17" s="1"/>
  <c r="J55" i="24"/>
  <c r="K56" i="24"/>
  <c r="L56" i="24" s="1"/>
  <c r="J55" i="22"/>
  <c r="K56" i="22"/>
  <c r="L56" i="22" s="1"/>
  <c r="J56" i="18"/>
  <c r="K57" i="18"/>
  <c r="L57" i="18" s="1"/>
  <c r="J56" i="10"/>
  <c r="K57" i="10"/>
  <c r="L57" i="10" s="1"/>
  <c r="J53" i="14"/>
  <c r="K54" i="14"/>
  <c r="L54" i="14" s="1"/>
  <c r="J56" i="4"/>
  <c r="K57" i="4"/>
  <c r="L57" i="4" s="1"/>
  <c r="J55" i="3"/>
  <c r="K56" i="3"/>
  <c r="L56" i="3" s="1"/>
  <c r="K56" i="35"/>
  <c r="L56" i="35" s="1"/>
  <c r="J55" i="35"/>
  <c r="K55" i="34"/>
  <c r="L55" i="34" s="1"/>
  <c r="J54" i="34"/>
  <c r="J53" i="33"/>
  <c r="K54" i="33"/>
  <c r="L54" i="33" s="1"/>
  <c r="K56" i="30"/>
  <c r="L56" i="30" s="1"/>
  <c r="J55" i="30"/>
  <c r="K53" i="9"/>
  <c r="L53" i="9" s="1"/>
  <c r="J52" i="9"/>
  <c r="J55" i="15"/>
  <c r="K56" i="15"/>
  <c r="L56" i="15" s="1"/>
  <c r="K54" i="28"/>
  <c r="L54" i="28" s="1"/>
  <c r="J53" i="28"/>
  <c r="J54" i="37"/>
  <c r="K55" i="37"/>
  <c r="L55" i="37" s="1"/>
  <c r="J53" i="21"/>
  <c r="K54" i="21"/>
  <c r="L54" i="21" s="1"/>
  <c r="K57" i="8"/>
  <c r="L57" i="8" s="1"/>
  <c r="J56" i="8"/>
  <c r="K56" i="29"/>
  <c r="L56" i="29" s="1"/>
  <c r="J55" i="29"/>
  <c r="K54" i="27"/>
  <c r="L54" i="27" s="1"/>
  <c r="J53" i="27"/>
  <c r="K55" i="22" l="1"/>
  <c r="L55" i="22" s="1"/>
  <c r="J54" i="22"/>
  <c r="J53" i="17"/>
  <c r="K54" i="17"/>
  <c r="L54" i="17" s="1"/>
  <c r="J54" i="24"/>
  <c r="K55" i="24"/>
  <c r="L55" i="24" s="1"/>
  <c r="J54" i="23"/>
  <c r="K55" i="23"/>
  <c r="L55" i="23" s="1"/>
  <c r="J52" i="27"/>
  <c r="K53" i="27"/>
  <c r="L53" i="27" s="1"/>
  <c r="J55" i="8"/>
  <c r="K56" i="8"/>
  <c r="L56" i="8" s="1"/>
  <c r="J51" i="9"/>
  <c r="K52" i="9"/>
  <c r="L52" i="9" s="1"/>
  <c r="J53" i="34"/>
  <c r="K54" i="34"/>
  <c r="L54" i="34" s="1"/>
  <c r="J54" i="35"/>
  <c r="K55" i="35"/>
  <c r="L55" i="35" s="1"/>
  <c r="J54" i="29"/>
  <c r="K55" i="29"/>
  <c r="L55" i="29" s="1"/>
  <c r="J52" i="33"/>
  <c r="K53" i="33"/>
  <c r="L53" i="33" s="1"/>
  <c r="J55" i="4"/>
  <c r="K56" i="4"/>
  <c r="L56" i="4" s="1"/>
  <c r="K56" i="18"/>
  <c r="L56" i="18" s="1"/>
  <c r="J55" i="18"/>
  <c r="K53" i="28"/>
  <c r="L53" i="28" s="1"/>
  <c r="J52" i="28"/>
  <c r="K55" i="30"/>
  <c r="L55" i="30" s="1"/>
  <c r="J54" i="30"/>
  <c r="J52" i="21"/>
  <c r="K53" i="21"/>
  <c r="L53" i="21" s="1"/>
  <c r="K54" i="37"/>
  <c r="L54" i="37" s="1"/>
  <c r="J53" i="37"/>
  <c r="K55" i="15"/>
  <c r="L55" i="15" s="1"/>
  <c r="J54" i="15"/>
  <c r="K55" i="3"/>
  <c r="L55" i="3" s="1"/>
  <c r="J54" i="3"/>
  <c r="K53" i="14"/>
  <c r="L53" i="14" s="1"/>
  <c r="J52" i="14"/>
  <c r="K56" i="10"/>
  <c r="L56" i="10" s="1"/>
  <c r="J55" i="10"/>
  <c r="K54" i="23" l="1"/>
  <c r="L54" i="23" s="1"/>
  <c r="J53" i="23"/>
  <c r="J52" i="17"/>
  <c r="K53" i="17"/>
  <c r="L53" i="17" s="1"/>
  <c r="K54" i="22"/>
  <c r="L54" i="22" s="1"/>
  <c r="J53" i="22"/>
  <c r="J53" i="24"/>
  <c r="K54" i="24"/>
  <c r="L54" i="24" s="1"/>
  <c r="J51" i="14"/>
  <c r="K52" i="14"/>
  <c r="L52" i="14" s="1"/>
  <c r="J53" i="30"/>
  <c r="K54" i="30"/>
  <c r="L54" i="30" s="1"/>
  <c r="J53" i="15"/>
  <c r="K54" i="15"/>
  <c r="L54" i="15" s="1"/>
  <c r="J51" i="21"/>
  <c r="K52" i="21"/>
  <c r="L52" i="21" s="1"/>
  <c r="J54" i="4"/>
  <c r="K55" i="4"/>
  <c r="L55" i="4" s="1"/>
  <c r="K54" i="29"/>
  <c r="L54" i="29" s="1"/>
  <c r="J53" i="29"/>
  <c r="K53" i="34"/>
  <c r="L53" i="34" s="1"/>
  <c r="J52" i="34"/>
  <c r="J53" i="3"/>
  <c r="K54" i="3"/>
  <c r="L54" i="3" s="1"/>
  <c r="K52" i="28"/>
  <c r="L52" i="28" s="1"/>
  <c r="J51" i="28"/>
  <c r="J54" i="18"/>
  <c r="K55" i="18"/>
  <c r="L55" i="18" s="1"/>
  <c r="K55" i="10"/>
  <c r="L55" i="10" s="1"/>
  <c r="J54" i="10"/>
  <c r="J52" i="37"/>
  <c r="K53" i="37"/>
  <c r="L53" i="37" s="1"/>
  <c r="K52" i="33"/>
  <c r="L52" i="33" s="1"/>
  <c r="J51" i="33"/>
  <c r="K54" i="35"/>
  <c r="L54" i="35" s="1"/>
  <c r="J53" i="35"/>
  <c r="J50" i="9"/>
  <c r="K51" i="9"/>
  <c r="L51" i="9" s="1"/>
  <c r="K55" i="8"/>
  <c r="L55" i="8" s="1"/>
  <c r="J54" i="8"/>
  <c r="K52" i="27"/>
  <c r="L52" i="27" s="1"/>
  <c r="J51" i="27"/>
  <c r="J52" i="24" l="1"/>
  <c r="K53" i="24"/>
  <c r="L53" i="24" s="1"/>
  <c r="J52" i="22"/>
  <c r="K53" i="22"/>
  <c r="L53" i="22" s="1"/>
  <c r="K53" i="23"/>
  <c r="L53" i="23" s="1"/>
  <c r="J52" i="23"/>
  <c r="K52" i="17"/>
  <c r="L52" i="17" s="1"/>
  <c r="J51" i="17"/>
  <c r="K52" i="37"/>
  <c r="L52" i="37" s="1"/>
  <c r="J51" i="37"/>
  <c r="K54" i="10"/>
  <c r="L54" i="10" s="1"/>
  <c r="J53" i="10"/>
  <c r="J50" i="28"/>
  <c r="K51" i="28"/>
  <c r="L51" i="28" s="1"/>
  <c r="J52" i="29"/>
  <c r="K53" i="29"/>
  <c r="L53" i="29" s="1"/>
  <c r="K51" i="27"/>
  <c r="L51" i="27" s="1"/>
  <c r="J50" i="27"/>
  <c r="K53" i="30"/>
  <c r="L53" i="30" s="1"/>
  <c r="J52" i="30"/>
  <c r="J49" i="9"/>
  <c r="K50" i="9"/>
  <c r="L50" i="9" s="1"/>
  <c r="J53" i="8"/>
  <c r="K54" i="8"/>
  <c r="L54" i="8" s="1"/>
  <c r="J52" i="35"/>
  <c r="K53" i="35"/>
  <c r="L53" i="35" s="1"/>
  <c r="K51" i="33"/>
  <c r="L51" i="33" s="1"/>
  <c r="J50" i="33"/>
  <c r="J51" i="34"/>
  <c r="K52" i="34"/>
  <c r="L52" i="34" s="1"/>
  <c r="J53" i="18"/>
  <c r="K54" i="18"/>
  <c r="L54" i="18" s="1"/>
  <c r="K53" i="3"/>
  <c r="L53" i="3" s="1"/>
  <c r="J52" i="3"/>
  <c r="K54" i="4"/>
  <c r="L54" i="4" s="1"/>
  <c r="J53" i="4"/>
  <c r="K51" i="21"/>
  <c r="L51" i="21" s="1"/>
  <c r="J50" i="21"/>
  <c r="J52" i="15"/>
  <c r="K53" i="15"/>
  <c r="L53" i="15" s="1"/>
  <c r="K51" i="14"/>
  <c r="L51" i="14" s="1"/>
  <c r="J50" i="14"/>
  <c r="J50" i="17" l="1"/>
  <c r="K51" i="17"/>
  <c r="L51" i="17" s="1"/>
  <c r="J51" i="22"/>
  <c r="K52" i="22"/>
  <c r="L52" i="22" s="1"/>
  <c r="J51" i="23"/>
  <c r="K52" i="23"/>
  <c r="L52" i="23" s="1"/>
  <c r="K52" i="24"/>
  <c r="L52" i="24" s="1"/>
  <c r="J51" i="24"/>
  <c r="J49" i="14"/>
  <c r="K50" i="14"/>
  <c r="L50" i="14" s="1"/>
  <c r="K50" i="21"/>
  <c r="L50" i="21" s="1"/>
  <c r="J49" i="21"/>
  <c r="K52" i="3"/>
  <c r="L52" i="3" s="1"/>
  <c r="J51" i="3"/>
  <c r="J49" i="33"/>
  <c r="K50" i="33"/>
  <c r="L50" i="33" s="1"/>
  <c r="K53" i="8"/>
  <c r="L53" i="8" s="1"/>
  <c r="J52" i="8"/>
  <c r="J52" i="18"/>
  <c r="K53" i="18"/>
  <c r="L53" i="18" s="1"/>
  <c r="J52" i="4"/>
  <c r="K53" i="4"/>
  <c r="L53" i="4" s="1"/>
  <c r="K52" i="30"/>
  <c r="L52" i="30" s="1"/>
  <c r="J51" i="30"/>
  <c r="K50" i="27"/>
  <c r="L50" i="27" s="1"/>
  <c r="J49" i="27"/>
  <c r="J52" i="10"/>
  <c r="K53" i="10"/>
  <c r="L53" i="10" s="1"/>
  <c r="J50" i="37"/>
  <c r="K51" i="37"/>
  <c r="L51" i="37" s="1"/>
  <c r="J51" i="15"/>
  <c r="K52" i="15"/>
  <c r="L52" i="15" s="1"/>
  <c r="K51" i="34"/>
  <c r="L51" i="34" s="1"/>
  <c r="J50" i="34"/>
  <c r="K52" i="35"/>
  <c r="L52" i="35" s="1"/>
  <c r="J51" i="35"/>
  <c r="K49" i="9"/>
  <c r="L49" i="9" s="1"/>
  <c r="J48" i="9"/>
  <c r="K52" i="29"/>
  <c r="L52" i="29" s="1"/>
  <c r="J51" i="29"/>
  <c r="K50" i="28"/>
  <c r="L50" i="28" s="1"/>
  <c r="J49" i="28"/>
  <c r="J50" i="24" l="1"/>
  <c r="K51" i="24"/>
  <c r="L51" i="24" s="1"/>
  <c r="K51" i="23"/>
  <c r="L51" i="23" s="1"/>
  <c r="J50" i="23"/>
  <c r="K51" i="22"/>
  <c r="L51" i="22" s="1"/>
  <c r="J50" i="22"/>
  <c r="J49" i="17"/>
  <c r="K50" i="17"/>
  <c r="L50" i="17" s="1"/>
  <c r="K49" i="28"/>
  <c r="L49" i="28" s="1"/>
  <c r="J48" i="28"/>
  <c r="J47" i="9"/>
  <c r="K48" i="9"/>
  <c r="L48" i="9" s="1"/>
  <c r="J49" i="34"/>
  <c r="K50" i="34"/>
  <c r="L50" i="34" s="1"/>
  <c r="J51" i="8"/>
  <c r="K52" i="8"/>
  <c r="L52" i="8" s="1"/>
  <c r="J48" i="21"/>
  <c r="K49" i="21"/>
  <c r="L49" i="21" s="1"/>
  <c r="K51" i="15"/>
  <c r="L51" i="15" s="1"/>
  <c r="J50" i="15"/>
  <c r="K52" i="10"/>
  <c r="L52" i="10" s="1"/>
  <c r="J51" i="10"/>
  <c r="J48" i="33"/>
  <c r="K49" i="33"/>
  <c r="L49" i="33" s="1"/>
  <c r="J48" i="14"/>
  <c r="K49" i="14"/>
  <c r="L49" i="14" s="1"/>
  <c r="J50" i="29"/>
  <c r="K51" i="29"/>
  <c r="L51" i="29" s="1"/>
  <c r="J50" i="35"/>
  <c r="K51" i="35"/>
  <c r="L51" i="35" s="1"/>
  <c r="K51" i="30"/>
  <c r="L51" i="30" s="1"/>
  <c r="J50" i="30"/>
  <c r="K51" i="3"/>
  <c r="L51" i="3" s="1"/>
  <c r="J50" i="3"/>
  <c r="J48" i="27"/>
  <c r="K49" i="27"/>
  <c r="L49" i="27" s="1"/>
  <c r="K50" i="37"/>
  <c r="L50" i="37" s="1"/>
  <c r="J49" i="37"/>
  <c r="J51" i="4"/>
  <c r="K52" i="4"/>
  <c r="L52" i="4" s="1"/>
  <c r="K52" i="18"/>
  <c r="L52" i="18" s="1"/>
  <c r="J51" i="18"/>
  <c r="J48" i="17" l="1"/>
  <c r="K49" i="17"/>
  <c r="L49" i="17" s="1"/>
  <c r="K50" i="23"/>
  <c r="L50" i="23" s="1"/>
  <c r="J49" i="23"/>
  <c r="K50" i="22"/>
  <c r="L50" i="22" s="1"/>
  <c r="J49" i="22"/>
  <c r="J49" i="24"/>
  <c r="K50" i="24"/>
  <c r="L50" i="24" s="1"/>
  <c r="J50" i="18"/>
  <c r="K51" i="18"/>
  <c r="L51" i="18" s="1"/>
  <c r="J48" i="37"/>
  <c r="K49" i="37"/>
  <c r="L49" i="37" s="1"/>
  <c r="J49" i="3"/>
  <c r="K50" i="3"/>
  <c r="L50" i="3" s="1"/>
  <c r="K51" i="10"/>
  <c r="L51" i="10" s="1"/>
  <c r="J50" i="10"/>
  <c r="J49" i="35"/>
  <c r="K50" i="35"/>
  <c r="L50" i="35" s="1"/>
  <c r="K48" i="14"/>
  <c r="L48" i="14" s="1"/>
  <c r="J47" i="14"/>
  <c r="J47" i="21"/>
  <c r="K48" i="21"/>
  <c r="L48" i="21" s="1"/>
  <c r="K51" i="8"/>
  <c r="L51" i="8" s="1"/>
  <c r="J50" i="8"/>
  <c r="J48" i="34"/>
  <c r="K49" i="34"/>
  <c r="L49" i="34" s="1"/>
  <c r="J49" i="30"/>
  <c r="K50" i="30"/>
  <c r="L50" i="30" s="1"/>
  <c r="J49" i="15"/>
  <c r="K50" i="15"/>
  <c r="L50" i="15" s="1"/>
  <c r="K48" i="28"/>
  <c r="L48" i="28" s="1"/>
  <c r="J47" i="28"/>
  <c r="J50" i="4"/>
  <c r="K51" i="4"/>
  <c r="L51" i="4" s="1"/>
  <c r="K48" i="27"/>
  <c r="L48" i="27" s="1"/>
  <c r="J47" i="27"/>
  <c r="K50" i="29"/>
  <c r="L50" i="29" s="1"/>
  <c r="J49" i="29"/>
  <c r="K48" i="33"/>
  <c r="L48" i="33" s="1"/>
  <c r="J47" i="33"/>
  <c r="J46" i="9"/>
  <c r="K47" i="9"/>
  <c r="L47" i="9" s="1"/>
  <c r="K49" i="23" l="1"/>
  <c r="L49" i="23" s="1"/>
  <c r="J48" i="23"/>
  <c r="K49" i="22"/>
  <c r="L49" i="22" s="1"/>
  <c r="J48" i="22"/>
  <c r="J48" i="24"/>
  <c r="K49" i="24"/>
  <c r="L49" i="24" s="1"/>
  <c r="K48" i="17"/>
  <c r="L48" i="17" s="1"/>
  <c r="J47" i="17"/>
  <c r="J48" i="29"/>
  <c r="K49" i="29"/>
  <c r="L49" i="29" s="1"/>
  <c r="J46" i="27"/>
  <c r="K47" i="27"/>
  <c r="L47" i="27" s="1"/>
  <c r="J46" i="28"/>
  <c r="K47" i="28"/>
  <c r="L47" i="28" s="1"/>
  <c r="K47" i="14"/>
  <c r="L47" i="14" s="1"/>
  <c r="J46" i="14"/>
  <c r="J49" i="10"/>
  <c r="K50" i="10"/>
  <c r="L50" i="10" s="1"/>
  <c r="J48" i="15"/>
  <c r="K49" i="15"/>
  <c r="L49" i="15" s="1"/>
  <c r="K47" i="21"/>
  <c r="L47" i="21" s="1"/>
  <c r="J46" i="21"/>
  <c r="J48" i="3"/>
  <c r="K49" i="3"/>
  <c r="L49" i="3" s="1"/>
  <c r="K50" i="18"/>
  <c r="L50" i="18" s="1"/>
  <c r="J49" i="18"/>
  <c r="J45" i="9"/>
  <c r="K46" i="9"/>
  <c r="L46" i="9" s="1"/>
  <c r="J46" i="33"/>
  <c r="K47" i="33"/>
  <c r="L47" i="33" s="1"/>
  <c r="J49" i="8"/>
  <c r="K50" i="8"/>
  <c r="L50" i="8" s="1"/>
  <c r="K50" i="4"/>
  <c r="L50" i="4" s="1"/>
  <c r="J49" i="4"/>
  <c r="K49" i="30"/>
  <c r="L49" i="30" s="1"/>
  <c r="J48" i="30"/>
  <c r="J47" i="34"/>
  <c r="K48" i="34"/>
  <c r="L48" i="34" s="1"/>
  <c r="K49" i="35"/>
  <c r="L49" i="35" s="1"/>
  <c r="J48" i="35"/>
  <c r="K48" i="37"/>
  <c r="L48" i="37" s="1"/>
  <c r="J47" i="37"/>
  <c r="J47" i="22" l="1"/>
  <c r="K48" i="22"/>
  <c r="L48" i="22" s="1"/>
  <c r="J47" i="23"/>
  <c r="K48" i="23"/>
  <c r="L48" i="23" s="1"/>
  <c r="J46" i="17"/>
  <c r="K47" i="17"/>
  <c r="L47" i="17" s="1"/>
  <c r="K48" i="24"/>
  <c r="L48" i="24" s="1"/>
  <c r="J47" i="24"/>
  <c r="J46" i="37"/>
  <c r="K47" i="37"/>
  <c r="L47" i="37" s="1"/>
  <c r="J47" i="30"/>
  <c r="K48" i="30"/>
  <c r="L48" i="30" s="1"/>
  <c r="J48" i="18"/>
  <c r="K49" i="18"/>
  <c r="L49" i="18" s="1"/>
  <c r="K46" i="21"/>
  <c r="L46" i="21" s="1"/>
  <c r="J45" i="21"/>
  <c r="J44" i="21" s="1"/>
  <c r="K44" i="21" s="1"/>
  <c r="L44" i="21" s="1"/>
  <c r="K47" i="34"/>
  <c r="L47" i="34" s="1"/>
  <c r="J46" i="34"/>
  <c r="J45" i="33"/>
  <c r="K46" i="33"/>
  <c r="L46" i="33" s="1"/>
  <c r="J47" i="3"/>
  <c r="K48" i="3"/>
  <c r="L48" i="3" s="1"/>
  <c r="J48" i="10"/>
  <c r="K49" i="10"/>
  <c r="L49" i="10" s="1"/>
  <c r="K46" i="28"/>
  <c r="L46" i="28" s="1"/>
  <c r="J45" i="28"/>
  <c r="K48" i="35"/>
  <c r="L48" i="35" s="1"/>
  <c r="J47" i="35"/>
  <c r="K49" i="4"/>
  <c r="L49" i="4" s="1"/>
  <c r="J48" i="4"/>
  <c r="J45" i="14"/>
  <c r="K46" i="14"/>
  <c r="L46" i="14" s="1"/>
  <c r="K49" i="8"/>
  <c r="L49" i="8" s="1"/>
  <c r="J48" i="8"/>
  <c r="K45" i="9"/>
  <c r="L45" i="9" s="1"/>
  <c r="J44" i="9"/>
  <c r="J47" i="15"/>
  <c r="K48" i="15"/>
  <c r="L48" i="15" s="1"/>
  <c r="K46" i="27"/>
  <c r="L46" i="27" s="1"/>
  <c r="J45" i="27"/>
  <c r="K48" i="29"/>
  <c r="L48" i="29" s="1"/>
  <c r="J47" i="29"/>
  <c r="K47" i="24" l="1"/>
  <c r="L47" i="24" s="1"/>
  <c r="J46" i="24"/>
  <c r="J46" i="23"/>
  <c r="K47" i="23"/>
  <c r="L47" i="23" s="1"/>
  <c r="J45" i="17"/>
  <c r="K46" i="17"/>
  <c r="L46" i="17" s="1"/>
  <c r="K47" i="22"/>
  <c r="L47" i="22" s="1"/>
  <c r="J46" i="22"/>
  <c r="K47" i="29"/>
  <c r="L47" i="29" s="1"/>
  <c r="J46" i="29"/>
  <c r="J43" i="9"/>
  <c r="K44" i="9"/>
  <c r="L44" i="9" s="1"/>
  <c r="J47" i="8"/>
  <c r="J46" i="8" s="1"/>
  <c r="K48" i="8"/>
  <c r="L48" i="8" s="1"/>
  <c r="K47" i="15"/>
  <c r="L47" i="15" s="1"/>
  <c r="J46" i="15"/>
  <c r="K48" i="10"/>
  <c r="L48" i="10" s="1"/>
  <c r="J47" i="10"/>
  <c r="J44" i="33"/>
  <c r="K45" i="33"/>
  <c r="L45" i="33" s="1"/>
  <c r="K48" i="18"/>
  <c r="L48" i="18" s="1"/>
  <c r="J47" i="18"/>
  <c r="K46" i="37"/>
  <c r="L46" i="37" s="1"/>
  <c r="J45" i="37"/>
  <c r="J44" i="27"/>
  <c r="K45" i="27"/>
  <c r="L45" i="27" s="1"/>
  <c r="J47" i="4"/>
  <c r="K48" i="4"/>
  <c r="L48" i="4" s="1"/>
  <c r="J46" i="35"/>
  <c r="K47" i="35"/>
  <c r="L47" i="35" s="1"/>
  <c r="K45" i="28"/>
  <c r="L45" i="28" s="1"/>
  <c r="J44" i="28"/>
  <c r="J45" i="34"/>
  <c r="K46" i="34"/>
  <c r="L46" i="34" s="1"/>
  <c r="K45" i="21"/>
  <c r="L45" i="21" s="1"/>
  <c r="J39" i="21"/>
  <c r="J38" i="21" s="1"/>
  <c r="J44" i="14"/>
  <c r="K45" i="14"/>
  <c r="L45" i="14" s="1"/>
  <c r="K47" i="3"/>
  <c r="L47" i="3" s="1"/>
  <c r="J46" i="3"/>
  <c r="K47" i="30"/>
  <c r="L47" i="30" s="1"/>
  <c r="J46" i="30"/>
  <c r="J45" i="22" l="1"/>
  <c r="K46" i="22"/>
  <c r="L46" i="22" s="1"/>
  <c r="K46" i="8"/>
  <c r="L46" i="8" s="1"/>
  <c r="J45" i="8"/>
  <c r="J45" i="24"/>
  <c r="K46" i="24"/>
  <c r="L46" i="24" s="1"/>
  <c r="K38" i="21"/>
  <c r="L38" i="21" s="1"/>
  <c r="J37" i="21"/>
  <c r="K37" i="21" s="1"/>
  <c r="L37" i="21" s="1"/>
  <c r="K45" i="17"/>
  <c r="L45" i="17" s="1"/>
  <c r="J44" i="17"/>
  <c r="K46" i="23"/>
  <c r="L46" i="23" s="1"/>
  <c r="J45" i="23"/>
  <c r="K39" i="21"/>
  <c r="L39" i="21" s="1"/>
  <c r="K44" i="28"/>
  <c r="L44" i="28" s="1"/>
  <c r="J43" i="28"/>
  <c r="J46" i="18"/>
  <c r="K47" i="18"/>
  <c r="L47" i="18" s="1"/>
  <c r="J45" i="3"/>
  <c r="K46" i="3"/>
  <c r="L46" i="3" s="1"/>
  <c r="J44" i="34"/>
  <c r="K45" i="34"/>
  <c r="L45" i="34" s="1"/>
  <c r="J46" i="4"/>
  <c r="K47" i="4"/>
  <c r="L47" i="4" s="1"/>
  <c r="K44" i="27"/>
  <c r="L44" i="27" s="1"/>
  <c r="J43" i="27"/>
  <c r="K44" i="33"/>
  <c r="L44" i="33" s="1"/>
  <c r="J43" i="33"/>
  <c r="K47" i="8"/>
  <c r="L47" i="8" s="1"/>
  <c r="J45" i="30"/>
  <c r="K46" i="30"/>
  <c r="L46" i="30" s="1"/>
  <c r="J44" i="37"/>
  <c r="K45" i="37"/>
  <c r="L45" i="37" s="1"/>
  <c r="J46" i="10"/>
  <c r="K47" i="10"/>
  <c r="L47" i="10" s="1"/>
  <c r="K46" i="15"/>
  <c r="L46" i="15" s="1"/>
  <c r="J45" i="15"/>
  <c r="K46" i="29"/>
  <c r="L46" i="29" s="1"/>
  <c r="J45" i="29"/>
  <c r="K44" i="14"/>
  <c r="L44" i="14" s="1"/>
  <c r="J39" i="14"/>
  <c r="J38" i="14" s="1"/>
  <c r="J45" i="35"/>
  <c r="J43" i="35" s="1"/>
  <c r="K43" i="35" s="1"/>
  <c r="L43" i="35" s="1"/>
  <c r="K46" i="35"/>
  <c r="L46" i="35" s="1"/>
  <c r="J42" i="9"/>
  <c r="K43" i="9"/>
  <c r="L43" i="9" s="1"/>
  <c r="J36" i="21" l="1"/>
  <c r="K36" i="21" s="1"/>
  <c r="L36" i="21" s="1"/>
  <c r="J37" i="14"/>
  <c r="K37" i="14" s="1"/>
  <c r="L37" i="14" s="1"/>
  <c r="K38" i="14"/>
  <c r="L38" i="14" s="1"/>
  <c r="J44" i="24"/>
  <c r="K45" i="24"/>
  <c r="L45" i="24" s="1"/>
  <c r="J44" i="23"/>
  <c r="K45" i="23"/>
  <c r="L45" i="23" s="1"/>
  <c r="K45" i="8"/>
  <c r="L45" i="8" s="1"/>
  <c r="J44" i="8"/>
  <c r="J39" i="17"/>
  <c r="K44" i="17"/>
  <c r="L44" i="17" s="1"/>
  <c r="J44" i="22"/>
  <c r="K45" i="22"/>
  <c r="L45" i="22" s="1"/>
  <c r="K45" i="15"/>
  <c r="L45" i="15" s="1"/>
  <c r="J39" i="15"/>
  <c r="J38" i="15" s="1"/>
  <c r="K43" i="27"/>
  <c r="L43" i="27" s="1"/>
  <c r="J37" i="27"/>
  <c r="J36" i="27" s="1"/>
  <c r="K43" i="28"/>
  <c r="L43" i="28" s="1"/>
  <c r="J37" i="28"/>
  <c r="J36" i="28" s="1"/>
  <c r="K39" i="14"/>
  <c r="L39" i="14" s="1"/>
  <c r="K42" i="9"/>
  <c r="L42" i="9" s="1"/>
  <c r="J37" i="9"/>
  <c r="K45" i="35"/>
  <c r="L45" i="35" s="1"/>
  <c r="J38" i="35"/>
  <c r="J37" i="35" s="1"/>
  <c r="K44" i="34"/>
  <c r="L44" i="34" s="1"/>
  <c r="J43" i="34"/>
  <c r="J44" i="29"/>
  <c r="K45" i="29"/>
  <c r="L45" i="29" s="1"/>
  <c r="J38" i="33"/>
  <c r="J37" i="33" s="1"/>
  <c r="K43" i="33"/>
  <c r="L43" i="33" s="1"/>
  <c r="J45" i="10"/>
  <c r="K46" i="10"/>
  <c r="L46" i="10" s="1"/>
  <c r="K44" i="37"/>
  <c r="L44" i="37" s="1"/>
  <c r="J43" i="37"/>
  <c r="K45" i="30"/>
  <c r="L45" i="30" s="1"/>
  <c r="J44" i="30"/>
  <c r="K46" i="4"/>
  <c r="L46" i="4" s="1"/>
  <c r="J45" i="4"/>
  <c r="K45" i="3"/>
  <c r="L45" i="3" s="1"/>
  <c r="J44" i="3"/>
  <c r="K46" i="18"/>
  <c r="L46" i="18" s="1"/>
  <c r="J45" i="18"/>
  <c r="J44" i="18" s="1"/>
  <c r="K44" i="18" s="1"/>
  <c r="L44" i="18" s="1"/>
  <c r="J35" i="21" l="1"/>
  <c r="J34" i="21" s="1"/>
  <c r="J36" i="14"/>
  <c r="J35" i="14" s="1"/>
  <c r="K38" i="15"/>
  <c r="L38" i="15" s="1"/>
  <c r="J37" i="15"/>
  <c r="J38" i="17"/>
  <c r="K39" i="17"/>
  <c r="L39" i="17" s="1"/>
  <c r="K44" i="24"/>
  <c r="L44" i="24" s="1"/>
  <c r="J39" i="24"/>
  <c r="K36" i="27"/>
  <c r="L36" i="27" s="1"/>
  <c r="J35" i="27"/>
  <c r="K37" i="35"/>
  <c r="L37" i="35" s="1"/>
  <c r="J36" i="35"/>
  <c r="K44" i="8"/>
  <c r="L44" i="8" s="1"/>
  <c r="J39" i="8"/>
  <c r="K36" i="28"/>
  <c r="L36" i="28" s="1"/>
  <c r="J35" i="28"/>
  <c r="K37" i="33"/>
  <c r="L37" i="33" s="1"/>
  <c r="J36" i="33"/>
  <c r="K44" i="22"/>
  <c r="L44" i="22" s="1"/>
  <c r="J39" i="22"/>
  <c r="K44" i="23"/>
  <c r="L44" i="23" s="1"/>
  <c r="J39" i="23"/>
  <c r="K45" i="18"/>
  <c r="L45" i="18" s="1"/>
  <c r="J39" i="18"/>
  <c r="J38" i="18" s="1"/>
  <c r="K45" i="4"/>
  <c r="L45" i="4" s="1"/>
  <c r="J44" i="4"/>
  <c r="K44" i="30"/>
  <c r="L44" i="30" s="1"/>
  <c r="J38" i="30"/>
  <c r="J37" i="30" s="1"/>
  <c r="K43" i="34"/>
  <c r="L43" i="34" s="1"/>
  <c r="J38" i="34"/>
  <c r="J37" i="34" s="1"/>
  <c r="K38" i="35"/>
  <c r="L38" i="35" s="1"/>
  <c r="J44" i="10"/>
  <c r="K45" i="10"/>
  <c r="L45" i="10" s="1"/>
  <c r="K44" i="29"/>
  <c r="L44" i="29" s="1"/>
  <c r="J38" i="29"/>
  <c r="J37" i="29" s="1"/>
  <c r="K44" i="3"/>
  <c r="L44" i="3" s="1"/>
  <c r="J43" i="3"/>
  <c r="J38" i="37"/>
  <c r="J37" i="37" s="1"/>
  <c r="K43" i="37"/>
  <c r="L43" i="37" s="1"/>
  <c r="J36" i="9"/>
  <c r="J35" i="9" s="1"/>
  <c r="K37" i="9"/>
  <c r="L37" i="9" s="1"/>
  <c r="K37" i="28"/>
  <c r="L37" i="28" s="1"/>
  <c r="K37" i="27"/>
  <c r="L37" i="27" s="1"/>
  <c r="K39" i="15"/>
  <c r="L39" i="15" s="1"/>
  <c r="K38" i="33"/>
  <c r="L38" i="33" s="1"/>
  <c r="K35" i="21" l="1"/>
  <c r="L35" i="21" s="1"/>
  <c r="K36" i="14"/>
  <c r="L36" i="14" s="1"/>
  <c r="K37" i="29"/>
  <c r="L37" i="29" s="1"/>
  <c r="J36" i="29"/>
  <c r="K39" i="23"/>
  <c r="L39" i="23" s="1"/>
  <c r="J38" i="23"/>
  <c r="K35" i="27"/>
  <c r="L35" i="27" s="1"/>
  <c r="K38" i="17"/>
  <c r="L38" i="17" s="1"/>
  <c r="J37" i="17"/>
  <c r="K36" i="35"/>
  <c r="L36" i="35" s="1"/>
  <c r="K37" i="34"/>
  <c r="L37" i="34" s="1"/>
  <c r="J36" i="34"/>
  <c r="K37" i="30"/>
  <c r="L37" i="30" s="1"/>
  <c r="J36" i="30"/>
  <c r="K38" i="18"/>
  <c r="L38" i="18" s="1"/>
  <c r="J37" i="18"/>
  <c r="K37" i="18" s="1"/>
  <c r="L37" i="18" s="1"/>
  <c r="K39" i="22"/>
  <c r="L39" i="22" s="1"/>
  <c r="J38" i="22"/>
  <c r="K35" i="28"/>
  <c r="L35" i="28" s="1"/>
  <c r="J38" i="8"/>
  <c r="K39" i="8"/>
  <c r="L39" i="8" s="1"/>
  <c r="K39" i="24"/>
  <c r="L39" i="24" s="1"/>
  <c r="J38" i="24"/>
  <c r="K37" i="15"/>
  <c r="L37" i="15" s="1"/>
  <c r="J36" i="15"/>
  <c r="K36" i="33"/>
  <c r="L36" i="33" s="1"/>
  <c r="J36" i="37"/>
  <c r="K37" i="37"/>
  <c r="L37" i="37" s="1"/>
  <c r="K35" i="9"/>
  <c r="L35" i="9" s="1"/>
  <c r="K43" i="3"/>
  <c r="L43" i="3" s="1"/>
  <c r="J38" i="3"/>
  <c r="J37" i="3" s="1"/>
  <c r="K38" i="29"/>
  <c r="L38" i="29" s="1"/>
  <c r="J39" i="4"/>
  <c r="J38" i="4" s="1"/>
  <c r="K44" i="4"/>
  <c r="L44" i="4" s="1"/>
  <c r="K34" i="21"/>
  <c r="L34" i="21" s="1"/>
  <c r="J33" i="21"/>
  <c r="K36" i="9"/>
  <c r="L36" i="9" s="1"/>
  <c r="K38" i="34"/>
  <c r="L38" i="34" s="1"/>
  <c r="K38" i="30"/>
  <c r="L38" i="30" s="1"/>
  <c r="K39" i="18"/>
  <c r="L39" i="18" s="1"/>
  <c r="K38" i="37"/>
  <c r="L38" i="37" s="1"/>
  <c r="K44" i="10"/>
  <c r="L44" i="10" s="1"/>
  <c r="J39" i="10"/>
  <c r="J38" i="10" s="1"/>
  <c r="K35" i="14"/>
  <c r="L35" i="14" s="1"/>
  <c r="J34" i="14"/>
  <c r="J36" i="18" l="1"/>
  <c r="J35" i="18" s="1"/>
  <c r="K34" i="14"/>
  <c r="L34" i="14" s="1"/>
  <c r="J33" i="14"/>
  <c r="J37" i="22"/>
  <c r="K38" i="22"/>
  <c r="L38" i="22" s="1"/>
  <c r="K36" i="30"/>
  <c r="L36" i="30" s="1"/>
  <c r="J35" i="35"/>
  <c r="K38" i="23"/>
  <c r="L38" i="23" s="1"/>
  <c r="J37" i="23"/>
  <c r="J37" i="8"/>
  <c r="K38" i="8"/>
  <c r="L38" i="8" s="1"/>
  <c r="K37" i="3"/>
  <c r="L37" i="3" s="1"/>
  <c r="J36" i="3"/>
  <c r="J35" i="33"/>
  <c r="K36" i="15"/>
  <c r="L36" i="15" s="1"/>
  <c r="J35" i="15"/>
  <c r="K36" i="34"/>
  <c r="L36" i="34" s="1"/>
  <c r="K37" i="17"/>
  <c r="L37" i="17" s="1"/>
  <c r="J36" i="17"/>
  <c r="K36" i="29"/>
  <c r="L36" i="29" s="1"/>
  <c r="K38" i="24"/>
  <c r="L38" i="24" s="1"/>
  <c r="J37" i="24"/>
  <c r="K38" i="10"/>
  <c r="L38" i="10" s="1"/>
  <c r="J37" i="10"/>
  <c r="K37" i="10" s="1"/>
  <c r="L37" i="10" s="1"/>
  <c r="K38" i="4"/>
  <c r="L38" i="4" s="1"/>
  <c r="J37" i="4"/>
  <c r="K37" i="4" s="1"/>
  <c r="L37" i="4" s="1"/>
  <c r="K36" i="37"/>
  <c r="L36" i="37" s="1"/>
  <c r="J32" i="21"/>
  <c r="K33" i="21"/>
  <c r="L33" i="21" s="1"/>
  <c r="K39" i="10"/>
  <c r="L39" i="10" s="1"/>
  <c r="K39" i="4"/>
  <c r="L39" i="4" s="1"/>
  <c r="K38" i="3"/>
  <c r="L38" i="3" s="1"/>
  <c r="K36" i="18" l="1"/>
  <c r="L36" i="18" s="1"/>
  <c r="J36" i="10"/>
  <c r="J35" i="10" s="1"/>
  <c r="J35" i="37"/>
  <c r="J35" i="29"/>
  <c r="K35" i="15"/>
  <c r="L35" i="15" s="1"/>
  <c r="J34" i="15"/>
  <c r="K35" i="33"/>
  <c r="L35" i="33" s="1"/>
  <c r="J34" i="33"/>
  <c r="K37" i="23"/>
  <c r="L37" i="23" s="1"/>
  <c r="J36" i="23"/>
  <c r="K35" i="35"/>
  <c r="L35" i="35" s="1"/>
  <c r="J34" i="35"/>
  <c r="J35" i="30"/>
  <c r="J34" i="9"/>
  <c r="K36" i="17"/>
  <c r="L36" i="17" s="1"/>
  <c r="J35" i="17"/>
  <c r="J34" i="27"/>
  <c r="J35" i="34"/>
  <c r="K36" i="3"/>
  <c r="L36" i="3" s="1"/>
  <c r="K33" i="14"/>
  <c r="L33" i="14" s="1"/>
  <c r="J32" i="14"/>
  <c r="K37" i="24"/>
  <c r="L37" i="24" s="1"/>
  <c r="J36" i="24"/>
  <c r="J34" i="28"/>
  <c r="J36" i="4"/>
  <c r="K36" i="4" s="1"/>
  <c r="L36" i="4" s="1"/>
  <c r="K37" i="8"/>
  <c r="L37" i="8" s="1"/>
  <c r="J36" i="8"/>
  <c r="K37" i="22"/>
  <c r="L37" i="22" s="1"/>
  <c r="J36" i="22"/>
  <c r="K35" i="18"/>
  <c r="L35" i="18" s="1"/>
  <c r="J34" i="18"/>
  <c r="J31" i="21"/>
  <c r="K32" i="21"/>
  <c r="L32" i="21" s="1"/>
  <c r="K36" i="10" l="1"/>
  <c r="L36" i="10" s="1"/>
  <c r="J35" i="4"/>
  <c r="J34" i="4" s="1"/>
  <c r="K32" i="14"/>
  <c r="L32" i="14" s="1"/>
  <c r="J31" i="14"/>
  <c r="K35" i="34"/>
  <c r="L35" i="34" s="1"/>
  <c r="J34" i="34"/>
  <c r="K35" i="17"/>
  <c r="L35" i="17" s="1"/>
  <c r="J34" i="17"/>
  <c r="J34" i="30"/>
  <c r="K35" i="30"/>
  <c r="L35" i="30" s="1"/>
  <c r="K36" i="23"/>
  <c r="L36" i="23" s="1"/>
  <c r="J35" i="23"/>
  <c r="J33" i="33"/>
  <c r="K34" i="33"/>
  <c r="L34" i="33" s="1"/>
  <c r="K35" i="29"/>
  <c r="L35" i="29" s="1"/>
  <c r="J34" i="29"/>
  <c r="J35" i="22"/>
  <c r="K36" i="22"/>
  <c r="L36" i="22" s="1"/>
  <c r="J35" i="3"/>
  <c r="J33" i="27"/>
  <c r="K34" i="27"/>
  <c r="L34" i="27" s="1"/>
  <c r="K34" i="9"/>
  <c r="L34" i="9" s="1"/>
  <c r="J33" i="9"/>
  <c r="J33" i="35"/>
  <c r="K34" i="35"/>
  <c r="L34" i="35" s="1"/>
  <c r="K34" i="15"/>
  <c r="L34" i="15" s="1"/>
  <c r="J33" i="15"/>
  <c r="K35" i="37"/>
  <c r="L35" i="37" s="1"/>
  <c r="J34" i="37"/>
  <c r="K36" i="24"/>
  <c r="L36" i="24" s="1"/>
  <c r="J35" i="24"/>
  <c r="J33" i="28"/>
  <c r="K34" i="28"/>
  <c r="L34" i="28" s="1"/>
  <c r="K36" i="8"/>
  <c r="L36" i="8" s="1"/>
  <c r="J35" i="8"/>
  <c r="J34" i="10"/>
  <c r="K35" i="10"/>
  <c r="L35" i="10" s="1"/>
  <c r="J33" i="18"/>
  <c r="K34" i="18"/>
  <c r="L34" i="18" s="1"/>
  <c r="J30" i="21"/>
  <c r="K30" i="21" s="1"/>
  <c r="L30" i="21" s="1"/>
  <c r="K31" i="21"/>
  <c r="L31" i="21" s="1"/>
  <c r="K35" i="4" l="1"/>
  <c r="L35" i="4" s="1"/>
  <c r="J34" i="3"/>
  <c r="K35" i="3"/>
  <c r="L35" i="3" s="1"/>
  <c r="J33" i="29"/>
  <c r="K34" i="29"/>
  <c r="L34" i="29" s="1"/>
  <c r="K31" i="14"/>
  <c r="L31" i="14" s="1"/>
  <c r="J30" i="14"/>
  <c r="K30" i="14" s="1"/>
  <c r="L30" i="14" s="1"/>
  <c r="K33" i="28"/>
  <c r="L33" i="28" s="1"/>
  <c r="J32" i="28"/>
  <c r="K33" i="35"/>
  <c r="L33" i="35" s="1"/>
  <c r="J32" i="35"/>
  <c r="K33" i="15"/>
  <c r="L33" i="15" s="1"/>
  <c r="J32" i="15"/>
  <c r="K35" i="23"/>
  <c r="L35" i="23" s="1"/>
  <c r="J34" i="23"/>
  <c r="K35" i="8"/>
  <c r="L35" i="8" s="1"/>
  <c r="J34" i="8"/>
  <c r="J33" i="37"/>
  <c r="K34" i="37"/>
  <c r="L34" i="37" s="1"/>
  <c r="J32" i="9"/>
  <c r="K33" i="9"/>
  <c r="L33" i="9" s="1"/>
  <c r="J33" i="34"/>
  <c r="K34" i="34"/>
  <c r="L34" i="34" s="1"/>
  <c r="J34" i="24"/>
  <c r="K35" i="24"/>
  <c r="L35" i="24" s="1"/>
  <c r="J33" i="17"/>
  <c r="K34" i="17"/>
  <c r="L34" i="17" s="1"/>
  <c r="J32" i="27"/>
  <c r="K33" i="27"/>
  <c r="L33" i="27" s="1"/>
  <c r="J34" i="22"/>
  <c r="K35" i="22"/>
  <c r="L35" i="22" s="1"/>
  <c r="J32" i="33"/>
  <c r="K33" i="33"/>
  <c r="L33" i="33" s="1"/>
  <c r="K34" i="30"/>
  <c r="L34" i="30" s="1"/>
  <c r="J33" i="30"/>
  <c r="K33" i="18"/>
  <c r="L33" i="18" s="1"/>
  <c r="J32" i="18"/>
  <c r="J33" i="10"/>
  <c r="K34" i="10"/>
  <c r="L34" i="10" s="1"/>
  <c r="K34" i="4"/>
  <c r="L34" i="4" s="1"/>
  <c r="J33" i="4"/>
  <c r="K33" i="30" l="1"/>
  <c r="L33" i="30" s="1"/>
  <c r="J32" i="30"/>
  <c r="K32" i="28"/>
  <c r="L32" i="28" s="1"/>
  <c r="J31" i="28"/>
  <c r="K34" i="22"/>
  <c r="L34" i="22" s="1"/>
  <c r="J33" i="22"/>
  <c r="K32" i="27"/>
  <c r="L32" i="27" s="1"/>
  <c r="J31" i="27"/>
  <c r="J32" i="34"/>
  <c r="K33" i="34"/>
  <c r="L33" i="34" s="1"/>
  <c r="K32" i="9"/>
  <c r="L32" i="9" s="1"/>
  <c r="J31" i="9"/>
  <c r="K33" i="37"/>
  <c r="L33" i="37" s="1"/>
  <c r="J32" i="37"/>
  <c r="J32" i="29"/>
  <c r="K33" i="29"/>
  <c r="L33" i="29" s="1"/>
  <c r="J33" i="23"/>
  <c r="K34" i="23"/>
  <c r="L34" i="23" s="1"/>
  <c r="K32" i="15"/>
  <c r="L32" i="15" s="1"/>
  <c r="J31" i="15"/>
  <c r="J31" i="35"/>
  <c r="K32" i="35"/>
  <c r="L32" i="35" s="1"/>
  <c r="K34" i="8"/>
  <c r="L34" i="8" s="1"/>
  <c r="J33" i="8"/>
  <c r="J31" i="33"/>
  <c r="K32" i="33"/>
  <c r="L32" i="33" s="1"/>
  <c r="K33" i="17"/>
  <c r="L33" i="17" s="1"/>
  <c r="J32" i="17"/>
  <c r="K34" i="24"/>
  <c r="L34" i="24" s="1"/>
  <c r="J33" i="24"/>
  <c r="J33" i="3"/>
  <c r="K34" i="3"/>
  <c r="L34" i="3" s="1"/>
  <c r="K33" i="10"/>
  <c r="L33" i="10" s="1"/>
  <c r="J32" i="10"/>
  <c r="K33" i="4"/>
  <c r="L33" i="4" s="1"/>
  <c r="J32" i="4"/>
  <c r="J31" i="18"/>
  <c r="K32" i="18"/>
  <c r="L32" i="18" s="1"/>
  <c r="K31" i="15" l="1"/>
  <c r="L31" i="15" s="1"/>
  <c r="J30" i="15"/>
  <c r="K30" i="15" s="1"/>
  <c r="L30" i="15" s="1"/>
  <c r="J30" i="33"/>
  <c r="K30" i="33" s="1"/>
  <c r="L30" i="33" s="1"/>
  <c r="K31" i="33"/>
  <c r="L31" i="33" s="1"/>
  <c r="K32" i="29"/>
  <c r="L32" i="29" s="1"/>
  <c r="J31" i="29"/>
  <c r="J31" i="34"/>
  <c r="K32" i="34"/>
  <c r="L32" i="34" s="1"/>
  <c r="J32" i="8"/>
  <c r="K33" i="8"/>
  <c r="L33" i="8" s="1"/>
  <c r="K33" i="22"/>
  <c r="L33" i="22" s="1"/>
  <c r="J32" i="22"/>
  <c r="K32" i="17"/>
  <c r="L32" i="17" s="1"/>
  <c r="J31" i="17"/>
  <c r="K31" i="9"/>
  <c r="L31" i="9" s="1"/>
  <c r="J30" i="9"/>
  <c r="K30" i="9" s="1"/>
  <c r="L30" i="9" s="1"/>
  <c r="J30" i="27"/>
  <c r="K30" i="27" s="1"/>
  <c r="L30" i="27" s="1"/>
  <c r="K31" i="27"/>
  <c r="L31" i="27" s="1"/>
  <c r="J30" i="28"/>
  <c r="K30" i="28" s="1"/>
  <c r="L30" i="28" s="1"/>
  <c r="K31" i="28"/>
  <c r="L31" i="28" s="1"/>
  <c r="K32" i="30"/>
  <c r="L32" i="30" s="1"/>
  <c r="J31" i="30"/>
  <c r="K33" i="24"/>
  <c r="L33" i="24" s="1"/>
  <c r="J32" i="24"/>
  <c r="J31" i="37"/>
  <c r="K32" i="37"/>
  <c r="L32" i="37" s="1"/>
  <c r="K33" i="3"/>
  <c r="L33" i="3" s="1"/>
  <c r="J32" i="3"/>
  <c r="K31" i="35"/>
  <c r="L31" i="35" s="1"/>
  <c r="J30" i="35"/>
  <c r="K30" i="35" s="1"/>
  <c r="L30" i="35" s="1"/>
  <c r="K33" i="23"/>
  <c r="L33" i="23" s="1"/>
  <c r="J32" i="23"/>
  <c r="J31" i="4"/>
  <c r="K32" i="4"/>
  <c r="L32" i="4" s="1"/>
  <c r="K32" i="10"/>
  <c r="L32" i="10" s="1"/>
  <c r="J31" i="10"/>
  <c r="K31" i="18"/>
  <c r="L31" i="18" s="1"/>
  <c r="J30" i="18"/>
  <c r="K30" i="18" s="1"/>
  <c r="L30" i="18" s="1"/>
  <c r="K32" i="3" l="1"/>
  <c r="L32" i="3" s="1"/>
  <c r="J31" i="3"/>
  <c r="K31" i="17"/>
  <c r="L31" i="17" s="1"/>
  <c r="J30" i="17"/>
  <c r="K30" i="17" s="1"/>
  <c r="L30" i="17" s="1"/>
  <c r="K32" i="8"/>
  <c r="L32" i="8" s="1"/>
  <c r="J31" i="8"/>
  <c r="K31" i="34"/>
  <c r="L31" i="34" s="1"/>
  <c r="J30" i="34"/>
  <c r="K30" i="34" s="1"/>
  <c r="L30" i="34" s="1"/>
  <c r="K32" i="24"/>
  <c r="L32" i="24" s="1"/>
  <c r="J31" i="24"/>
  <c r="J31" i="22"/>
  <c r="K32" i="22"/>
  <c r="L32" i="22" s="1"/>
  <c r="J30" i="29"/>
  <c r="K30" i="29" s="1"/>
  <c r="L30" i="29" s="1"/>
  <c r="K31" i="29"/>
  <c r="L31" i="29" s="1"/>
  <c r="K32" i="23"/>
  <c r="L32" i="23" s="1"/>
  <c r="J31" i="23"/>
  <c r="K31" i="30"/>
  <c r="L31" i="30" s="1"/>
  <c r="J30" i="30"/>
  <c r="K30" i="30" s="1"/>
  <c r="L30" i="30" s="1"/>
  <c r="K31" i="37"/>
  <c r="L31" i="37" s="1"/>
  <c r="J30" i="37"/>
  <c r="K30" i="37" s="1"/>
  <c r="L30" i="37" s="1"/>
  <c r="J30" i="10"/>
  <c r="K30" i="10" s="1"/>
  <c r="L30" i="10" s="1"/>
  <c r="K31" i="10"/>
  <c r="L31" i="10" s="1"/>
  <c r="K31" i="4"/>
  <c r="L31" i="4" s="1"/>
  <c r="J30" i="4"/>
  <c r="K30" i="4" s="1"/>
  <c r="L30" i="4" s="1"/>
  <c r="K31" i="8" l="1"/>
  <c r="L31" i="8" s="1"/>
  <c r="J30" i="8"/>
  <c r="K30" i="8" s="1"/>
  <c r="L30" i="8" s="1"/>
  <c r="J30" i="22"/>
  <c r="K30" i="22" s="1"/>
  <c r="L30" i="22" s="1"/>
  <c r="K31" i="22"/>
  <c r="L31" i="22" s="1"/>
  <c r="J30" i="24"/>
  <c r="K30" i="24" s="1"/>
  <c r="L30" i="24" s="1"/>
  <c r="K31" i="24"/>
  <c r="L31" i="24" s="1"/>
  <c r="K31" i="3"/>
  <c r="L31" i="3" s="1"/>
  <c r="J30" i="3"/>
  <c r="K30" i="3" s="1"/>
  <c r="L30" i="3" s="1"/>
  <c r="K31" i="23"/>
  <c r="L31" i="23" s="1"/>
  <c r="J30" i="23"/>
  <c r="K30" i="23" s="1"/>
  <c r="L30" i="23" s="1"/>
  <c r="J35" i="51" l="1"/>
  <c r="K35" i="51" s="1"/>
  <c r="L35" i="51" s="1"/>
  <c r="J63" i="51"/>
  <c r="K63" i="51" s="1"/>
  <c r="L63" i="51" s="1"/>
  <c r="AD62" i="51"/>
  <c r="AD61" i="51" s="1"/>
  <c r="AD82" i="51"/>
  <c r="AA60" i="51"/>
  <c r="AA42" i="51"/>
  <c r="AA62" i="51"/>
  <c r="AA63" i="51"/>
  <c r="AD103" i="51" l="1"/>
  <c r="AD104" i="51" s="1"/>
  <c r="AD105" i="51" s="1"/>
  <c r="AD109" i="51" l="1"/>
  <c r="I109" i="51" s="1"/>
  <c r="AD111" i="51"/>
  <c r="I111" i="51" s="1"/>
  <c r="AD113" i="51"/>
  <c r="I113" i="51" s="1"/>
  <c r="AD115" i="51"/>
  <c r="I115" i="51" s="1"/>
  <c r="AD107" i="51"/>
  <c r="AD114" i="51"/>
  <c r="I114" i="51" s="1"/>
  <c r="AD116" i="51"/>
  <c r="I116" i="51" s="1"/>
  <c r="AD112" i="51"/>
  <c r="I112" i="51" s="1"/>
  <c r="AD108" i="51"/>
  <c r="I108" i="51" s="1"/>
  <c r="AD110" i="51"/>
  <c r="I110" i="51" s="1"/>
  <c r="J116" i="51" l="1"/>
  <c r="K116" i="51" s="1"/>
  <c r="L116" i="51" s="1"/>
  <c r="J113" i="51"/>
  <c r="K113" i="51" s="1"/>
  <c r="L113" i="51" s="1"/>
  <c r="J110" i="51"/>
  <c r="K110" i="51" s="1"/>
  <c r="L110" i="51" s="1"/>
  <c r="J114" i="51"/>
  <c r="K114" i="51" s="1"/>
  <c r="L114" i="51" s="1"/>
  <c r="J111" i="51"/>
  <c r="K111" i="51" s="1"/>
  <c r="L111" i="51" s="1"/>
  <c r="AD117" i="51"/>
  <c r="AD118" i="51" s="1"/>
  <c r="J109" i="51"/>
  <c r="K109" i="51" s="1"/>
  <c r="L109" i="51" s="1"/>
  <c r="J108" i="51"/>
  <c r="K108" i="51" s="1"/>
  <c r="L108" i="51" s="1"/>
  <c r="J132" i="51"/>
  <c r="J112" i="51"/>
  <c r="K112" i="51" s="1"/>
  <c r="L112" i="51" s="1"/>
  <c r="J115" i="51"/>
  <c r="K115" i="51" s="1"/>
  <c r="L115" i="51" s="1"/>
  <c r="K132" i="51" l="1"/>
  <c r="L132" i="51" s="1"/>
  <c r="J131" i="51"/>
  <c r="AD119" i="51"/>
  <c r="AD120" i="51" s="1"/>
  <c r="AD162" i="51" s="1"/>
  <c r="X120" i="51"/>
  <c r="E1" i="51" l="1"/>
  <c r="AD163" i="51"/>
  <c r="AD166" i="51"/>
  <c r="I166" i="51" s="1"/>
  <c r="K166" i="51" s="1"/>
  <c r="L166" i="51" s="1"/>
  <c r="J130" i="51"/>
  <c r="K131" i="51"/>
  <c r="L131" i="51" s="1"/>
  <c r="AD164" i="51" l="1"/>
  <c r="I164" i="51" s="1"/>
  <c r="K164" i="51" s="1"/>
  <c r="L164" i="51" s="1"/>
  <c r="AD165" i="51"/>
  <c r="I165" i="51" s="1"/>
  <c r="K165" i="51" s="1"/>
  <c r="L165" i="51" s="1"/>
  <c r="I163" i="51"/>
  <c r="K163" i="51" s="1"/>
  <c r="L163" i="51" s="1"/>
  <c r="J129" i="51"/>
  <c r="K130" i="51"/>
  <c r="L130" i="51" s="1"/>
  <c r="AD167" i="51" l="1"/>
  <c r="F1" i="51" s="1"/>
  <c r="J128" i="51"/>
  <c r="K129" i="51"/>
  <c r="L129" i="51" s="1"/>
  <c r="I23" i="47"/>
  <c r="I22" i="47"/>
  <c r="J23" i="47" l="1"/>
  <c r="J22" i="47"/>
  <c r="J127" i="51"/>
  <c r="K128" i="51"/>
  <c r="L128" i="51" s="1"/>
  <c r="K9" i="47" l="1"/>
  <c r="P30" i="50" s="1"/>
  <c r="J126" i="51"/>
  <c r="K127" i="51"/>
  <c r="L127" i="51" s="1"/>
  <c r="P29" i="50" l="1"/>
  <c r="E30" i="50"/>
  <c r="E29" i="50" s="1"/>
  <c r="F30" i="50"/>
  <c r="J30" i="50"/>
  <c r="N30" i="50"/>
  <c r="G30" i="50"/>
  <c r="G29" i="50" s="1"/>
  <c r="K30" i="50"/>
  <c r="O30" i="50"/>
  <c r="H30" i="50"/>
  <c r="L30" i="50"/>
  <c r="P38" i="50"/>
  <c r="I30" i="50"/>
  <c r="M30" i="50"/>
  <c r="E11" i="50"/>
  <c r="E10" i="50" s="1"/>
  <c r="G11" i="50"/>
  <c r="K11" i="50"/>
  <c r="O11" i="50"/>
  <c r="H11" i="50"/>
  <c r="L11" i="50"/>
  <c r="P11" i="50"/>
  <c r="I11" i="50"/>
  <c r="M11" i="50"/>
  <c r="F11" i="50"/>
  <c r="J11" i="50"/>
  <c r="N11" i="50"/>
  <c r="G38" i="50"/>
  <c r="G57" i="50"/>
  <c r="H57" i="50"/>
  <c r="J125" i="51"/>
  <c r="K126" i="51"/>
  <c r="L126" i="51" s="1"/>
  <c r="M38" i="50" l="1"/>
  <c r="M29" i="50"/>
  <c r="H38" i="50"/>
  <c r="H29" i="50"/>
  <c r="K38" i="50"/>
  <c r="K29" i="50"/>
  <c r="N38" i="50"/>
  <c r="N29" i="50"/>
  <c r="F38" i="50"/>
  <c r="F29" i="50"/>
  <c r="I38" i="50"/>
  <c r="I29" i="50"/>
  <c r="L38" i="50"/>
  <c r="L29" i="50"/>
  <c r="O38" i="50"/>
  <c r="O29" i="50"/>
  <c r="J38" i="50"/>
  <c r="J29" i="50"/>
  <c r="N19" i="50"/>
  <c r="N10" i="50"/>
  <c r="F19" i="50"/>
  <c r="F10" i="50"/>
  <c r="I19" i="50"/>
  <c r="I10" i="50"/>
  <c r="L19" i="50"/>
  <c r="L10" i="50"/>
  <c r="O19" i="50"/>
  <c r="O10" i="50"/>
  <c r="G19" i="50"/>
  <c r="G10" i="50"/>
  <c r="J19" i="50"/>
  <c r="J10" i="50"/>
  <c r="M19" i="50"/>
  <c r="M10" i="50"/>
  <c r="P19" i="50"/>
  <c r="P10" i="50"/>
  <c r="H19" i="50"/>
  <c r="H10" i="50"/>
  <c r="K19" i="50"/>
  <c r="K10" i="50"/>
  <c r="E38" i="50"/>
  <c r="E57" i="50"/>
  <c r="J57" i="50"/>
  <c r="I57" i="50"/>
  <c r="F57" i="50"/>
  <c r="E19" i="50"/>
  <c r="E21" i="50" s="1"/>
  <c r="F21" i="50" s="1"/>
  <c r="G21" i="50" s="1"/>
  <c r="H21" i="50" s="1"/>
  <c r="J124" i="51"/>
  <c r="K125" i="51"/>
  <c r="L125" i="51" s="1"/>
  <c r="I21" i="50" l="1"/>
  <c r="J21" i="50" s="1"/>
  <c r="K21" i="50" s="1"/>
  <c r="L21" i="50" s="1"/>
  <c r="M21" i="50" s="1"/>
  <c r="N21" i="50" s="1"/>
  <c r="O21" i="50" s="1"/>
  <c r="P21" i="50" s="1"/>
  <c r="E40" i="50" s="1"/>
  <c r="F40" i="50" s="1"/>
  <c r="G40" i="50" s="1"/>
  <c r="H40" i="50" s="1"/>
  <c r="I40" i="50" s="1"/>
  <c r="J40" i="50" s="1"/>
  <c r="K40" i="50" s="1"/>
  <c r="L40" i="50" s="1"/>
  <c r="M40" i="50" s="1"/>
  <c r="N40" i="50" s="1"/>
  <c r="O40" i="50" s="1"/>
  <c r="P40" i="50" s="1"/>
  <c r="E59" i="50" s="1"/>
  <c r="F59" i="50" s="1"/>
  <c r="K124" i="51"/>
  <c r="L124" i="51" s="1"/>
  <c r="J123" i="51"/>
  <c r="G59" i="50" l="1"/>
  <c r="K123" i="51"/>
  <c r="L123" i="51" s="1"/>
  <c r="J102" i="51"/>
  <c r="H59" i="50" l="1"/>
  <c r="J101" i="51"/>
  <c r="K102" i="51"/>
  <c r="L102" i="51" s="1"/>
  <c r="I59" i="50" l="1"/>
  <c r="J100" i="51"/>
  <c r="K101" i="51"/>
  <c r="L101" i="51" s="1"/>
  <c r="J59" i="50" l="1"/>
  <c r="J99" i="51"/>
  <c r="K100" i="51"/>
  <c r="L100" i="51" s="1"/>
  <c r="J98" i="51" l="1"/>
  <c r="K99" i="51"/>
  <c r="L99" i="51" s="1"/>
  <c r="J97" i="51" l="1"/>
  <c r="K98" i="51"/>
  <c r="L98" i="51" s="1"/>
  <c r="J96" i="51" l="1"/>
  <c r="K97" i="51"/>
  <c r="L97" i="51" s="1"/>
  <c r="J95" i="51" l="1"/>
  <c r="K96" i="51"/>
  <c r="L96" i="51" s="1"/>
  <c r="J94" i="51" l="1"/>
  <c r="K95" i="51"/>
  <c r="L95" i="51" s="1"/>
  <c r="J93" i="51" l="1"/>
  <c r="K94" i="51"/>
  <c r="L94" i="51" s="1"/>
  <c r="J92" i="51" l="1"/>
  <c r="K93" i="51"/>
  <c r="L93" i="51" s="1"/>
  <c r="J91" i="51" l="1"/>
  <c r="K92" i="51"/>
  <c r="L92" i="51" s="1"/>
  <c r="J90" i="51" l="1"/>
  <c r="K91" i="51"/>
  <c r="L91" i="51" s="1"/>
  <c r="J89" i="51" l="1"/>
  <c r="K90" i="51"/>
  <c r="L90" i="51" s="1"/>
  <c r="J88" i="51" l="1"/>
  <c r="K89" i="51"/>
  <c r="L89" i="51" s="1"/>
  <c r="J87" i="51" l="1"/>
  <c r="K88" i="51"/>
  <c r="L88" i="51" s="1"/>
  <c r="J86" i="51" l="1"/>
  <c r="K87" i="51"/>
  <c r="L87" i="51" s="1"/>
  <c r="J85" i="51" l="1"/>
  <c r="K86" i="51"/>
  <c r="L86" i="51" s="1"/>
  <c r="J80" i="51" l="1"/>
  <c r="K85" i="51"/>
  <c r="L85" i="51" s="1"/>
  <c r="J79" i="51" l="1"/>
  <c r="K80" i="51"/>
  <c r="L80" i="51" s="1"/>
  <c r="J78" i="51" l="1"/>
  <c r="K79" i="51"/>
  <c r="L79" i="51" s="1"/>
  <c r="J77" i="51" l="1"/>
  <c r="K78" i="51"/>
  <c r="L78" i="51" s="1"/>
  <c r="J76" i="51" l="1"/>
  <c r="K77" i="51"/>
  <c r="L77" i="51" s="1"/>
  <c r="J75" i="51" l="1"/>
  <c r="K76" i="51"/>
  <c r="L76" i="51" s="1"/>
  <c r="J74" i="51" l="1"/>
  <c r="K75" i="51"/>
  <c r="L75" i="51" s="1"/>
  <c r="J73" i="51" l="1"/>
  <c r="K74" i="51"/>
  <c r="L74" i="51" s="1"/>
  <c r="J72" i="51" l="1"/>
  <c r="K73" i="51"/>
  <c r="L73" i="51" s="1"/>
  <c r="J71" i="51" l="1"/>
  <c r="K72" i="51"/>
  <c r="L72" i="51" s="1"/>
  <c r="J70" i="51" l="1"/>
  <c r="K71" i="51"/>
  <c r="L71" i="51" s="1"/>
  <c r="J69" i="51" l="1"/>
  <c r="K70" i="51"/>
  <c r="L70" i="51" s="1"/>
  <c r="J68" i="51" l="1"/>
  <c r="K69" i="51"/>
  <c r="L69" i="51" s="1"/>
  <c r="J67" i="51" l="1"/>
  <c r="K68" i="51"/>
  <c r="L68" i="51" s="1"/>
  <c r="J66" i="51" l="1"/>
  <c r="K67" i="51"/>
  <c r="L67" i="51" s="1"/>
  <c r="J65" i="51" l="1"/>
  <c r="K66" i="51"/>
  <c r="L66" i="51" s="1"/>
  <c r="J64" i="51" l="1"/>
  <c r="K65" i="51"/>
  <c r="L65" i="51" s="1"/>
  <c r="J59" i="51" l="1"/>
  <c r="K64" i="51"/>
  <c r="L64" i="51" s="1"/>
  <c r="J58" i="51" l="1"/>
  <c r="K59" i="51"/>
  <c r="L59" i="51" s="1"/>
  <c r="J57" i="51" l="1"/>
  <c r="K58" i="51"/>
  <c r="L58" i="51" s="1"/>
  <c r="J56" i="51" l="1"/>
  <c r="K57" i="51"/>
  <c r="L57" i="51" s="1"/>
  <c r="J55" i="51" l="1"/>
  <c r="K56" i="51"/>
  <c r="L56" i="51" s="1"/>
  <c r="J54" i="51" l="1"/>
  <c r="K55" i="51"/>
  <c r="L55" i="51" s="1"/>
  <c r="J53" i="51" l="1"/>
  <c r="K54" i="51"/>
  <c r="L54" i="51" s="1"/>
  <c r="J52" i="51" l="1"/>
  <c r="K53" i="51"/>
  <c r="L53" i="51" s="1"/>
  <c r="J51" i="51" l="1"/>
  <c r="K52" i="51"/>
  <c r="L52" i="51" s="1"/>
  <c r="J50" i="51" l="1"/>
  <c r="K51" i="51"/>
  <c r="L51" i="51" s="1"/>
  <c r="J49" i="51" l="1"/>
  <c r="K50" i="51"/>
  <c r="L50" i="51" s="1"/>
  <c r="J48" i="51" l="1"/>
  <c r="K49" i="51"/>
  <c r="L49" i="51" s="1"/>
  <c r="J47" i="51" l="1"/>
  <c r="K48" i="51"/>
  <c r="L48" i="51" s="1"/>
  <c r="J46" i="51" l="1"/>
  <c r="K47" i="51"/>
  <c r="L47" i="51" s="1"/>
  <c r="J45" i="51" l="1"/>
  <c r="K46" i="51"/>
  <c r="L46" i="51" s="1"/>
  <c r="J44" i="51" l="1"/>
  <c r="K45" i="51"/>
  <c r="L45" i="51" s="1"/>
  <c r="J43" i="51" l="1"/>
  <c r="K44" i="51"/>
  <c r="L44" i="51" s="1"/>
  <c r="J38" i="51" l="1"/>
  <c r="K43" i="51"/>
  <c r="L43" i="51" s="1"/>
  <c r="J37" i="51" l="1"/>
  <c r="K38" i="51"/>
  <c r="L38" i="51" s="1"/>
  <c r="J36" i="51" l="1"/>
  <c r="K37" i="51"/>
  <c r="L37" i="51" s="1"/>
  <c r="J33" i="51" l="1"/>
  <c r="K36" i="51"/>
  <c r="L36" i="51" s="1"/>
  <c r="K33" i="51" l="1"/>
  <c r="L33" i="51" s="1"/>
  <c r="J32" i="51"/>
  <c r="J31" i="51" l="1"/>
  <c r="K31" i="51" s="1"/>
  <c r="L31" i="51" s="1"/>
  <c r="K32" i="51"/>
  <c r="L32" i="51" s="1"/>
  <c r="AA42" i="98" l="1"/>
  <c r="AA65" i="98"/>
  <c r="AA65" i="10" l="1"/>
  <c r="AA63" i="10"/>
  <c r="AA43" i="10"/>
  <c r="J57" i="47"/>
  <c r="R3" i="50" s="1"/>
  <c r="P20" i="50" l="1"/>
  <c r="E18" i="50"/>
  <c r="E20" i="50"/>
  <c r="F18" i="50"/>
  <c r="K20" i="50"/>
  <c r="I20" i="50"/>
  <c r="M18" i="50"/>
  <c r="E37" i="50"/>
  <c r="K39" i="50"/>
  <c r="H39" i="50"/>
  <c r="L37" i="50"/>
  <c r="G56" i="50"/>
  <c r="G20" i="50"/>
  <c r="J18" i="50"/>
  <c r="H18" i="50"/>
  <c r="G37" i="50"/>
  <c r="M39" i="50"/>
  <c r="G58" i="50"/>
  <c r="O20" i="50"/>
  <c r="O18" i="50"/>
  <c r="O37" i="50"/>
  <c r="M37" i="50"/>
  <c r="F56" i="50"/>
  <c r="O39" i="50"/>
  <c r="E58" i="50"/>
  <c r="H37" i="50"/>
  <c r="J39" i="50"/>
  <c r="E39" i="50"/>
  <c r="I58" i="50"/>
  <c r="H56" i="50"/>
  <c r="E56" i="50"/>
  <c r="M20" i="50"/>
  <c r="N20" i="50"/>
  <c r="H20" i="50"/>
  <c r="K18" i="50"/>
  <c r="G18" i="50"/>
  <c r="L18" i="50"/>
  <c r="P37" i="50"/>
  <c r="I37" i="50"/>
  <c r="N37" i="50"/>
  <c r="F39" i="50"/>
  <c r="P39" i="50"/>
  <c r="L39" i="50"/>
  <c r="H58" i="50"/>
  <c r="J56" i="50"/>
  <c r="L20" i="50"/>
  <c r="F20" i="50"/>
  <c r="J20" i="50"/>
  <c r="P18" i="50"/>
  <c r="I18" i="50"/>
  <c r="N18" i="50"/>
  <c r="J37" i="50"/>
  <c r="F37" i="50"/>
  <c r="K37" i="50"/>
  <c r="I39" i="50"/>
  <c r="N39" i="50"/>
  <c r="G39" i="50"/>
  <c r="J58" i="50"/>
  <c r="F58" i="50"/>
  <c r="I56" i="50"/>
</calcChain>
</file>

<file path=xl/sharedStrings.xml><?xml version="1.0" encoding="utf-8"?>
<sst xmlns="http://schemas.openxmlformats.org/spreadsheetml/2006/main" count="14300" uniqueCount="489">
  <si>
    <t>ESTUDOS HIDROLÓGICOS</t>
  </si>
  <si>
    <t>ITEM</t>
  </si>
  <si>
    <t>TOTAL DO
GRUPO</t>
  </si>
  <si>
    <t>TOTAL DO
ITEM</t>
  </si>
  <si>
    <t>PREÇO
UNITÁRIO</t>
  </si>
  <si>
    <t>QUANTIDADE
TOTAL</t>
  </si>
  <si>
    <t>UNIDADE</t>
  </si>
  <si>
    <t>DESCRIÇÃO</t>
  </si>
  <si>
    <t>CÓDIGO</t>
  </si>
  <si>
    <t>GRUPO</t>
  </si>
  <si>
    <t>DATA BASE:</t>
  </si>
  <si>
    <t>LOTE:</t>
  </si>
  <si>
    <t>OBJETO :</t>
  </si>
  <si>
    <t>PLANILHA DE QUANTITATIVOS E PREÇOS</t>
  </si>
  <si>
    <t>SICRO</t>
  </si>
  <si>
    <t>(2) LUCRO E DESPESAS INDIRETAS (LDI) :</t>
  </si>
  <si>
    <t>CONSULTORIA</t>
  </si>
  <si>
    <t>VÁLIDO</t>
  </si>
  <si>
    <t>GRUPO DO ITEM</t>
  </si>
  <si>
    <t/>
  </si>
  <si>
    <t>CUSTO UNITÁRIO</t>
  </si>
  <si>
    <t>CONSUMO</t>
  </si>
  <si>
    <t>UNID.</t>
  </si>
  <si>
    <t>(H) CUSTO TOTAL DAS ATIVIDADES/SERVIÇOS =</t>
  </si>
  <si>
    <t>PREÇO UNITÁRIO</t>
  </si>
  <si>
    <t>H - ATIVIDADES/SERVIÇOS</t>
  </si>
  <si>
    <t>COMPOSICÃO</t>
  </si>
  <si>
    <t>(G) CUSTO TOTAL DOS MATERIAIS =</t>
  </si>
  <si>
    <t>G - MATERIAIS</t>
  </si>
  <si>
    <t>(F) = (D/E) CUSTO UNITÁRIO DE EXECUÇÃO =</t>
  </si>
  <si>
    <t xml:space="preserve">(E) PRODUÇÃO DA EQUIPE: </t>
  </si>
  <si>
    <t>(D) = (A+C) CUSTO TOTAL DE EXECUÇÃO =</t>
  </si>
  <si>
    <t>PRODUÇÃO</t>
  </si>
  <si>
    <t>(C) CUSTO TOTAL TOTAL DE MÃO DE OBRA =</t>
  </si>
  <si>
    <t>TOTAL DE INCIDÊNCIAS S/MÃO DE OBRA =</t>
  </si>
  <si>
    <t xml:space="preserve">FERRAMENTAS (GEOTECNIA): </t>
  </si>
  <si>
    <t xml:space="preserve">FERRAMENTAS (TOPOGRAFIA): </t>
  </si>
  <si>
    <t>de (B1) ]:</t>
  </si>
  <si>
    <t>CUSTOS ADMINISTRATIVOS</t>
  </si>
  <si>
    <t>ITENS DE INCIDÊNCIA S/MÃO DE OBRA ( % de B )</t>
  </si>
  <si>
    <t>CONSIDERAR</t>
  </si>
  <si>
    <t>(B) CUSTO TOTAL DE MÃO DE OBRA =</t>
  </si>
  <si>
    <t xml:space="preserve">ENCARGOS SOCIAIS ( % de B1 ): </t>
  </si>
  <si>
    <t>(B1) PARCIAL DE MÃO DE OBRA =</t>
  </si>
  <si>
    <t>MO040</t>
  </si>
  <si>
    <t>PESSOAL DE NÍVEL AUXILIAR</t>
  </si>
  <si>
    <t>MO037</t>
  </si>
  <si>
    <t>PESSOAL DE NÍVEL MÉDIO</t>
  </si>
  <si>
    <t>MO001</t>
  </si>
  <si>
    <t>MO007</t>
  </si>
  <si>
    <t>PESSOAL DE NÍVEL SUPERIOR</t>
  </si>
  <si>
    <t>CUSTO TOTAL</t>
  </si>
  <si>
    <t>SALÁRIO P/HORA</t>
  </si>
  <si>
    <t>TOTAL DE
HORAS</t>
  </si>
  <si>
    <t>PARTIC.
MÉDIA  (%)</t>
  </si>
  <si>
    <t>QUANT.</t>
  </si>
  <si>
    <t>SALÁRIO
MENSAL</t>
  </si>
  <si>
    <t>NIVEL FUNC.</t>
  </si>
  <si>
    <t>B - MÃO DE OBRA</t>
  </si>
  <si>
    <t>(A) CUSTO DO EQUIPAMENTO =</t>
  </si>
  <si>
    <t>XEQP2</t>
  </si>
  <si>
    <t>XEQP1</t>
  </si>
  <si>
    <t>XAPL10</t>
  </si>
  <si>
    <t>VEC1</t>
  </si>
  <si>
    <t>IMPROD.</t>
  </si>
  <si>
    <t>OPERAT.</t>
  </si>
  <si>
    <t>CUSTO OPERACIONAL</t>
  </si>
  <si>
    <t>UTILIZAÇÃO</t>
  </si>
  <si>
    <t>UND</t>
  </si>
  <si>
    <t>A -  EQUIPAMENTO</t>
  </si>
  <si>
    <t>% PART</t>
  </si>
  <si>
    <t>QTDE</t>
  </si>
  <si>
    <t>TOTAL GLOBAL</t>
  </si>
  <si>
    <t>CUSTO GLOBAL</t>
  </si>
  <si>
    <t>% GLOBAL</t>
  </si>
  <si>
    <t>DATA BASE</t>
  </si>
  <si>
    <t>VISIVEL</t>
  </si>
  <si>
    <t>CUSTO DIRETO</t>
  </si>
  <si>
    <t>CODIGO</t>
  </si>
  <si>
    <t>TABELA REFERÊNCIA</t>
  </si>
  <si>
    <t>MO057</t>
  </si>
  <si>
    <t>MO008</t>
  </si>
  <si>
    <t>MO072</t>
  </si>
  <si>
    <t>MO061</t>
  </si>
  <si>
    <t>MO016</t>
  </si>
  <si>
    <t>MO064</t>
  </si>
  <si>
    <t>MO063</t>
  </si>
  <si>
    <t>MO012</t>
  </si>
  <si>
    <t>ESTUDOS AMBIENTAIS PRELIMINARES</t>
  </si>
  <si>
    <t>MO042</t>
  </si>
  <si>
    <t>MO030</t>
  </si>
  <si>
    <t>MO058</t>
  </si>
  <si>
    <t>MO003</t>
  </si>
  <si>
    <t>XAPL4</t>
  </si>
  <si>
    <t>EQP2</t>
  </si>
  <si>
    <t>EQP1</t>
  </si>
  <si>
    <t>VEC4</t>
  </si>
  <si>
    <t>MO009</t>
  </si>
  <si>
    <t>MO006</t>
  </si>
  <si>
    <t>MO035</t>
  </si>
  <si>
    <t>MO034</t>
  </si>
  <si>
    <t>MO059</t>
  </si>
  <si>
    <t>EQP6</t>
  </si>
  <si>
    <t>XEQP6</t>
  </si>
  <si>
    <t>MO065</t>
  </si>
  <si>
    <t>MO041</t>
  </si>
  <si>
    <t>MO047</t>
  </si>
  <si>
    <t>EQP4</t>
  </si>
  <si>
    <t>VEC3</t>
  </si>
  <si>
    <t>EQP3</t>
  </si>
  <si>
    <t>VEC5</t>
  </si>
  <si>
    <t>XEQP10</t>
  </si>
  <si>
    <t>LEVANTAMENTO VISUAL CONTÍNUO (LVC)</t>
  </si>
  <si>
    <t>XEQP11</t>
  </si>
  <si>
    <t>XEQP5</t>
  </si>
  <si>
    <t>m</t>
  </si>
  <si>
    <t>SONDAGENS GEOTÉCNICAS DE RECONHECIMENTO PARA FUNDAÇÕES DE OAES</t>
  </si>
  <si>
    <t>MO025</t>
  </si>
  <si>
    <t>MO069</t>
  </si>
  <si>
    <t>ELABORAÇÃO DO ORÇAMENTO/PLANO DE EXECUÇÃO DE OBRAS</t>
  </si>
  <si>
    <t>MO066</t>
  </si>
  <si>
    <t>GRF01</t>
  </si>
  <si>
    <t>RLP10</t>
  </si>
  <si>
    <t>RLP00</t>
  </si>
  <si>
    <t>MO071</t>
  </si>
  <si>
    <t>MO021</t>
  </si>
  <si>
    <t>XEQP3</t>
  </si>
  <si>
    <t>XEQP7</t>
  </si>
  <si>
    <t>Via</t>
  </si>
  <si>
    <t>IMPRESSÃO DO RELATÓRIO DOS ESTUDOS PRELIMINARES</t>
  </si>
  <si>
    <t>RLP09</t>
  </si>
  <si>
    <t>RLP02</t>
  </si>
  <si>
    <t>RLP01</t>
  </si>
  <si>
    <t>IMPRESSÃO DO PROJETO BÁSICO</t>
  </si>
  <si>
    <t>RLP08</t>
  </si>
  <si>
    <t>RLP07</t>
  </si>
  <si>
    <t>RLP06</t>
  </si>
  <si>
    <t>RLP05</t>
  </si>
  <si>
    <t>RLP04</t>
  </si>
  <si>
    <t>RLP03</t>
  </si>
  <si>
    <t>IMPRESSÃO DA MINUTA DO PROJETO EXECUTIVO</t>
  </si>
  <si>
    <t>GRF02</t>
  </si>
  <si>
    <t>IMPRESSÃO DEFINITIVA DO PROJETO</t>
  </si>
  <si>
    <t>REL15</t>
  </si>
  <si>
    <t>MO019</t>
  </si>
  <si>
    <t>MO018</t>
  </si>
  <si>
    <t>MO017</t>
  </si>
  <si>
    <t>MO015</t>
  </si>
  <si>
    <t>MO011</t>
  </si>
  <si>
    <t>MO068</t>
  </si>
  <si>
    <t>MO004</t>
  </si>
  <si>
    <t>MO010</t>
  </si>
  <si>
    <t>m²</t>
  </si>
  <si>
    <t>PROJETO DE OBRA DE ARTES ESPECIAIS E CONTENÇÕES</t>
  </si>
  <si>
    <t>COMPOSIÇÃO DO CUSTO UNITÁRIO DOS SERVIÇOS</t>
  </si>
  <si>
    <t>TABELA DE REFERÊNCIA:
CONSULTORIA DNIT</t>
  </si>
  <si>
    <t>01 01 01</t>
  </si>
  <si>
    <t>03 11 01</t>
  </si>
  <si>
    <t>03 10 01</t>
  </si>
  <si>
    <t>03 09 01</t>
  </si>
  <si>
    <t>03 08 01</t>
  </si>
  <si>
    <t>03 07 01</t>
  </si>
  <si>
    <t>03 06 01</t>
  </si>
  <si>
    <t>03 05 01</t>
  </si>
  <si>
    <t>03 04 01</t>
  </si>
  <si>
    <t>03 03 01</t>
  </si>
  <si>
    <t>03 02 01</t>
  </si>
  <si>
    <t>03 01 01</t>
  </si>
  <si>
    <t>02 01 01</t>
  </si>
  <si>
    <t>01 09 01</t>
  </si>
  <si>
    <t>01 08 01</t>
  </si>
  <si>
    <t>01 07 06</t>
  </si>
  <si>
    <t>01 07 05</t>
  </si>
  <si>
    <t>01 07 04</t>
  </si>
  <si>
    <t>01 07 03</t>
  </si>
  <si>
    <t>01 07 02</t>
  </si>
  <si>
    <t>01 07 01</t>
  </si>
  <si>
    <t>01 06 01</t>
  </si>
  <si>
    <t>01 05 01</t>
  </si>
  <si>
    <t>01 04 01</t>
  </si>
  <si>
    <t>01 03 01</t>
  </si>
  <si>
    <t>01 02 01</t>
  </si>
  <si>
    <t>Sedan - 71 a 115 CV</t>
  </si>
  <si>
    <t>Mês</t>
  </si>
  <si>
    <t>Computador (Notebook ou Desktop e Software Operacional + Office ou Similar)</t>
  </si>
  <si>
    <t>Impressora Multifuncional A4</t>
  </si>
  <si>
    <t>Caminhonete - 140 a 165 CV</t>
  </si>
  <si>
    <t>Plotter de impressão A0</t>
  </si>
  <si>
    <t>Impressora Multifuncional A3</t>
  </si>
  <si>
    <t>Van - 120 a 140 CV</t>
  </si>
  <si>
    <t>Sondagem Rotativa</t>
  </si>
  <si>
    <t>Sondagem a Percussão</t>
  </si>
  <si>
    <t>Laboratório de Solos</t>
  </si>
  <si>
    <t>Perfilógrafo a laser</t>
  </si>
  <si>
    <t>Caminhão para Viga Benkelman</t>
  </si>
  <si>
    <t>Viga Benkelman</t>
  </si>
  <si>
    <t>Falling Weight Deflectometer - FWD</t>
  </si>
  <si>
    <t>Laboratório de Betume</t>
  </si>
  <si>
    <t>Instrumental de Topografia</t>
  </si>
  <si>
    <t>GPS</t>
  </si>
  <si>
    <t>Caminhonete - 71 a 115 CV</t>
  </si>
  <si>
    <t>Chefe de Equipe de Projetos de Geometria / Terraplenagem</t>
  </si>
  <si>
    <t>P2</t>
  </si>
  <si>
    <t>Coordenador de Projeto de Infraestrutura Rodoviária</t>
  </si>
  <si>
    <t>P0</t>
  </si>
  <si>
    <t>Chefe de Equipe de Projeto de Meio Ambiente</t>
  </si>
  <si>
    <t>Engenheiro Auxiliar</t>
  </si>
  <si>
    <t>P4</t>
  </si>
  <si>
    <t>Chefe de Equipe de Projeto de Obra de Arte Especial</t>
  </si>
  <si>
    <t>Chefe de Equipe de Projeto de Sinalização e/ou Seg. Viária</t>
  </si>
  <si>
    <t>Chefe de Equipe de Projeto de Desapropriação</t>
  </si>
  <si>
    <t>Advogado Pleno</t>
  </si>
  <si>
    <t>Chefe de Equipe de Projeto Pavimentação / Restauração</t>
  </si>
  <si>
    <t>Chefe de Equipe de Projeto de Drenagem</t>
  </si>
  <si>
    <t>Biólogo / Profissional Júnior</t>
  </si>
  <si>
    <t>P3</t>
  </si>
  <si>
    <t>Engenheiro Florestal</t>
  </si>
  <si>
    <t>Engenheiro Ambiental/Agrônomo</t>
  </si>
  <si>
    <t>Engenheiro Hidrólogo/Sanitarista</t>
  </si>
  <si>
    <t>Arqueólogo</t>
  </si>
  <si>
    <t>Engenheiro Orçamentista Pleno</t>
  </si>
  <si>
    <t>Engenheiro Junior</t>
  </si>
  <si>
    <t>Engenheiro Pleno</t>
  </si>
  <si>
    <t>Engenheiro Orçamentista Auxiliar</t>
  </si>
  <si>
    <t>Chefe de Equipe de Estudos Geotécnicos</t>
  </si>
  <si>
    <t>Chefe de Equipe de Estudos Topográficos</t>
  </si>
  <si>
    <t>Geólogo / Profissional Júnior</t>
  </si>
  <si>
    <t>Cadista</t>
  </si>
  <si>
    <t>T4</t>
  </si>
  <si>
    <t>Cadista / Profissional Júnior</t>
  </si>
  <si>
    <t>T3</t>
  </si>
  <si>
    <t>Auxiliar de Engenheiro</t>
  </si>
  <si>
    <t>T0</t>
  </si>
  <si>
    <t>Desenhista</t>
  </si>
  <si>
    <t>A4</t>
  </si>
  <si>
    <t>Digitador</t>
  </si>
  <si>
    <t>Encarregado de Sondagem</t>
  </si>
  <si>
    <t>T2</t>
  </si>
  <si>
    <t>Laboratorista</t>
  </si>
  <si>
    <t>Laboratorista Auxiliar</t>
  </si>
  <si>
    <t>Auxiliar Técnico de Campo</t>
  </si>
  <si>
    <t>Técnico de Estradas</t>
  </si>
  <si>
    <t>T1</t>
  </si>
  <si>
    <t>Pesquisador</t>
  </si>
  <si>
    <t>Chefe de Posto</t>
  </si>
  <si>
    <t>Motorista</t>
  </si>
  <si>
    <t>A2</t>
  </si>
  <si>
    <t>Servente</t>
  </si>
  <si>
    <t>A3</t>
  </si>
  <si>
    <t>Auxiliar de Pesquisador</t>
  </si>
  <si>
    <t>Serviços Gráficos (Capas e Encadernações)</t>
  </si>
  <si>
    <t>Vias</t>
  </si>
  <si>
    <t>Mídias Digitais CD ou DVD</t>
  </si>
  <si>
    <t>un</t>
  </si>
  <si>
    <t>Volume 1 - Relatório do Projeto e Documentos para Concorrência</t>
  </si>
  <si>
    <t>Volume 2 - Projeto de Execução</t>
  </si>
  <si>
    <t>A1/A3</t>
  </si>
  <si>
    <t>Volume 3 - Memória Justificativa</t>
  </si>
  <si>
    <t>Volume 3A - Estudos Geotécnicos</t>
  </si>
  <si>
    <t>Volume 3B - Memória de Cálculos de Estruturas</t>
  </si>
  <si>
    <t>Volume 3C - Notas de Serviços e Cálculo de Volumes</t>
  </si>
  <si>
    <t>Volume 3D - Projeto de Desapropriação</t>
  </si>
  <si>
    <t>Volume 3E - Projeto de Recuperação Ambiental</t>
  </si>
  <si>
    <t>Volume 04 - Orçamento</t>
  </si>
  <si>
    <t>Serviços Gráficos (Capas e Encadernações em Brochura)</t>
  </si>
  <si>
    <t>Relatórios Preliminares do Projeto</t>
  </si>
  <si>
    <t>(2) REMUNERAÇÃO DA EMPRESA (% de 1 ) :</t>
  </si>
  <si>
    <t>(3) DESPESAS FISCAIS: PIS=1,65% e COFINS=7,60% (%  de 1 + 2 ) :</t>
  </si>
  <si>
    <t>(4) AL[IQUOTA DO ISSQN DE 5,00% (% de 1 + 2 ) :</t>
  </si>
  <si>
    <t>(1) + (2) + (3) + (4) = PREÇO UNITÁRIO TOTAL:</t>
  </si>
  <si>
    <t>PRAZO: 48 MESES</t>
  </si>
  <si>
    <t>G1</t>
  </si>
  <si>
    <t>LEVANTAMENTOS, ESTUDOS PRELIMINARES, ORÇAMENTO E IMPRESSÃO</t>
  </si>
  <si>
    <t>G1-01</t>
  </si>
  <si>
    <t>G1-02</t>
  </si>
  <si>
    <t>G1-03</t>
  </si>
  <si>
    <t>G1-04</t>
  </si>
  <si>
    <t>G1-05</t>
  </si>
  <si>
    <t>G1-06</t>
  </si>
  <si>
    <t>G1-08</t>
  </si>
  <si>
    <t>G1-09</t>
  </si>
  <si>
    <t>G1-12</t>
  </si>
  <si>
    <t>G1-13</t>
  </si>
  <si>
    <t>G1-14</t>
  </si>
  <si>
    <t>G1-15</t>
  </si>
  <si>
    <t>G1-16</t>
  </si>
  <si>
    <t>G1-17</t>
  </si>
  <si>
    <t>G1-18</t>
  </si>
  <si>
    <t>G1-19</t>
  </si>
  <si>
    <t>G1-20</t>
  </si>
  <si>
    <t>G2</t>
  </si>
  <si>
    <t>COMPONENTE AMBIENTAL DOS PROJETOS DE ENGENHARIA RODOVIÁRIA</t>
  </si>
  <si>
    <t>G2-01</t>
  </si>
  <si>
    <t>G3</t>
  </si>
  <si>
    <t>PROJETOS EXECUTIVOS DE ENGENHARIA RODOVIÁRIA</t>
  </si>
  <si>
    <t>G3-01</t>
  </si>
  <si>
    <t>G3-02</t>
  </si>
  <si>
    <t>G3-03</t>
  </si>
  <si>
    <t>G3-04</t>
  </si>
  <si>
    <t>G3-05</t>
  </si>
  <si>
    <t>G3-06</t>
  </si>
  <si>
    <t>G3-07</t>
  </si>
  <si>
    <t>G3-08</t>
  </si>
  <si>
    <t>G3-09</t>
  </si>
  <si>
    <t>G3-10</t>
  </si>
  <si>
    <t>G3-11</t>
  </si>
  <si>
    <t>P1</t>
  </si>
  <si>
    <t>A0</t>
  </si>
  <si>
    <t>A1</t>
  </si>
  <si>
    <t>Atualização dos Valores Unitários - Tabela de Consultoria do DNIT</t>
  </si>
  <si>
    <t>01 01 00</t>
  </si>
  <si>
    <t>COORDENAÇÃO E APOIO TÉCNICO</t>
  </si>
  <si>
    <t>Coordenador Geral</t>
  </si>
  <si>
    <t>G0</t>
  </si>
  <si>
    <t>G0-01</t>
  </si>
  <si>
    <t>DEFLECTOMETRIA (FWD)</t>
  </si>
  <si>
    <t>EQUIPE DE COORDENAÇÃO E APOIO TÉCNICO</t>
  </si>
  <si>
    <t>Período</t>
  </si>
  <si>
    <t>1º mês</t>
  </si>
  <si>
    <t>2º mês</t>
  </si>
  <si>
    <t>3º mês</t>
  </si>
  <si>
    <t>4º mês</t>
  </si>
  <si>
    <t>5º mês</t>
  </si>
  <si>
    <t>6º mês</t>
  </si>
  <si>
    <t>7º mês</t>
  </si>
  <si>
    <t>8º mês</t>
  </si>
  <si>
    <t>9º mês</t>
  </si>
  <si>
    <t>10º mês</t>
  </si>
  <si>
    <t>11º mês</t>
  </si>
  <si>
    <t>12º mês</t>
  </si>
  <si>
    <t>DISCRIMINAÇÃO</t>
  </si>
  <si>
    <t>%</t>
  </si>
  <si>
    <t>R$</t>
  </si>
  <si>
    <t>ACUMULADO</t>
  </si>
  <si>
    <t>13º mês</t>
  </si>
  <si>
    <t>14º mês</t>
  </si>
  <si>
    <t>15º mês</t>
  </si>
  <si>
    <t>16º mês</t>
  </si>
  <si>
    <t>17º mês</t>
  </si>
  <si>
    <t>18º mês</t>
  </si>
  <si>
    <t>19º mês</t>
  </si>
  <si>
    <t>20º mês</t>
  </si>
  <si>
    <t>21º mês</t>
  </si>
  <si>
    <t>22º mês</t>
  </si>
  <si>
    <t>23º mês</t>
  </si>
  <si>
    <t>24º mês</t>
  </si>
  <si>
    <t>PERÍODO - MESES</t>
  </si>
  <si>
    <t>LEVANTAMENTO DE IRREGULARIDADE LONGITUDINAL (IRI) E TRANSVERSAL (ATR) COM UTILIZAÇÃO DE PERFILÓGRAFO A LASER</t>
  </si>
  <si>
    <t>01 07 07</t>
  </si>
  <si>
    <t>DEMARCAÇÃO DA BASE QUILOMÉTRICA</t>
  </si>
  <si>
    <t>Georadar</t>
  </si>
  <si>
    <t>LEVANTAMENTO ESPECÍFICO DAS ÁREAS DEGRADADAS - LEAD</t>
  </si>
  <si>
    <t>Auxiliar Técnico</t>
  </si>
  <si>
    <t>G1-21</t>
  </si>
  <si>
    <t>G1-22</t>
  </si>
  <si>
    <t>TOTAL DO ORÇAMENTO R$</t>
  </si>
  <si>
    <t>G4</t>
  </si>
  <si>
    <t>Chefe de Equipe de Projetos de Estruturas</t>
  </si>
  <si>
    <t>Engenheiro Calculista</t>
  </si>
  <si>
    <t xml:space="preserve">Topógrafo </t>
  </si>
  <si>
    <t>Km</t>
  </si>
  <si>
    <t>PROJETO GEOMÉTRICO - DUPLICAÇÃO</t>
  </si>
  <si>
    <t>PROJETO GEOMÉTRICO - VIA NOVA (PISTA SIMPLES)</t>
  </si>
  <si>
    <t>03 01 02</t>
  </si>
  <si>
    <t>03 02 02</t>
  </si>
  <si>
    <t>PROJETO DE TERRAPLENAGEM - VIA NOVA (PISTA SIMPLES)</t>
  </si>
  <si>
    <t>PROJETO DE TERRAPLENAGEM - DUPLICAÇÃO</t>
  </si>
  <si>
    <t>03 03 02</t>
  </si>
  <si>
    <t>PROJETO DE DRENAGEM E OAC  - DUPLICAÇÃO</t>
  </si>
  <si>
    <t>PROJETO DE DRENAGEM E OAC  - VIA NOVA (PISTA SIMPLES)</t>
  </si>
  <si>
    <t>PROJETO DE PAVIMENTAÇÃO  - DUPLICAÇÃO</t>
  </si>
  <si>
    <t>PROJETO DE PAVIMENTAÇÃO  - VIA NOVA (PISTA SIMPLES)</t>
  </si>
  <si>
    <t>03 04 02</t>
  </si>
  <si>
    <t>PROJETO DE SINALIZAÇÃO E SEGURANÇA VIÁRIA  - DUPLICAÇÃO</t>
  </si>
  <si>
    <t>03 06 02</t>
  </si>
  <si>
    <t>PROJETO DE SINALIZAÇÃO E SEGURANÇA VIÁRIA - VIA NOVA (PISTA SIMPLES)</t>
  </si>
  <si>
    <t>G3-12</t>
  </si>
  <si>
    <t>03 07 02</t>
  </si>
  <si>
    <t>PROJETO DE OBRAS COMPLEMENTARES  - DUPLICAÇÃO</t>
  </si>
  <si>
    <t>PROJETO DE OBRAS COMPLEMENTARES - VIA NOVA (PISTA SIMPLES)</t>
  </si>
  <si>
    <t>G3-13</t>
  </si>
  <si>
    <t>G3-14</t>
  </si>
  <si>
    <t>03 08 02</t>
  </si>
  <si>
    <t>PROJETO DE DESAPROPRIAÇÃO  - DUPLICAÇÃO</t>
  </si>
  <si>
    <t>PROJETO DE DESAPROPRIAÇÃO - VIA NOVA (PISTA SIMPLES)</t>
  </si>
  <si>
    <t>G3-15</t>
  </si>
  <si>
    <t>G3-16</t>
  </si>
  <si>
    <t>G3-17</t>
  </si>
  <si>
    <t>G3-18</t>
  </si>
  <si>
    <t>G3-19</t>
  </si>
  <si>
    <t>PROJETO DE RESTAURAÇÃO</t>
  </si>
  <si>
    <t>01 01 02</t>
  </si>
  <si>
    <t>ESTUDO DE TRAÇADO E PLANO FUNCIONAL - DUPLICAÇÃO</t>
  </si>
  <si>
    <t>ESTUDO DE TRAÇADO E PLANO FUNCIONAL - VIA NOVA (PISTA SIMPLES)</t>
  </si>
  <si>
    <t>faixa.Km</t>
  </si>
  <si>
    <t>LEVANTAMENTO PARA MAPEAMENTO DE INTERFERÊNCIAS - GEORADAR</t>
  </si>
  <si>
    <t>km</t>
  </si>
  <si>
    <t>ESTUDOS DE TRÁFEGO</t>
  </si>
  <si>
    <t>Engenheiro de Planejamento</t>
  </si>
  <si>
    <t>Chefe de Escritório</t>
  </si>
  <si>
    <t>1,00 mês</t>
  </si>
  <si>
    <t>Imóvel para Escritório</t>
  </si>
  <si>
    <t>Mobiliário para Escritório</t>
  </si>
  <si>
    <t>TOTAL DE
HORAS (*)</t>
  </si>
  <si>
    <t>Sóciologo/Geógrafo/Economista</t>
  </si>
  <si>
    <t>(*) Composições de Custos de Projeto - DAER/RS</t>
  </si>
  <si>
    <t>Laboratório de Concreto</t>
  </si>
  <si>
    <t>Imóvel para Alojamento</t>
  </si>
  <si>
    <t>Mobiliário para Alojamento</t>
  </si>
  <si>
    <t>Casa para Engenheiro</t>
  </si>
  <si>
    <t>JUL/2020</t>
  </si>
  <si>
    <t>05 01 01</t>
  </si>
  <si>
    <t>Auxiliar de Topografia</t>
  </si>
  <si>
    <t>05 01 02</t>
  </si>
  <si>
    <t>Engenheiro Sênior</t>
  </si>
  <si>
    <t>Engenheiro Júnior</t>
  </si>
  <si>
    <t>Coordenador Setorial Supervisão de Obras</t>
  </si>
  <si>
    <t>Técnico Sênior - Inspetor de Campo</t>
  </si>
  <si>
    <t>Técnico Júnior - Acompanhamento de Obras</t>
  </si>
  <si>
    <t>Auxiliar de Escritório</t>
  </si>
  <si>
    <t>05 01 03</t>
  </si>
  <si>
    <t>Técnico Médio - Laboratorista</t>
  </si>
  <si>
    <t>Auxiliar de Laboratório</t>
  </si>
  <si>
    <t>Engenhero Calculista</t>
  </si>
  <si>
    <t>Chefe de Equipe de Projeto Drenagem</t>
  </si>
  <si>
    <t>Engenheiro Projetista</t>
  </si>
  <si>
    <t>Coordenador de Projetos Civis</t>
  </si>
  <si>
    <t>Topógrafo</t>
  </si>
  <si>
    <t>Cadista / Profissional Junior</t>
  </si>
  <si>
    <t>Chefe de Equipe de Orçamento</t>
  </si>
  <si>
    <t>G5</t>
  </si>
  <si>
    <t xml:space="preserve">APOIO TÉCNICO A EXECUÇÃO DE SUPERVISÃO DE OBRAS </t>
  </si>
  <si>
    <t>G5-01</t>
  </si>
  <si>
    <t>APOIO TÉCNICO A EXECUÇÃO DE SUPERVISÃO DE OBRAS - ACOMPANHAMENTO TOPOGRÁFICO</t>
  </si>
  <si>
    <t>G5-02</t>
  </si>
  <si>
    <t>APOIO TÉCNICO A EXECUÇÃO DE SUPERVISÃO DE OBRAS - FISCALIZAÇÃO E ACOMPANHAMENTO DE CAMPO</t>
  </si>
  <si>
    <t>G5-03</t>
  </si>
  <si>
    <t>APOIO TÉCNICO A EXECUÇÃO DE SUPERVISÃO DE OBRAS - ACOMPANHAMENTO TECNOLÓGICO</t>
  </si>
  <si>
    <t>Inspetor de Campo</t>
  </si>
  <si>
    <t>01 07 08</t>
  </si>
  <si>
    <t>mês</t>
  </si>
  <si>
    <t>unidade</t>
  </si>
  <si>
    <t>vias</t>
  </si>
  <si>
    <t>mídia</t>
  </si>
  <si>
    <t>ESTUDO DE VIABILIDADE TÉCNICA, ECONOMICA E AMBIENTAL - EVTEA</t>
  </si>
  <si>
    <t>Geólogo/Eng. Geólogo</t>
  </si>
  <si>
    <t>Biólogo/Eng. Ambiental</t>
  </si>
  <si>
    <t>Técnico Pleno</t>
  </si>
  <si>
    <t>Técnico Auxiliar</t>
  </si>
  <si>
    <t>Economista Auxiliar</t>
  </si>
  <si>
    <t>Auxiliar</t>
  </si>
  <si>
    <t>Economista Sênior</t>
  </si>
  <si>
    <t>G1-11</t>
  </si>
  <si>
    <t>01 09 02</t>
  </si>
  <si>
    <t>01 09 03</t>
  </si>
  <si>
    <t>01 09 04</t>
  </si>
  <si>
    <t>01 01 03</t>
  </si>
  <si>
    <t>DATA BASE: JULHO/2020</t>
  </si>
  <si>
    <t>FÍSICO-FINANCEIRO</t>
  </si>
  <si>
    <t>TOTAL MÊS</t>
  </si>
  <si>
    <t>25º mês</t>
  </si>
  <si>
    <t>26º mês</t>
  </si>
  <si>
    <t>27º mês</t>
  </si>
  <si>
    <t>28º mês</t>
  </si>
  <si>
    <t>30º mês</t>
  </si>
  <si>
    <t>29º mês</t>
  </si>
  <si>
    <t>PROJETO DE ELIMINAÇÃO DE PONTOS CRÍTICOS</t>
  </si>
  <si>
    <t>PROJETO DE SINALIZAÇÃO TURÍSTICA</t>
  </si>
  <si>
    <t>ESTUDOS DE TRÁFEGO, CAPACIDADE E NÍVEL DE SERVIÇO E CONTAGEM VOLUMÉTRICA - ANÁLISE E FORMULAÇÕES (ESCRITÓRIO)</t>
  </si>
  <si>
    <t>LEVANTAMENTO TOPOGRÁFICO PLANIALTIMÉTRICO CADASTRAL</t>
  </si>
  <si>
    <t>Engenheiro Ambiental</t>
  </si>
  <si>
    <t>ESTUDOS GEOTÉCNICOS/GEOLÓGICOS</t>
  </si>
  <si>
    <t>Engenheiro Auxiliar Paisagismo</t>
  </si>
  <si>
    <t>Engenheiro Auxiliar Eletricista</t>
  </si>
  <si>
    <t>PROJETO DE PAISAGÍSMO/ILUMINAÇÃO</t>
  </si>
  <si>
    <t>03 12 01</t>
  </si>
  <si>
    <t>03 13 01</t>
  </si>
  <si>
    <t>G3-20</t>
  </si>
  <si>
    <t>INSPEÇÃO E PROJETO DE RECUPERAÇÃO DE OAE</t>
  </si>
  <si>
    <t>Diárias Nível Médio</t>
  </si>
  <si>
    <t>Diárias Nível Superior</t>
  </si>
  <si>
    <t>Diárias Coordenador</t>
  </si>
  <si>
    <t>Engenheiro de Estruturas Pleno</t>
  </si>
  <si>
    <t xml:space="preserve">MEIO AMBIENTE (Implementação de Programas Básicos Ambientais, incluindo Compensação Ambiental) </t>
  </si>
  <si>
    <t>Assistente Social</t>
  </si>
  <si>
    <t>PRAZO INICIAL: 30 MESES</t>
  </si>
  <si>
    <t>(1) = (F+G+H) CUSTO DIRETO TOTAL :</t>
  </si>
  <si>
    <t>ELABORAÇÃO DE PROJETOS BÁSICOS E EXECUTIVOS DE MELHORAMENTOS, PAVIMENTAÇÃO, RESTAURAÇÃO, DUPLICAÇÃO, APOIO TÉCNICO E SUPERVISÃO DE OBRAS DAS RODOVIAS NA MALHA DO ESTADO DO TOCANTINS</t>
  </si>
  <si>
    <t>CRONOGRAMA FÍSICO-FINANCEIRO DA ELABORAÇÃO DE PROJETOS BÁSICOS E EXECUTIVOS DE MELHORAMENTOS, PAVIMENTAÇÃO, RESTAURAÇÃO, DUPLICAÇÃO, APOIO TÉCNICO E SUPERVISÃO DE OBRAS DAS RODOVIAS NA MALHA DO ESTADO DO TOCANTINS - LOTE 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</si>
</sst>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7" formatCode="&quot;R$&quot;\ #,##0.00;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00;\-\ #,##0.0000;&quot;-&quot;;_-@_-"/>
    <numFmt numFmtId="165" formatCode="#,##0.00%;\-\ #,##0.00%;&quot;-&quot;;_-@_-"/>
    <numFmt numFmtId="166" formatCode="&quot;R$&quot;\ #,##0.00"/>
    <numFmt numFmtId="167" formatCode="&quot;R$&quot;\ #,##0.00;\-&quot;R$&quot;\ #,##0.00;&quot;&quot;;_-@_-"/>
    <numFmt numFmtId="168" formatCode="00;00;&quot;GLOBAL&quot;"/>
    <numFmt numFmtId="169" formatCode="#,##0.000_ ;\-#,##0.000\ "/>
    <numFmt numFmtId="170" formatCode="&quot;R$&quot;\ * #,##0.00;\-&quot;R$&quot;\ * #,##0.00;&quot;R$&quot;* ;_-@_-"/>
    <numFmt numFmtId="171" formatCode="#,##0.0000"/>
    <numFmt numFmtId="172" formatCode="#,##0.00000"/>
    <numFmt numFmtId="173" formatCode="_(* #,##0.00000_);_(* \(#,##0.00000\);_(* &quot;-&quot;??_);_(@_)"/>
    <numFmt numFmtId="174" formatCode="\ @"/>
    <numFmt numFmtId="175" formatCode="&quot;R$&quot;\ #,##0.00;\-\ &quot;R$&quot;\ #,##0.00;&quot;R$&quot;\ #,##0.00;_-@_-"/>
    <numFmt numFmtId="176" formatCode="&quot;R$&quot;\ * #,##0.00;\-\ &quot;R$&quot;\ * #,##0.00;&quot;R$&quot;\ * #,##0.00;_-@_-"/>
    <numFmt numFmtId="177" formatCode="#,##0.00##"/>
    <numFmt numFmtId="178" formatCode="#,##0.0000%;\-\ #,##0.0000%;&quot;-&quot;;_-@_-"/>
    <numFmt numFmtId="179" formatCode="&quot;R$&quot;\ * #,##0.00;\-\ &quot;R$&quot;\ * #,##0.00;&quot;R$    -   &quot;;_-@_-"/>
    <numFmt numFmtId="180" formatCode="_(* #,##0.0000_);_(* \(#,##0.0000\);_(* &quot;-&quot;??_);_(@_)"/>
    <numFmt numFmtId="181" formatCode="0.0000"/>
    <numFmt numFmtId="182" formatCode="0.0000%"/>
    <numFmt numFmtId="183" formatCode="&quot; &quot;"/>
    <numFmt numFmtId="184" formatCode="&quot;[ &quot;#,##0.00%;&quot;[ &quot;\-\ #,##0.00%;&quot;[ -&quot;;_-@_-"/>
    <numFmt numFmtId="185" formatCode="#,##0.00;\-\ #,##0.00;&quot;-&quot;;_-@_-"/>
    <numFmt numFmtId="186" formatCode="_-* #,##0.000_-;\-* #,##0.000_-;_-* &quot;-&quot;??_-;_-@_-"/>
    <numFmt numFmtId="187" formatCode="_-* #,##0.00000_-;\-* #,##0.00000_-;_-* &quot;-&quot;??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9"/>
      <name val="Calibri"/>
      <family val="2"/>
      <scheme val="minor"/>
    </font>
    <font>
      <b/>
      <sz val="8"/>
      <color indexed="63"/>
      <name val="Calibri"/>
      <family val="2"/>
      <scheme val="minor"/>
    </font>
    <font>
      <b/>
      <sz val="9"/>
      <name val="Calibri"/>
      <family val="2"/>
      <scheme val="minor"/>
    </font>
    <font>
      <sz val="7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mbria"/>
      <family val="1"/>
    </font>
    <font>
      <sz val="9"/>
      <color theme="1"/>
      <name val="Cambria"/>
      <family val="1"/>
    </font>
    <font>
      <b/>
      <sz val="9"/>
      <color theme="0"/>
      <name val="Cambria"/>
      <family val="1"/>
    </font>
    <font>
      <b/>
      <sz val="11"/>
      <color theme="0"/>
      <name val="Cambria"/>
      <family val="1"/>
    </font>
    <font>
      <b/>
      <sz val="9"/>
      <color theme="1"/>
      <name val="Cambria"/>
      <family val="1"/>
    </font>
    <font>
      <sz val="10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95">
    <xf numFmtId="0" fontId="0" fillId="0" borderId="0" xfId="0"/>
    <xf numFmtId="0" fontId="0" fillId="0" borderId="0" xfId="0" applyAlignment="1" applyProtection="1">
      <alignment vertical="center"/>
      <protection hidden="1"/>
    </xf>
    <xf numFmtId="0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3" borderId="0" xfId="0" applyFont="1" applyFill="1" applyAlignment="1" applyProtection="1">
      <alignment vertical="center"/>
      <protection hidden="1"/>
    </xf>
    <xf numFmtId="167" fontId="8" fillId="3" borderId="8" xfId="0" applyNumberFormat="1" applyFont="1" applyFill="1" applyBorder="1" applyAlignment="1" applyProtection="1">
      <alignment vertical="center"/>
      <protection hidden="1"/>
    </xf>
    <xf numFmtId="0" fontId="9" fillId="3" borderId="9" xfId="0" applyFont="1" applyFill="1" applyBorder="1" applyAlignment="1" applyProtection="1">
      <alignment horizontal="left" vertical="center" indent="1"/>
      <protection hidden="1"/>
    </xf>
    <xf numFmtId="0" fontId="9" fillId="3" borderId="0" xfId="0" applyFont="1" applyFill="1" applyAlignment="1" applyProtection="1">
      <alignment horizontal="left" vertical="center" indent="1"/>
      <protection hidden="1"/>
    </xf>
    <xf numFmtId="167" fontId="10" fillId="4" borderId="8" xfId="0" applyNumberFormat="1" applyFont="1" applyFill="1" applyBorder="1" applyAlignment="1" applyProtection="1">
      <alignment vertical="center"/>
      <protection hidden="1"/>
    </xf>
    <xf numFmtId="167" fontId="10" fillId="4" borderId="0" xfId="0" applyNumberFormat="1" applyFont="1" applyFill="1" applyBorder="1" applyAlignment="1" applyProtection="1">
      <alignment vertical="center"/>
      <protection hidden="1"/>
    </xf>
    <xf numFmtId="169" fontId="10" fillId="4" borderId="0" xfId="0" applyNumberFormat="1" applyFont="1" applyFill="1" applyBorder="1" applyAlignment="1" applyProtection="1">
      <alignment vertical="center"/>
      <protection hidden="1"/>
    </xf>
    <xf numFmtId="0" fontId="10" fillId="4" borderId="0" xfId="0" applyFont="1" applyFill="1" applyBorder="1" applyAlignment="1" applyProtection="1">
      <alignment horizontal="center" vertical="center"/>
      <protection hidden="1"/>
    </xf>
    <xf numFmtId="0" fontId="11" fillId="4" borderId="0" xfId="0" applyFont="1" applyFill="1" applyBorder="1" applyAlignment="1" applyProtection="1">
      <alignment vertical="center" wrapText="1"/>
      <protection hidden="1"/>
    </xf>
    <xf numFmtId="0" fontId="11" fillId="4" borderId="0" xfId="0" applyFont="1" applyFill="1" applyBorder="1" applyAlignment="1" applyProtection="1">
      <alignment horizontal="center" vertical="center"/>
      <protection hidden="1"/>
    </xf>
    <xf numFmtId="0" fontId="11" fillId="4" borderId="9" xfId="0" applyFont="1" applyFill="1" applyBorder="1" applyAlignment="1" applyProtection="1">
      <alignment horizontal="left" vertical="center" indent="1"/>
      <protection hidden="1"/>
    </xf>
    <xf numFmtId="0" fontId="13" fillId="3" borderId="2" xfId="0" applyFont="1" applyFill="1" applyBorder="1" applyAlignment="1" applyProtection="1">
      <alignment horizontal="right" vertical="center"/>
      <protection hidden="1"/>
    </xf>
    <xf numFmtId="0" fontId="8" fillId="3" borderId="20" xfId="0" applyFont="1" applyFill="1" applyBorder="1" applyAlignment="1" applyProtection="1">
      <alignment horizontal="justify" vertical="center" wrapText="1"/>
      <protection hidden="1"/>
    </xf>
    <xf numFmtId="168" fontId="14" fillId="3" borderId="20" xfId="0" applyNumberFormat="1" applyFont="1" applyFill="1" applyBorder="1" applyAlignment="1" applyProtection="1">
      <alignment horizontal="left" vertical="center" shrinkToFit="1"/>
      <protection hidden="1"/>
    </xf>
    <xf numFmtId="170" fontId="6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0" fillId="0" borderId="0" xfId="0" applyFont="1" applyAlignment="1" applyProtection="1">
      <alignment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9" fillId="0" borderId="0" xfId="0" applyFont="1" applyFill="1" applyAlignment="1" applyProtection="1">
      <alignment vertical="center"/>
      <protection hidden="1"/>
    </xf>
    <xf numFmtId="0" fontId="19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vertical="center"/>
      <protection hidden="1"/>
    </xf>
    <xf numFmtId="0" fontId="18" fillId="0" borderId="0" xfId="0" applyFont="1" applyBorder="1" applyAlignment="1" applyProtection="1">
      <alignment vertical="center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171" fontId="20" fillId="0" borderId="0" xfId="0" applyNumberFormat="1" applyFont="1" applyFill="1" applyBorder="1" applyAlignment="1" applyProtection="1">
      <alignment vertical="center"/>
      <protection hidden="1"/>
    </xf>
    <xf numFmtId="4" fontId="20" fillId="0" borderId="0" xfId="0" applyNumberFormat="1" applyFont="1" applyFill="1" applyBorder="1" applyAlignment="1" applyProtection="1">
      <alignment vertical="center"/>
      <protection hidden="1"/>
    </xf>
    <xf numFmtId="44" fontId="21" fillId="0" borderId="0" xfId="0" applyNumberFormat="1" applyFont="1" applyFill="1" applyBorder="1" applyAlignment="1">
      <alignment horizontal="right" vertical="center" shrinkToFit="1"/>
    </xf>
    <xf numFmtId="172" fontId="19" fillId="0" borderId="0" xfId="0" applyNumberFormat="1" applyFont="1" applyFill="1" applyBorder="1" applyAlignment="1" applyProtection="1">
      <alignment vertical="center"/>
      <protection hidden="1"/>
    </xf>
    <xf numFmtId="173" fontId="19" fillId="0" borderId="0" xfId="0" applyNumberFormat="1" applyFont="1" applyFill="1" applyBorder="1" applyAlignment="1" applyProtection="1">
      <alignment vertical="center"/>
      <protection hidden="1"/>
    </xf>
    <xf numFmtId="171" fontId="19" fillId="0" borderId="0" xfId="0" applyNumberFormat="1" applyFont="1" applyFill="1" applyBorder="1" applyAlignment="1" applyProtection="1">
      <alignment vertical="center"/>
      <protection hidden="1"/>
    </xf>
    <xf numFmtId="174" fontId="21" fillId="0" borderId="0" xfId="0" applyNumberFormat="1" applyFont="1" applyFill="1" applyBorder="1" applyAlignment="1" applyProtection="1">
      <alignment horizontal="right" vertical="center"/>
      <protection hidden="1"/>
    </xf>
    <xf numFmtId="4" fontId="19" fillId="0" borderId="0" xfId="0" applyNumberFormat="1" applyFont="1" applyFill="1" applyBorder="1" applyAlignment="1" applyProtection="1">
      <alignment vertical="center"/>
      <protection hidden="1"/>
    </xf>
    <xf numFmtId="174" fontId="19" fillId="0" borderId="0" xfId="0" applyNumberFormat="1" applyFont="1" applyFill="1" applyBorder="1" applyAlignment="1" applyProtection="1">
      <alignment vertical="center"/>
      <protection hidden="1"/>
    </xf>
    <xf numFmtId="174" fontId="5" fillId="0" borderId="0" xfId="0" applyNumberFormat="1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175" fontId="21" fillId="0" borderId="0" xfId="0" applyNumberFormat="1" applyFont="1" applyFill="1" applyBorder="1" applyAlignment="1">
      <alignment horizontal="right" vertical="center" shrinkToFit="1"/>
    </xf>
    <xf numFmtId="175" fontId="21" fillId="0" borderId="0" xfId="0" applyNumberFormat="1" applyFont="1" applyFill="1" applyAlignment="1">
      <alignment horizontal="right" vertical="center" shrinkToFit="1"/>
    </xf>
    <xf numFmtId="176" fontId="2" fillId="2" borderId="19" xfId="0" applyNumberFormat="1" applyFont="1" applyFill="1" applyBorder="1" applyAlignment="1">
      <alignment horizontal="right" vertical="center" shrinkToFit="1"/>
    </xf>
    <xf numFmtId="172" fontId="22" fillId="2" borderId="20" xfId="0" applyNumberFormat="1" applyFont="1" applyFill="1" applyBorder="1" applyAlignment="1" applyProtection="1">
      <alignment vertical="center"/>
      <protection hidden="1"/>
    </xf>
    <xf numFmtId="173" fontId="22" fillId="2" borderId="20" xfId="0" applyNumberFormat="1" applyFont="1" applyFill="1" applyBorder="1" applyAlignment="1" applyProtection="1">
      <alignment vertical="center"/>
      <protection hidden="1"/>
    </xf>
    <xf numFmtId="171" fontId="22" fillId="2" borderId="20" xfId="0" applyNumberFormat="1" applyFont="1" applyFill="1" applyBorder="1" applyAlignment="1" applyProtection="1">
      <alignment vertical="center"/>
      <protection hidden="1"/>
    </xf>
    <xf numFmtId="0" fontId="2" fillId="2" borderId="20" xfId="0" applyNumberFormat="1" applyFont="1" applyFill="1" applyBorder="1" applyAlignment="1" applyProtection="1">
      <alignment horizontal="right" vertical="center"/>
      <protection hidden="1"/>
    </xf>
    <xf numFmtId="4" fontId="22" fillId="2" borderId="20" xfId="0" applyNumberFormat="1" applyFont="1" applyFill="1" applyBorder="1" applyAlignment="1" applyProtection="1">
      <alignment vertical="center"/>
      <protection hidden="1"/>
    </xf>
    <xf numFmtId="174" fontId="22" fillId="2" borderId="20" xfId="0" applyNumberFormat="1" applyFont="1" applyFill="1" applyBorder="1" applyAlignment="1" applyProtection="1">
      <alignment vertical="center"/>
      <protection hidden="1"/>
    </xf>
    <xf numFmtId="174" fontId="2" fillId="2" borderId="20" xfId="0" applyNumberFormat="1" applyFont="1" applyFill="1" applyBorder="1" applyAlignment="1" applyProtection="1">
      <alignment horizontal="right" vertical="center"/>
      <protection hidden="1"/>
    </xf>
    <xf numFmtId="174" fontId="2" fillId="2" borderId="2" xfId="0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20" fillId="0" borderId="0" xfId="0" applyFont="1" applyFill="1" applyBorder="1" applyAlignment="1" applyProtection="1">
      <alignment horizontal="center" vertical="top"/>
      <protection hidden="1"/>
    </xf>
    <xf numFmtId="0" fontId="20" fillId="0" borderId="0" xfId="0" applyFont="1" applyFill="1" applyAlignment="1" applyProtection="1">
      <alignment horizontal="center" vertical="top"/>
      <protection hidden="1"/>
    </xf>
    <xf numFmtId="0" fontId="23" fillId="0" borderId="3" xfId="0" applyFont="1" applyFill="1" applyBorder="1" applyAlignment="1" applyProtection="1">
      <alignment horizontal="center" vertical="center"/>
      <protection hidden="1"/>
    </xf>
    <xf numFmtId="0" fontId="24" fillId="0" borderId="3" xfId="0" applyFont="1" applyBorder="1" applyAlignment="1" applyProtection="1">
      <alignment horizontal="center" vertical="center"/>
      <protection hidden="1"/>
    </xf>
    <xf numFmtId="177" fontId="20" fillId="0" borderId="0" xfId="0" applyNumberFormat="1" applyFont="1" applyFill="1" applyAlignment="1" applyProtection="1">
      <alignment horizontal="center" vertical="center" shrinkToFit="1"/>
      <protection hidden="1"/>
    </xf>
    <xf numFmtId="178" fontId="23" fillId="0" borderId="0" xfId="0" applyNumberFormat="1" applyFont="1" applyFill="1" applyBorder="1" applyAlignment="1" applyProtection="1">
      <alignment horizontal="right" vertical="center" shrinkToFit="1"/>
      <protection hidden="1"/>
    </xf>
    <xf numFmtId="179" fontId="3" fillId="3" borderId="6" xfId="0" applyNumberFormat="1" applyFont="1" applyFill="1" applyBorder="1" applyAlignment="1">
      <alignment horizontal="right" vertical="center" shrinkToFit="1"/>
    </xf>
    <xf numFmtId="172" fontId="19" fillId="3" borderId="6" xfId="0" applyNumberFormat="1" applyFont="1" applyFill="1" applyBorder="1" applyAlignment="1" applyProtection="1">
      <alignment vertical="center"/>
      <protection hidden="1"/>
    </xf>
    <xf numFmtId="165" fontId="23" fillId="3" borderId="6" xfId="0" applyNumberFormat="1" applyFont="1" applyFill="1" applyBorder="1" applyAlignment="1" applyProtection="1">
      <alignment horizontal="right" vertical="center" shrinkToFit="1"/>
      <protection hidden="1"/>
    </xf>
    <xf numFmtId="171" fontId="19" fillId="3" borderId="6" xfId="0" applyNumberFormat="1" applyFont="1" applyFill="1" applyBorder="1" applyAlignment="1" applyProtection="1">
      <alignment vertical="center"/>
      <protection hidden="1"/>
    </xf>
    <xf numFmtId="0" fontId="5" fillId="3" borderId="6" xfId="0" applyNumberFormat="1" applyFont="1" applyFill="1" applyBorder="1" applyAlignment="1" applyProtection="1">
      <alignment horizontal="right" vertical="center"/>
      <protection hidden="1"/>
    </xf>
    <xf numFmtId="4" fontId="19" fillId="3" borderId="6" xfId="0" applyNumberFormat="1" applyFont="1" applyFill="1" applyBorder="1" applyAlignment="1" applyProtection="1">
      <alignment vertical="center"/>
      <protection hidden="1"/>
    </xf>
    <xf numFmtId="174" fontId="19" fillId="3" borderId="6" xfId="0" applyNumberFormat="1" applyFont="1" applyFill="1" applyBorder="1" applyAlignment="1" applyProtection="1">
      <alignment vertical="center"/>
      <protection hidden="1"/>
    </xf>
    <xf numFmtId="174" fontId="5" fillId="3" borderId="6" xfId="0" applyNumberFormat="1" applyFont="1" applyFill="1" applyBorder="1" applyAlignment="1" applyProtection="1">
      <alignment horizontal="right" vertical="center"/>
      <protection hidden="1"/>
    </xf>
    <xf numFmtId="179" fontId="3" fillId="3" borderId="0" xfId="0" applyNumberFormat="1" applyFont="1" applyFill="1" applyBorder="1" applyAlignment="1">
      <alignment horizontal="right" vertical="center" shrinkToFit="1"/>
    </xf>
    <xf numFmtId="172" fontId="19" fillId="3" borderId="0" xfId="0" applyNumberFormat="1" applyFont="1" applyFill="1" applyBorder="1" applyAlignment="1" applyProtection="1">
      <alignment vertical="center"/>
      <protection hidden="1"/>
    </xf>
    <xf numFmtId="178" fontId="23" fillId="3" borderId="0" xfId="0" applyNumberFormat="1" applyFont="1" applyFill="1" applyBorder="1" applyAlignment="1" applyProtection="1">
      <alignment horizontal="right" vertical="center" shrinkToFit="1"/>
      <protection hidden="1"/>
    </xf>
    <xf numFmtId="171" fontId="19" fillId="3" borderId="0" xfId="0" applyNumberFormat="1" applyFont="1" applyFill="1" applyBorder="1" applyAlignment="1" applyProtection="1">
      <alignment vertical="center"/>
      <protection hidden="1"/>
    </xf>
    <xf numFmtId="0" fontId="5" fillId="3" borderId="0" xfId="0" applyNumberFormat="1" applyFont="1" applyFill="1" applyBorder="1" applyAlignment="1" applyProtection="1">
      <alignment horizontal="right" vertical="center"/>
      <protection hidden="1"/>
    </xf>
    <xf numFmtId="4" fontId="19" fillId="3" borderId="0" xfId="0" applyNumberFormat="1" applyFont="1" applyFill="1" applyBorder="1" applyAlignment="1" applyProtection="1">
      <alignment vertical="center"/>
      <protection hidden="1"/>
    </xf>
    <xf numFmtId="174" fontId="19" fillId="3" borderId="0" xfId="0" applyNumberFormat="1" applyFont="1" applyFill="1" applyBorder="1" applyAlignment="1" applyProtection="1">
      <alignment vertical="center"/>
      <protection hidden="1"/>
    </xf>
    <xf numFmtId="174" fontId="5" fillId="3" borderId="0" xfId="0" applyNumberFormat="1" applyFont="1" applyFill="1" applyBorder="1" applyAlignment="1" applyProtection="1">
      <alignment horizontal="right" vertical="center"/>
      <protection hidden="1"/>
    </xf>
    <xf numFmtId="179" fontId="3" fillId="3" borderId="21" xfId="0" applyNumberFormat="1" applyFont="1" applyFill="1" applyBorder="1" applyAlignment="1">
      <alignment horizontal="right" vertical="center" shrinkToFit="1"/>
    </xf>
    <xf numFmtId="172" fontId="19" fillId="3" borderId="21" xfId="0" applyNumberFormat="1" applyFont="1" applyFill="1" applyBorder="1" applyAlignment="1" applyProtection="1">
      <alignment vertical="center"/>
      <protection hidden="1"/>
    </xf>
    <xf numFmtId="178" fontId="23" fillId="3" borderId="21" xfId="0" applyNumberFormat="1" applyFont="1" applyFill="1" applyBorder="1" applyAlignment="1" applyProtection="1">
      <alignment horizontal="right" vertical="center" shrinkToFit="1"/>
      <protection hidden="1"/>
    </xf>
    <xf numFmtId="171" fontId="19" fillId="3" borderId="21" xfId="0" applyNumberFormat="1" applyFont="1" applyFill="1" applyBorder="1" applyAlignment="1" applyProtection="1">
      <alignment vertical="center"/>
      <protection hidden="1"/>
    </xf>
    <xf numFmtId="0" fontId="5" fillId="3" borderId="21" xfId="0" applyNumberFormat="1" applyFont="1" applyFill="1" applyBorder="1" applyAlignment="1" applyProtection="1">
      <alignment horizontal="right" vertical="center"/>
      <protection hidden="1"/>
    </xf>
    <xf numFmtId="4" fontId="19" fillId="3" borderId="21" xfId="0" applyNumberFormat="1" applyFont="1" applyFill="1" applyBorder="1" applyAlignment="1" applyProtection="1">
      <alignment vertical="center"/>
      <protection hidden="1"/>
    </xf>
    <xf numFmtId="174" fontId="19" fillId="3" borderId="21" xfId="0" applyNumberFormat="1" applyFont="1" applyFill="1" applyBorder="1" applyAlignment="1" applyProtection="1">
      <alignment vertical="center"/>
      <protection hidden="1"/>
    </xf>
    <xf numFmtId="174" fontId="5" fillId="3" borderId="21" xfId="0" applyNumberFormat="1" applyFont="1" applyFill="1" applyBorder="1" applyAlignment="1" applyProtection="1">
      <alignment horizontal="right" vertical="center"/>
      <protection hidden="1"/>
    </xf>
    <xf numFmtId="176" fontId="3" fillId="3" borderId="19" xfId="0" applyNumberFormat="1" applyFont="1" applyFill="1" applyBorder="1" applyAlignment="1">
      <alignment horizontal="right" vertical="center" shrinkToFit="1"/>
    </xf>
    <xf numFmtId="172" fontId="19" fillId="3" borderId="20" xfId="0" applyNumberFormat="1" applyFont="1" applyFill="1" applyBorder="1" applyAlignment="1" applyProtection="1">
      <alignment vertical="center"/>
      <protection hidden="1"/>
    </xf>
    <xf numFmtId="173" fontId="19" fillId="3" borderId="20" xfId="0" applyNumberFormat="1" applyFont="1" applyFill="1" applyBorder="1" applyAlignment="1" applyProtection="1">
      <alignment vertical="center"/>
      <protection hidden="1"/>
    </xf>
    <xf numFmtId="171" fontId="19" fillId="3" borderId="20" xfId="0" applyNumberFormat="1" applyFont="1" applyFill="1" applyBorder="1" applyAlignment="1" applyProtection="1">
      <alignment vertical="center"/>
      <protection hidden="1"/>
    </xf>
    <xf numFmtId="0" fontId="5" fillId="3" borderId="20" xfId="0" applyNumberFormat="1" applyFont="1" applyFill="1" applyBorder="1" applyAlignment="1" applyProtection="1">
      <alignment horizontal="right" vertical="center"/>
      <protection hidden="1"/>
    </xf>
    <xf numFmtId="4" fontId="19" fillId="3" borderId="20" xfId="0" applyNumberFormat="1" applyFont="1" applyFill="1" applyBorder="1" applyAlignment="1" applyProtection="1">
      <alignment vertical="center"/>
      <protection hidden="1"/>
    </xf>
    <xf numFmtId="174" fontId="19" fillId="3" borderId="20" xfId="0" applyNumberFormat="1" applyFont="1" applyFill="1" applyBorder="1" applyAlignment="1" applyProtection="1">
      <alignment vertical="center"/>
      <protection hidden="1"/>
    </xf>
    <xf numFmtId="174" fontId="5" fillId="3" borderId="20" xfId="0" applyNumberFormat="1" applyFont="1" applyFill="1" applyBorder="1" applyAlignment="1" applyProtection="1">
      <alignment horizontal="right" vertical="center"/>
      <protection hidden="1"/>
    </xf>
    <xf numFmtId="174" fontId="5" fillId="3" borderId="2" xfId="0" applyNumberFormat="1" applyFont="1" applyFill="1" applyBorder="1" applyAlignment="1" applyProtection="1">
      <alignment horizontal="right" vertical="center"/>
      <protection hidden="1"/>
    </xf>
    <xf numFmtId="0" fontId="25" fillId="0" borderId="3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top"/>
      <protection hidden="1"/>
    </xf>
    <xf numFmtId="0" fontId="4" fillId="0" borderId="0" xfId="0" applyFont="1" applyFill="1" applyBorder="1" applyAlignment="1" applyProtection="1">
      <alignment vertical="top"/>
      <protection hidden="1"/>
    </xf>
    <xf numFmtId="171" fontId="20" fillId="0" borderId="0" xfId="0" applyNumberFormat="1" applyFont="1" applyFill="1" applyBorder="1" applyAlignment="1" applyProtection="1">
      <alignment vertical="top"/>
      <protection hidden="1"/>
    </xf>
    <xf numFmtId="4" fontId="20" fillId="0" borderId="0" xfId="0" applyNumberFormat="1" applyFont="1" applyFill="1" applyBorder="1" applyAlignment="1" applyProtection="1">
      <alignment vertical="top"/>
      <protection hidden="1"/>
    </xf>
    <xf numFmtId="175" fontId="26" fillId="3" borderId="21" xfId="0" applyNumberFormat="1" applyFont="1" applyFill="1" applyBorder="1" applyAlignment="1" applyProtection="1">
      <alignment vertical="top" shrinkToFit="1"/>
      <protection hidden="1"/>
    </xf>
    <xf numFmtId="43" fontId="23" fillId="3" borderId="21" xfId="1" applyFont="1" applyFill="1" applyBorder="1" applyAlignment="1" applyProtection="1">
      <alignment horizontal="right" vertical="top"/>
      <protection hidden="1"/>
    </xf>
    <xf numFmtId="173" fontId="19" fillId="3" borderId="21" xfId="0" applyNumberFormat="1" applyFont="1" applyFill="1" applyBorder="1" applyAlignment="1" applyProtection="1">
      <alignment vertical="top"/>
      <protection hidden="1"/>
    </xf>
    <xf numFmtId="171" fontId="19" fillId="3" borderId="21" xfId="0" applyNumberFormat="1" applyFont="1" applyFill="1" applyBorder="1" applyAlignment="1" applyProtection="1">
      <alignment vertical="top"/>
      <protection hidden="1"/>
    </xf>
    <xf numFmtId="4" fontId="19" fillId="3" borderId="21" xfId="0" applyNumberFormat="1" applyFont="1" applyFill="1" applyBorder="1" applyAlignment="1" applyProtection="1">
      <alignment vertical="top"/>
      <protection hidden="1"/>
    </xf>
    <xf numFmtId="174" fontId="19" fillId="3" borderId="21" xfId="0" applyNumberFormat="1" applyFont="1" applyFill="1" applyBorder="1" applyAlignment="1" applyProtection="1">
      <alignment vertical="top"/>
      <protection hidden="1"/>
    </xf>
    <xf numFmtId="0" fontId="19" fillId="0" borderId="0" xfId="0" applyFont="1" applyFill="1" applyBorder="1" applyAlignment="1" applyProtection="1">
      <alignment horizontal="center" vertical="top"/>
      <protection hidden="1"/>
    </xf>
    <xf numFmtId="0" fontId="20" fillId="0" borderId="0" xfId="0" applyFont="1" applyFill="1" applyAlignment="1" applyProtection="1">
      <alignment vertical="top"/>
      <protection hidden="1"/>
    </xf>
    <xf numFmtId="167" fontId="27" fillId="3" borderId="20" xfId="0" applyNumberFormat="1" applyFont="1" applyFill="1" applyBorder="1" applyAlignment="1" applyProtection="1">
      <alignment vertical="center" shrinkToFit="1"/>
      <protection hidden="1"/>
    </xf>
    <xf numFmtId="164" fontId="27" fillId="3" borderId="20" xfId="1" applyNumberFormat="1" applyFont="1" applyFill="1" applyBorder="1" applyAlignment="1" applyProtection="1">
      <alignment vertical="center" shrinkToFit="1"/>
      <protection hidden="1"/>
    </xf>
    <xf numFmtId="164" fontId="27" fillId="3" borderId="20" xfId="0" applyNumberFormat="1" applyFont="1" applyFill="1" applyBorder="1" applyAlignment="1" applyProtection="1">
      <alignment vertical="center" shrinkToFit="1"/>
      <protection locked="0"/>
    </xf>
    <xf numFmtId="164" fontId="27" fillId="3" borderId="20" xfId="0" applyNumberFormat="1" applyFont="1" applyFill="1" applyBorder="1" applyAlignment="1" applyProtection="1">
      <alignment vertical="center" shrinkToFit="1"/>
      <protection hidden="1"/>
    </xf>
    <xf numFmtId="4" fontId="27" fillId="3" borderId="20" xfId="0" applyNumberFormat="1" applyFont="1" applyFill="1" applyBorder="1" applyAlignment="1" applyProtection="1">
      <alignment horizontal="center" vertical="center" shrinkToFit="1"/>
      <protection hidden="1"/>
    </xf>
    <xf numFmtId="180" fontId="19" fillId="0" borderId="0" xfId="1" applyNumberFormat="1" applyFont="1" applyFill="1" applyBorder="1" applyAlignment="1" applyProtection="1">
      <alignment horizontal="center" vertical="center"/>
      <protection hidden="1"/>
    </xf>
    <xf numFmtId="0" fontId="27" fillId="0" borderId="22" xfId="0" applyFont="1" applyFill="1" applyBorder="1" applyAlignment="1" applyProtection="1">
      <alignment horizontal="center" vertical="center"/>
      <protection locked="0"/>
    </xf>
    <xf numFmtId="180" fontId="20" fillId="0" borderId="0" xfId="1" applyNumberFormat="1" applyFont="1" applyFill="1" applyBorder="1" applyAlignment="1" applyProtection="1">
      <alignment horizontal="center" vertical="center"/>
      <protection hidden="1"/>
    </xf>
    <xf numFmtId="181" fontId="20" fillId="0" borderId="0" xfId="0" applyNumberFormat="1" applyFont="1" applyFill="1" applyAlignment="1" applyProtection="1">
      <alignment horizontal="center" vertical="center"/>
      <protection hidden="1"/>
    </xf>
    <xf numFmtId="182" fontId="20" fillId="0" borderId="0" xfId="2" applyNumberFormat="1" applyFont="1" applyFill="1" applyAlignment="1" applyProtection="1">
      <alignment horizontal="center" vertical="center"/>
      <protection hidden="1"/>
    </xf>
    <xf numFmtId="0" fontId="27" fillId="0" borderId="3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43" fontId="23" fillId="3" borderId="20" xfId="1" applyFont="1" applyFill="1" applyBorder="1" applyAlignment="1" applyProtection="1">
      <alignment horizontal="right" vertical="top"/>
      <protection hidden="1"/>
    </xf>
    <xf numFmtId="173" fontId="19" fillId="3" borderId="20" xfId="0" applyNumberFormat="1" applyFont="1" applyFill="1" applyBorder="1" applyAlignment="1" applyProtection="1">
      <alignment vertical="top"/>
      <protection hidden="1"/>
    </xf>
    <xf numFmtId="171" fontId="19" fillId="3" borderId="20" xfId="0" applyNumberFormat="1" applyFont="1" applyFill="1" applyBorder="1" applyAlignment="1" applyProtection="1">
      <alignment vertical="top"/>
      <protection hidden="1"/>
    </xf>
    <xf numFmtId="4" fontId="19" fillId="3" borderId="20" xfId="0" applyNumberFormat="1" applyFont="1" applyFill="1" applyBorder="1" applyAlignment="1" applyProtection="1">
      <alignment vertical="top"/>
      <protection hidden="1"/>
    </xf>
    <xf numFmtId="174" fontId="19" fillId="3" borderId="20" xfId="0" applyNumberFormat="1" applyFont="1" applyFill="1" applyBorder="1" applyAlignment="1" applyProtection="1">
      <alignment vertical="top"/>
      <protection hidden="1"/>
    </xf>
    <xf numFmtId="0" fontId="19" fillId="0" borderId="20" xfId="0" applyFont="1" applyFill="1" applyBorder="1" applyAlignment="1" applyProtection="1">
      <alignment horizontal="center" vertical="top"/>
      <protection hidden="1"/>
    </xf>
    <xf numFmtId="0" fontId="27" fillId="3" borderId="20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NumberFormat="1" applyFont="1" applyFill="1" applyBorder="1" applyAlignment="1" applyProtection="1">
      <alignment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43" fontId="23" fillId="3" borderId="3" xfId="1" applyFont="1" applyFill="1" applyBorder="1" applyAlignment="1" applyProtection="1">
      <alignment horizontal="center" vertical="center" wrapText="1"/>
      <protection hidden="1"/>
    </xf>
    <xf numFmtId="173" fontId="23" fillId="3" borderId="3" xfId="0" applyNumberFormat="1" applyFont="1" applyFill="1" applyBorder="1" applyAlignment="1" applyProtection="1">
      <alignment horizontal="center"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5" fillId="0" borderId="3" xfId="0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Fill="1" applyAlignment="1" applyProtection="1">
      <alignment horizontal="center" vertical="center"/>
      <protection hidden="1"/>
    </xf>
    <xf numFmtId="175" fontId="26" fillId="3" borderId="6" xfId="0" applyNumberFormat="1" applyFont="1" applyFill="1" applyBorder="1" applyAlignment="1" applyProtection="1">
      <alignment vertical="top" shrinkToFit="1"/>
      <protection hidden="1"/>
    </xf>
    <xf numFmtId="43" fontId="23" fillId="3" borderId="6" xfId="1" applyFont="1" applyFill="1" applyBorder="1" applyAlignment="1" applyProtection="1">
      <alignment horizontal="right" vertical="top"/>
      <protection hidden="1"/>
    </xf>
    <xf numFmtId="173" fontId="19" fillId="3" borderId="6" xfId="0" applyNumberFormat="1" applyFont="1" applyFill="1" applyBorder="1" applyAlignment="1" applyProtection="1">
      <alignment vertical="top"/>
      <protection hidden="1"/>
    </xf>
    <xf numFmtId="171" fontId="19" fillId="3" borderId="6" xfId="0" applyNumberFormat="1" applyFont="1" applyFill="1" applyBorder="1" applyAlignment="1" applyProtection="1">
      <alignment vertical="top"/>
      <protection hidden="1"/>
    </xf>
    <xf numFmtId="0" fontId="4" fillId="3" borderId="6" xfId="0" applyFont="1" applyFill="1" applyBorder="1" applyAlignment="1" applyProtection="1">
      <alignment vertical="top"/>
      <protection hidden="1"/>
    </xf>
    <xf numFmtId="183" fontId="19" fillId="0" borderId="0" xfId="0" applyNumberFormat="1" applyFont="1" applyFill="1" applyBorder="1" applyAlignment="1" applyProtection="1">
      <alignment horizontal="center" vertical="top" shrinkToFit="1"/>
      <protection hidden="1"/>
    </xf>
    <xf numFmtId="171" fontId="23" fillId="5" borderId="1" xfId="0" applyNumberFormat="1" applyFont="1" applyFill="1" applyBorder="1" applyAlignment="1" applyProtection="1">
      <alignment horizontal="center" vertical="top"/>
      <protection locked="0"/>
    </xf>
    <xf numFmtId="175" fontId="23" fillId="3" borderId="0" xfId="0" applyNumberFormat="1" applyFont="1" applyFill="1" applyBorder="1" applyAlignment="1" applyProtection="1">
      <alignment vertical="center" shrinkToFit="1"/>
      <protection hidden="1"/>
    </xf>
    <xf numFmtId="43" fontId="23" fillId="3" borderId="0" xfId="1" applyFont="1" applyFill="1" applyBorder="1" applyAlignment="1" applyProtection="1">
      <alignment horizontal="right" vertical="center"/>
      <protection hidden="1"/>
    </xf>
    <xf numFmtId="173" fontId="23" fillId="3" borderId="0" xfId="0" applyNumberFormat="1" applyFont="1" applyFill="1" applyBorder="1" applyAlignment="1" applyProtection="1">
      <alignment vertical="center"/>
      <protection hidden="1"/>
    </xf>
    <xf numFmtId="171" fontId="23" fillId="3" borderId="0" xfId="0" applyNumberFormat="1" applyFont="1" applyFill="1" applyBorder="1" applyAlignment="1" applyProtection="1">
      <alignment vertical="center"/>
      <protection hidden="1"/>
    </xf>
    <xf numFmtId="4" fontId="23" fillId="3" borderId="0" xfId="0" applyNumberFormat="1" applyFont="1" applyFill="1" applyBorder="1" applyAlignment="1" applyProtection="1">
      <alignment vertical="center"/>
      <protection hidden="1"/>
    </xf>
    <xf numFmtId="4" fontId="23" fillId="3" borderId="0" xfId="0" applyNumberFormat="1" applyFont="1" applyFill="1" applyBorder="1" applyAlignment="1" applyProtection="1">
      <alignment vertical="center" shrinkToFit="1"/>
      <protection hidden="1"/>
    </xf>
    <xf numFmtId="0" fontId="4" fillId="3" borderId="0" xfId="0" applyFont="1" applyFill="1" applyAlignment="1" applyProtection="1">
      <alignment vertical="center"/>
      <protection hidden="1"/>
    </xf>
    <xf numFmtId="0" fontId="23" fillId="0" borderId="22" xfId="0" applyFont="1" applyFill="1" applyBorder="1" applyAlignment="1" applyProtection="1">
      <alignment horizontal="center" vertical="center"/>
      <protection hidden="1"/>
    </xf>
    <xf numFmtId="173" fontId="19" fillId="3" borderId="0" xfId="0" applyNumberFormat="1" applyFont="1" applyFill="1" applyBorder="1" applyAlignment="1" applyProtection="1">
      <alignment vertical="center"/>
      <protection hidden="1"/>
    </xf>
    <xf numFmtId="0" fontId="4" fillId="0" borderId="6" xfId="0" applyFont="1" applyFill="1" applyBorder="1" applyAlignment="1" applyProtection="1">
      <alignment vertical="center"/>
      <protection hidden="1"/>
    </xf>
    <xf numFmtId="0" fontId="23" fillId="5" borderId="3" xfId="0" applyFont="1" applyFill="1" applyBorder="1" applyAlignment="1" applyProtection="1">
      <alignment horizontal="center" vertical="center"/>
      <protection locked="0"/>
    </xf>
    <xf numFmtId="175" fontId="23" fillId="3" borderId="21" xfId="0" applyNumberFormat="1" applyFont="1" applyFill="1" applyBorder="1" applyAlignment="1" applyProtection="1">
      <alignment vertical="center" shrinkToFit="1"/>
      <protection hidden="1"/>
    </xf>
    <xf numFmtId="43" fontId="23" fillId="3" borderId="21" xfId="1" applyFont="1" applyFill="1" applyBorder="1" applyAlignment="1" applyProtection="1">
      <alignment horizontal="right" vertical="center"/>
      <protection hidden="1"/>
    </xf>
    <xf numFmtId="173" fontId="29" fillId="3" borderId="21" xfId="0" applyNumberFormat="1" applyFont="1" applyFill="1" applyBorder="1" applyAlignment="1" applyProtection="1">
      <alignment horizontal="right" vertical="center"/>
      <protection locked="0"/>
    </xf>
    <xf numFmtId="4" fontId="23" fillId="3" borderId="21" xfId="0" applyNumberFormat="1" applyFont="1" applyFill="1" applyBorder="1" applyAlignment="1" applyProtection="1">
      <alignment horizontal="center" vertical="center"/>
      <protection hidden="1"/>
    </xf>
    <xf numFmtId="0" fontId="19" fillId="0" borderId="21" xfId="0" applyFont="1" applyFill="1" applyBorder="1" applyAlignment="1" applyProtection="1">
      <alignment horizontal="center" vertical="center"/>
      <protection hidden="1"/>
    </xf>
    <xf numFmtId="165" fontId="27" fillId="3" borderId="20" xfId="1" applyNumberFormat="1" applyFont="1" applyFill="1" applyBorder="1" applyAlignment="1" applyProtection="1">
      <alignment horizontal="center" vertical="center" shrinkToFit="1"/>
      <protection locked="0"/>
    </xf>
    <xf numFmtId="173" fontId="29" fillId="3" borderId="20" xfId="0" applyNumberFormat="1" applyFont="1" applyFill="1" applyBorder="1" applyAlignment="1" applyProtection="1">
      <alignment horizontal="right" vertical="center"/>
      <protection locked="0"/>
    </xf>
    <xf numFmtId="171" fontId="23" fillId="3" borderId="20" xfId="0" applyNumberFormat="1" applyFont="1" applyFill="1" applyBorder="1" applyAlignment="1" applyProtection="1">
      <alignment vertical="top"/>
      <protection hidden="1"/>
    </xf>
    <xf numFmtId="4" fontId="23" fillId="3" borderId="20" xfId="0" applyNumberFormat="1" applyFont="1" applyFill="1" applyBorder="1" applyAlignment="1" applyProtection="1">
      <alignment vertical="top"/>
      <protection hidden="1"/>
    </xf>
    <xf numFmtId="174" fontId="23" fillId="3" borderId="20" xfId="0" applyNumberFormat="1" applyFont="1" applyFill="1" applyBorder="1" applyAlignment="1" applyProtection="1">
      <alignment vertical="top"/>
      <protection hidden="1"/>
    </xf>
    <xf numFmtId="0" fontId="23" fillId="0" borderId="0" xfId="0" applyFont="1" applyFill="1" applyBorder="1" applyAlignment="1" applyProtection="1">
      <alignment horizontal="center" vertical="top"/>
      <protection hidden="1"/>
    </xf>
    <xf numFmtId="174" fontId="23" fillId="3" borderId="21" xfId="0" applyNumberFormat="1" applyFont="1" applyFill="1" applyBorder="1" applyAlignment="1" applyProtection="1">
      <alignment vertical="top"/>
      <protection hidden="1"/>
    </xf>
    <xf numFmtId="173" fontId="27" fillId="3" borderId="20" xfId="0" applyNumberFormat="1" applyFont="1" applyFill="1" applyBorder="1" applyAlignment="1" applyProtection="1">
      <alignment horizontal="right" vertical="center"/>
      <protection hidden="1"/>
    </xf>
    <xf numFmtId="171" fontId="23" fillId="3" borderId="20" xfId="0" applyNumberFormat="1" applyFont="1" applyFill="1" applyBorder="1" applyAlignment="1" applyProtection="1">
      <alignment horizontal="right" vertical="top"/>
      <protection hidden="1"/>
    </xf>
    <xf numFmtId="165" fontId="27" fillId="3" borderId="20" xfId="1" applyNumberFormat="1" applyFont="1" applyFill="1" applyBorder="1" applyAlignment="1" applyProtection="1">
      <alignment horizontal="center" vertical="center" shrinkToFit="1"/>
      <protection hidden="1"/>
    </xf>
    <xf numFmtId="173" fontId="29" fillId="3" borderId="20" xfId="0" applyNumberFormat="1" applyFont="1" applyFill="1" applyBorder="1" applyAlignment="1" applyProtection="1">
      <alignment horizontal="left" vertical="center"/>
      <protection locked="0"/>
    </xf>
    <xf numFmtId="184" fontId="29" fillId="3" borderId="20" xfId="1" applyNumberFormat="1" applyFont="1" applyFill="1" applyBorder="1" applyAlignment="1" applyProtection="1">
      <alignment horizontal="right" vertical="center" shrinkToFit="1"/>
      <protection hidden="1"/>
    </xf>
    <xf numFmtId="175" fontId="23" fillId="3" borderId="19" xfId="0" applyNumberFormat="1" applyFont="1" applyFill="1" applyBorder="1" applyAlignment="1" applyProtection="1">
      <alignment vertical="top" shrinkToFit="1"/>
      <protection hidden="1"/>
    </xf>
    <xf numFmtId="0" fontId="29" fillId="3" borderId="20" xfId="0" applyFont="1" applyFill="1" applyBorder="1" applyAlignment="1" applyProtection="1">
      <alignment horizontal="right" vertical="center"/>
      <protection hidden="1"/>
    </xf>
    <xf numFmtId="0" fontId="29" fillId="3" borderId="20" xfId="0" applyFont="1" applyFill="1" applyBorder="1" applyAlignment="1" applyProtection="1">
      <alignment vertical="center"/>
      <protection hidden="1"/>
    </xf>
    <xf numFmtId="0" fontId="23" fillId="3" borderId="2" xfId="0" applyFont="1" applyFill="1" applyBorder="1" applyAlignment="1" applyProtection="1">
      <alignment horizontal="left" vertical="center" indent="1"/>
      <protection hidden="1"/>
    </xf>
    <xf numFmtId="0" fontId="23" fillId="0" borderId="3" xfId="0" applyFont="1" applyFill="1" applyBorder="1" applyAlignment="1" applyProtection="1">
      <alignment horizontal="center" vertical="top"/>
      <protection hidden="1"/>
    </xf>
    <xf numFmtId="175" fontId="23" fillId="3" borderId="0" xfId="0" applyNumberFormat="1" applyFont="1" applyFill="1" applyBorder="1" applyAlignment="1" applyProtection="1">
      <alignment vertical="top" shrinkToFit="1"/>
      <protection hidden="1"/>
    </xf>
    <xf numFmtId="43" fontId="23" fillId="3" borderId="0" xfId="1" applyFont="1" applyFill="1" applyBorder="1" applyAlignment="1" applyProtection="1">
      <alignment horizontal="right" vertical="top"/>
      <protection hidden="1"/>
    </xf>
    <xf numFmtId="173" fontId="23" fillId="3" borderId="0" xfId="0" applyNumberFormat="1" applyFont="1" applyFill="1" applyBorder="1" applyAlignment="1" applyProtection="1">
      <alignment vertical="top"/>
      <protection hidden="1"/>
    </xf>
    <xf numFmtId="171" fontId="23" fillId="3" borderId="0" xfId="0" applyNumberFormat="1" applyFont="1" applyFill="1" applyBorder="1" applyAlignment="1" applyProtection="1">
      <alignment vertical="top"/>
      <protection hidden="1"/>
    </xf>
    <xf numFmtId="4" fontId="23" fillId="3" borderId="0" xfId="0" applyNumberFormat="1" applyFont="1" applyFill="1" applyBorder="1" applyAlignment="1" applyProtection="1">
      <alignment vertical="top"/>
      <protection hidden="1"/>
    </xf>
    <xf numFmtId="174" fontId="23" fillId="3" borderId="0" xfId="0" applyNumberFormat="1" applyFont="1" applyFill="1" applyBorder="1" applyAlignment="1" applyProtection="1">
      <alignment vertical="top"/>
      <protection hidden="1"/>
    </xf>
    <xf numFmtId="0" fontId="23" fillId="0" borderId="20" xfId="0" applyFont="1" applyFill="1" applyBorder="1" applyAlignment="1" applyProtection="1">
      <alignment horizontal="center" vertical="top"/>
      <protection hidden="1"/>
    </xf>
    <xf numFmtId="167" fontId="27" fillId="3" borderId="0" xfId="0" applyNumberFormat="1" applyFont="1" applyFill="1" applyBorder="1" applyAlignment="1" applyProtection="1">
      <alignment vertical="center" shrinkToFit="1"/>
      <protection hidden="1"/>
    </xf>
    <xf numFmtId="165" fontId="27" fillId="3" borderId="0" xfId="1" applyNumberFormat="1" applyFont="1" applyFill="1" applyBorder="1" applyAlignment="1" applyProtection="1">
      <alignment horizontal="center" vertical="center" shrinkToFit="1"/>
      <protection hidden="1"/>
    </xf>
    <xf numFmtId="173" fontId="29" fillId="3" borderId="0" xfId="0" applyNumberFormat="1" applyFont="1" applyFill="1" applyBorder="1" applyAlignment="1" applyProtection="1">
      <alignment horizontal="right" vertical="center"/>
      <protection locked="0"/>
    </xf>
    <xf numFmtId="175" fontId="29" fillId="3" borderId="21" xfId="0" applyNumberFormat="1" applyFont="1" applyFill="1" applyBorder="1" applyAlignment="1" applyProtection="1">
      <alignment vertical="center" shrinkToFit="1"/>
      <protection hidden="1"/>
    </xf>
    <xf numFmtId="164" fontId="27" fillId="3" borderId="21" xfId="1" applyNumberFormat="1" applyFont="1" applyFill="1" applyBorder="1" applyAlignment="1" applyProtection="1">
      <alignment vertical="center" shrinkToFit="1"/>
      <protection hidden="1"/>
    </xf>
    <xf numFmtId="165" fontId="27" fillId="3" borderId="21" xfId="1" applyNumberFormat="1" applyFont="1" applyFill="1" applyBorder="1" applyAlignment="1" applyProtection="1">
      <alignment vertical="center" shrinkToFit="1"/>
      <protection hidden="1"/>
    </xf>
    <xf numFmtId="185" fontId="27" fillId="3" borderId="21" xfId="0" applyNumberFormat="1" applyFont="1" applyFill="1" applyBorder="1" applyAlignment="1" applyProtection="1">
      <alignment vertical="center"/>
      <protection hidden="1"/>
    </xf>
    <xf numFmtId="0" fontId="27" fillId="3" borderId="21" xfId="0" applyFont="1" applyFill="1" applyBorder="1" applyAlignment="1" applyProtection="1">
      <alignment horizontal="center" vertical="center"/>
      <protection hidden="1"/>
    </xf>
    <xf numFmtId="0" fontId="19" fillId="0" borderId="3" xfId="0" applyFont="1" applyFill="1" applyBorder="1" applyAlignment="1" applyProtection="1">
      <alignment horizontal="center" vertical="center"/>
      <protection hidden="1"/>
    </xf>
    <xf numFmtId="164" fontId="27" fillId="3" borderId="20" xfId="1" applyNumberFormat="1" applyFont="1" applyFill="1" applyBorder="1" applyAlignment="1" applyProtection="1">
      <alignment horizontal="right" vertical="center" shrinkToFit="1"/>
      <protection hidden="1"/>
    </xf>
    <xf numFmtId="165" fontId="27" fillId="3" borderId="20" xfId="1" applyNumberFormat="1" applyFont="1" applyFill="1" applyBorder="1" applyAlignment="1" applyProtection="1">
      <alignment vertical="center" shrinkToFit="1"/>
      <protection locked="0"/>
    </xf>
    <xf numFmtId="164" fontId="27" fillId="3" borderId="20" xfId="1" applyNumberFormat="1" applyFont="1" applyFill="1" applyBorder="1" applyAlignment="1" applyProtection="1">
      <alignment vertical="center" shrinkToFit="1"/>
      <protection locked="0"/>
    </xf>
    <xf numFmtId="185" fontId="27" fillId="3" borderId="20" xfId="0" applyNumberFormat="1" applyFont="1" applyFill="1" applyBorder="1" applyAlignment="1" applyProtection="1">
      <alignment vertical="center"/>
      <protection hidden="1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175" fontId="29" fillId="3" borderId="20" xfId="0" applyNumberFormat="1" applyFont="1" applyFill="1" applyBorder="1" applyAlignment="1" applyProtection="1">
      <alignment vertical="center" shrinkToFit="1"/>
      <protection hidden="1"/>
    </xf>
    <xf numFmtId="165" fontId="27" fillId="3" borderId="20" xfId="1" applyNumberFormat="1" applyFont="1" applyFill="1" applyBorder="1" applyAlignment="1" applyProtection="1">
      <alignment vertical="center" shrinkToFit="1"/>
      <protection hidden="1"/>
    </xf>
    <xf numFmtId="4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173" fontId="23" fillId="3" borderId="3" xfId="1" applyNumberFormat="1" applyFont="1" applyFill="1" applyBorder="1" applyAlignment="1" applyProtection="1">
      <alignment horizontal="center" vertical="center" wrapText="1"/>
      <protection hidden="1"/>
    </xf>
    <xf numFmtId="175" fontId="23" fillId="3" borderId="20" xfId="0" applyNumberFormat="1" applyFont="1" applyFill="1" applyBorder="1" applyAlignment="1" applyProtection="1">
      <alignment vertical="top" shrinkToFit="1"/>
      <protection hidden="1"/>
    </xf>
    <xf numFmtId="173" fontId="23" fillId="3" borderId="20" xfId="1" applyNumberFormat="1" applyFont="1" applyFill="1" applyBorder="1" applyAlignment="1" applyProtection="1">
      <alignment vertical="top"/>
      <protection hidden="1"/>
    </xf>
    <xf numFmtId="185" fontId="27" fillId="3" borderId="20" xfId="1" applyNumberFormat="1" applyFont="1" applyFill="1" applyBorder="1" applyAlignment="1" applyProtection="1">
      <alignment horizontal="right" vertical="center" shrinkToFit="1"/>
      <protection hidden="1"/>
    </xf>
    <xf numFmtId="49" fontId="30" fillId="0" borderId="0" xfId="0" applyNumberFormat="1" applyFont="1" applyFill="1" applyBorder="1" applyAlignment="1" applyProtection="1">
      <alignment horizontal="center" vertical="center"/>
      <protection hidden="1"/>
    </xf>
    <xf numFmtId="4" fontId="32" fillId="3" borderId="3" xfId="0" applyNumberFormat="1" applyFont="1" applyFill="1" applyBorder="1" applyAlignment="1" applyProtection="1">
      <alignment horizontal="center" vertical="center" shrinkToFit="1"/>
      <protection locked="0"/>
    </xf>
    <xf numFmtId="0" fontId="32" fillId="3" borderId="3" xfId="0" applyFont="1" applyFill="1" applyBorder="1" applyAlignment="1" applyProtection="1">
      <alignment horizontal="center" vertical="center" shrinkToFit="1"/>
      <protection hidden="1"/>
    </xf>
    <xf numFmtId="0" fontId="19" fillId="0" borderId="0" xfId="0" applyFont="1" applyFill="1" applyBorder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33" fillId="2" borderId="4" xfId="0" applyFont="1" applyFill="1" applyBorder="1" applyAlignment="1" applyProtection="1">
      <alignment horizontal="center" vertical="center"/>
      <protection hidden="1"/>
    </xf>
    <xf numFmtId="0" fontId="33" fillId="2" borderId="23" xfId="0" applyFont="1" applyFill="1" applyBorder="1" applyAlignment="1" applyProtection="1">
      <alignment horizontal="center" vertical="center"/>
      <protection hidden="1"/>
    </xf>
    <xf numFmtId="0" fontId="33" fillId="2" borderId="24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4" fontId="35" fillId="0" borderId="2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vertical="top"/>
      <protection hidden="1"/>
    </xf>
    <xf numFmtId="0" fontId="6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182" fontId="0" fillId="0" borderId="0" xfId="0" applyNumberFormat="1" applyFill="1" applyAlignment="1">
      <alignment horizontal="center" vertical="center"/>
    </xf>
    <xf numFmtId="166" fontId="0" fillId="0" borderId="0" xfId="0" applyNumberFormat="1" applyFill="1" applyAlignment="1">
      <alignment horizontal="right" vertical="center"/>
    </xf>
    <xf numFmtId="10" fontId="0" fillId="0" borderId="0" xfId="0" applyNumberFormat="1" applyFill="1" applyAlignment="1">
      <alignment horizontal="center" vertical="center"/>
    </xf>
    <xf numFmtId="166" fontId="0" fillId="0" borderId="0" xfId="0" applyNumberFormat="1" applyFont="1" applyFill="1" applyAlignment="1">
      <alignment horizontal="right" vertical="center"/>
    </xf>
    <xf numFmtId="2" fontId="3" fillId="0" borderId="0" xfId="0" applyNumberFormat="1" applyFont="1" applyFill="1" applyAlignment="1">
      <alignment horizontal="center" vertical="center"/>
    </xf>
    <xf numFmtId="166" fontId="3" fillId="0" borderId="0" xfId="0" applyNumberFormat="1" applyFont="1" applyFill="1" applyAlignment="1">
      <alignment horizontal="right" vertical="center"/>
    </xf>
    <xf numFmtId="0" fontId="3" fillId="0" borderId="0" xfId="0" applyNumberFormat="1" applyFont="1" applyFill="1" applyAlignment="1">
      <alignment horizontal="center" vertical="center"/>
    </xf>
    <xf numFmtId="175" fontId="18" fillId="0" borderId="0" xfId="0" applyNumberFormat="1" applyFont="1" applyAlignment="1" applyProtection="1">
      <alignment vertical="center"/>
      <protection hidden="1"/>
    </xf>
    <xf numFmtId="14" fontId="0" fillId="0" borderId="0" xfId="0" applyNumberFormat="1" applyFont="1" applyFill="1" applyAlignment="1">
      <alignment horizontal="center" vertical="center"/>
    </xf>
    <xf numFmtId="0" fontId="24" fillId="0" borderId="0" xfId="0" applyFont="1" applyAlignment="1" applyProtection="1">
      <alignment horizontal="center" vertical="center"/>
      <protection hidden="1"/>
    </xf>
    <xf numFmtId="170" fontId="18" fillId="0" borderId="0" xfId="0" applyNumberFormat="1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left" vertical="center"/>
      <protection hidden="1"/>
    </xf>
    <xf numFmtId="4" fontId="18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locked="0"/>
    </xf>
    <xf numFmtId="44" fontId="4" fillId="0" borderId="0" xfId="0" applyNumberFormat="1" applyFont="1" applyFill="1" applyBorder="1" applyAlignment="1" applyProtection="1">
      <alignment vertical="center"/>
      <protection hidden="1"/>
    </xf>
    <xf numFmtId="176" fontId="0" fillId="0" borderId="0" xfId="0" applyNumberFormat="1" applyFont="1" applyAlignment="1" applyProtection="1">
      <alignment vertical="center"/>
      <protection hidden="1"/>
    </xf>
    <xf numFmtId="44" fontId="0" fillId="0" borderId="0" xfId="0" applyNumberFormat="1" applyFont="1" applyAlignment="1" applyProtection="1">
      <alignment vertical="center"/>
      <protection hidden="1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0" fontId="36" fillId="3" borderId="25" xfId="0" applyFont="1" applyFill="1" applyBorder="1" applyAlignment="1" applyProtection="1">
      <alignment horizontal="left" vertical="center"/>
      <protection hidden="1"/>
    </xf>
    <xf numFmtId="0" fontId="37" fillId="0" borderId="25" xfId="0" applyFont="1" applyBorder="1" applyAlignment="1">
      <alignment vertical="center"/>
    </xf>
    <xf numFmtId="4" fontId="37" fillId="0" borderId="25" xfId="0" applyNumberFormat="1" applyFont="1" applyBorder="1" applyAlignment="1">
      <alignment vertical="center"/>
    </xf>
    <xf numFmtId="0" fontId="37" fillId="0" borderId="25" xfId="0" applyFont="1" applyBorder="1" applyAlignment="1">
      <alignment horizontal="left" vertical="center"/>
    </xf>
    <xf numFmtId="186" fontId="40" fillId="8" borderId="25" xfId="1" applyNumberFormat="1" applyFont="1" applyFill="1" applyBorder="1" applyAlignment="1">
      <alignment horizontal="center" vertical="center"/>
    </xf>
    <xf numFmtId="187" fontId="40" fillId="8" borderId="25" xfId="1" applyNumberFormat="1" applyFont="1" applyFill="1" applyBorder="1" applyAlignment="1">
      <alignment horizontal="center" vertical="center"/>
    </xf>
    <xf numFmtId="17" fontId="38" fillId="9" borderId="25" xfId="0" applyNumberFormat="1" applyFont="1" applyFill="1" applyBorder="1" applyAlignment="1">
      <alignment horizontal="center" vertical="center"/>
    </xf>
    <xf numFmtId="0" fontId="37" fillId="0" borderId="26" xfId="0" applyFont="1" applyBorder="1" applyAlignment="1">
      <alignment horizontal="left" vertical="center"/>
    </xf>
    <xf numFmtId="0" fontId="37" fillId="0" borderId="27" xfId="0" applyFont="1" applyBorder="1" applyAlignment="1">
      <alignment horizontal="left" vertical="center"/>
    </xf>
    <xf numFmtId="0" fontId="37" fillId="0" borderId="28" xfId="0" applyFont="1" applyBorder="1" applyAlignment="1">
      <alignment horizontal="left" vertical="center"/>
    </xf>
    <xf numFmtId="0" fontId="37" fillId="0" borderId="26" xfId="0" applyFont="1" applyBorder="1" applyAlignment="1">
      <alignment vertical="center"/>
    </xf>
    <xf numFmtId="0" fontId="37" fillId="0" borderId="27" xfId="0" applyFont="1" applyBorder="1" applyAlignment="1">
      <alignment vertical="center"/>
    </xf>
    <xf numFmtId="0" fontId="37" fillId="0" borderId="28" xfId="0" applyFont="1" applyBorder="1" applyAlignment="1">
      <alignment vertical="center"/>
    </xf>
    <xf numFmtId="0" fontId="36" fillId="7" borderId="25" xfId="0" applyFont="1" applyFill="1" applyBorder="1" applyAlignment="1" applyProtection="1">
      <alignment horizontal="left" vertical="center"/>
      <protection hidden="1"/>
    </xf>
    <xf numFmtId="0" fontId="37" fillId="7" borderId="25" xfId="0" applyFont="1" applyFill="1" applyBorder="1" applyAlignment="1">
      <alignment vertical="center"/>
    </xf>
    <xf numFmtId="4" fontId="37" fillId="7" borderId="25" xfId="0" applyNumberFormat="1" applyFont="1" applyFill="1" applyBorder="1" applyAlignment="1">
      <alignment vertical="center"/>
    </xf>
    <xf numFmtId="0" fontId="13" fillId="3" borderId="19" xfId="0" quotePrefix="1" applyFont="1" applyFill="1" applyBorder="1" applyAlignment="1" applyProtection="1">
      <alignment horizontal="right" vertical="center" indent="1"/>
      <protection hidden="1"/>
    </xf>
    <xf numFmtId="4" fontId="31" fillId="3" borderId="3" xfId="0" quotePrefix="1" applyNumberFormat="1" applyFont="1" applyFill="1" applyBorder="1" applyAlignment="1" applyProtection="1">
      <alignment horizontal="center" vertical="center" shrinkToFit="1"/>
      <protection hidden="1"/>
    </xf>
    <xf numFmtId="0" fontId="23" fillId="0" borderId="3" xfId="0" applyFont="1" applyFill="1" applyBorder="1" applyAlignment="1" applyProtection="1">
      <alignment horizontal="center"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33" fillId="2" borderId="23" xfId="0" applyFont="1" applyFill="1" applyBorder="1" applyAlignment="1" applyProtection="1">
      <alignment horizontal="center" vertical="center"/>
      <protection hidden="1"/>
    </xf>
    <xf numFmtId="4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23" fillId="0" borderId="22" xfId="0" applyFont="1" applyFill="1" applyBorder="1" applyAlignment="1" applyProtection="1">
      <alignment horizontal="center" vertical="center"/>
      <protection hidden="1"/>
    </xf>
    <xf numFmtId="173" fontId="23" fillId="3" borderId="3" xfId="0" applyNumberFormat="1" applyFont="1" applyFill="1" applyBorder="1" applyAlignment="1" applyProtection="1">
      <alignment horizontal="center" vertical="center"/>
      <protection hidden="1"/>
    </xf>
    <xf numFmtId="7" fontId="0" fillId="0" borderId="0" xfId="0" applyNumberFormat="1" applyAlignment="1" applyProtection="1">
      <alignment vertical="center"/>
      <protection hidden="1"/>
    </xf>
    <xf numFmtId="0" fontId="41" fillId="0" borderId="0" xfId="4" applyFont="1" applyAlignment="1">
      <alignment vertical="center"/>
    </xf>
    <xf numFmtId="0" fontId="6" fillId="0" borderId="0" xfId="4" applyFont="1" applyAlignment="1">
      <alignment vertical="center"/>
    </xf>
    <xf numFmtId="4" fontId="6" fillId="0" borderId="0" xfId="4" applyNumberFormat="1" applyFont="1" applyAlignment="1">
      <alignment vertical="center"/>
    </xf>
    <xf numFmtId="10" fontId="6" fillId="0" borderId="0" xfId="5" applyNumberFormat="1" applyFont="1" applyAlignment="1">
      <alignment vertical="center"/>
    </xf>
    <xf numFmtId="43" fontId="6" fillId="0" borderId="0" xfId="4" applyNumberFormat="1" applyFont="1" applyAlignment="1">
      <alignment vertical="center"/>
    </xf>
    <xf numFmtId="0" fontId="6" fillId="0" borderId="3" xfId="4" applyFont="1" applyBorder="1" applyAlignment="1">
      <alignment horizontal="center" vertical="center"/>
    </xf>
    <xf numFmtId="10" fontId="6" fillId="0" borderId="3" xfId="4" applyNumberFormat="1" applyFont="1" applyBorder="1" applyAlignment="1">
      <alignment horizontal="center" vertical="center"/>
    </xf>
    <xf numFmtId="43" fontId="6" fillId="0" borderId="3" xfId="6" applyFont="1" applyBorder="1" applyAlignment="1">
      <alignment horizontal="center" vertical="center"/>
    </xf>
    <xf numFmtId="43" fontId="6" fillId="0" borderId="3" xfId="4" applyNumberFormat="1" applyFont="1" applyBorder="1" applyAlignment="1">
      <alignment horizontal="center" vertical="center"/>
    </xf>
    <xf numFmtId="0" fontId="23" fillId="0" borderId="22" xfId="0" applyFont="1" applyFill="1" applyBorder="1" applyAlignment="1" applyProtection="1">
      <alignment horizontal="center" vertical="center"/>
      <protection hidden="1"/>
    </xf>
    <xf numFmtId="173" fontId="23" fillId="3" borderId="3" xfId="0" applyNumberFormat="1" applyFont="1" applyFill="1" applyBorder="1" applyAlignment="1" applyProtection="1">
      <alignment horizontal="center" vertical="center"/>
      <protection hidden="1"/>
    </xf>
    <xf numFmtId="4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33" fillId="2" borderId="23" xfId="0" applyFont="1" applyFill="1" applyBorder="1" applyAlignment="1" applyProtection="1">
      <alignment horizontal="center" vertical="center"/>
      <protection hidden="1"/>
    </xf>
    <xf numFmtId="0" fontId="23" fillId="0" borderId="3" xfId="0" applyFont="1" applyFill="1" applyBorder="1" applyAlignment="1" applyProtection="1">
      <alignment horizontal="center"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/>
      <protection hidden="1"/>
    </xf>
    <xf numFmtId="43" fontId="0" fillId="0" borderId="0" xfId="1" applyFont="1"/>
    <xf numFmtId="0" fontId="23" fillId="0" borderId="22" xfId="0" applyFont="1" applyFill="1" applyBorder="1" applyAlignment="1" applyProtection="1">
      <alignment horizontal="center" vertical="center"/>
      <protection hidden="1"/>
    </xf>
    <xf numFmtId="173" fontId="23" fillId="3" borderId="3" xfId="0" applyNumberFormat="1" applyFont="1" applyFill="1" applyBorder="1" applyAlignment="1" applyProtection="1">
      <alignment horizontal="center" vertical="center"/>
      <protection hidden="1"/>
    </xf>
    <xf numFmtId="4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33" fillId="2" borderId="23" xfId="0" applyFont="1" applyFill="1" applyBorder="1" applyAlignment="1" applyProtection="1">
      <alignment horizontal="center" vertical="center"/>
      <protection hidden="1"/>
    </xf>
    <xf numFmtId="0" fontId="23" fillId="0" borderId="3" xfId="0" applyFont="1" applyFill="1" applyBorder="1" applyAlignment="1" applyProtection="1">
      <alignment horizontal="center"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33" fillId="2" borderId="23" xfId="0" applyFont="1" applyFill="1" applyBorder="1" applyAlignment="1" applyProtection="1">
      <alignment horizontal="center" vertical="center"/>
      <protection hidden="1"/>
    </xf>
    <xf numFmtId="0" fontId="23" fillId="0" borderId="3" xfId="0" applyFont="1" applyFill="1" applyBorder="1" applyAlignment="1" applyProtection="1">
      <alignment horizontal="center"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/>
      <protection hidden="1"/>
    </xf>
    <xf numFmtId="4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23" fillId="0" borderId="22" xfId="0" applyFont="1" applyFill="1" applyBorder="1" applyAlignment="1" applyProtection="1">
      <alignment horizontal="center" vertical="center"/>
      <protection hidden="1"/>
    </xf>
    <xf numFmtId="173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43" fillId="3" borderId="0" xfId="0" applyFont="1" applyFill="1" applyBorder="1" applyAlignment="1" applyProtection="1">
      <alignment horizontal="center" vertical="center"/>
      <protection hidden="1"/>
    </xf>
    <xf numFmtId="0" fontId="43" fillId="3" borderId="0" xfId="0" applyFont="1" applyFill="1" applyBorder="1" applyAlignment="1" applyProtection="1">
      <alignment vertical="center" wrapText="1"/>
      <protection hidden="1"/>
    </xf>
    <xf numFmtId="0" fontId="44" fillId="3" borderId="0" xfId="0" applyFont="1" applyFill="1" applyBorder="1" applyAlignment="1" applyProtection="1">
      <alignment horizontal="center" vertical="center"/>
      <protection hidden="1"/>
    </xf>
    <xf numFmtId="169" fontId="44" fillId="3" borderId="0" xfId="0" applyNumberFormat="1" applyFont="1" applyFill="1" applyBorder="1" applyAlignment="1" applyProtection="1">
      <alignment vertical="center"/>
      <protection hidden="1"/>
    </xf>
    <xf numFmtId="167" fontId="44" fillId="3" borderId="0" xfId="0" applyNumberFormat="1" applyFont="1" applyFill="1" applyBorder="1" applyAlignment="1" applyProtection="1">
      <alignment vertical="center"/>
      <protection hidden="1"/>
    </xf>
    <xf numFmtId="0" fontId="21" fillId="4" borderId="0" xfId="0" applyFont="1" applyFill="1" applyBorder="1" applyAlignment="1" applyProtection="1">
      <alignment horizontal="center" vertical="center"/>
      <protection hidden="1"/>
    </xf>
    <xf numFmtId="0" fontId="21" fillId="4" borderId="0" xfId="0" applyFont="1" applyFill="1" applyBorder="1" applyAlignment="1" applyProtection="1">
      <alignment vertical="center" wrapText="1"/>
      <protection hidden="1"/>
    </xf>
    <xf numFmtId="0" fontId="34" fillId="4" borderId="0" xfId="0" applyFont="1" applyFill="1" applyBorder="1" applyAlignment="1" applyProtection="1">
      <alignment horizontal="center" vertical="center"/>
      <protection hidden="1"/>
    </xf>
    <xf numFmtId="169" fontId="34" fillId="4" borderId="0" xfId="0" applyNumberFormat="1" applyFont="1" applyFill="1" applyBorder="1" applyAlignment="1" applyProtection="1">
      <alignment vertical="center"/>
      <protection hidden="1"/>
    </xf>
    <xf numFmtId="167" fontId="34" fillId="4" borderId="0" xfId="0" applyNumberFormat="1" applyFont="1" applyFill="1" applyBorder="1" applyAlignment="1" applyProtection="1">
      <alignment vertical="center"/>
      <protection hidden="1"/>
    </xf>
    <xf numFmtId="0" fontId="44" fillId="0" borderId="0" xfId="0" applyFont="1" applyFill="1" applyBorder="1" applyAlignment="1" applyProtection="1">
      <alignment horizontal="center" vertical="center"/>
      <protection hidden="1"/>
    </xf>
    <xf numFmtId="173" fontId="23" fillId="3" borderId="3" xfId="0" applyNumberFormat="1" applyFont="1" applyFill="1" applyBorder="1" applyAlignment="1" applyProtection="1">
      <alignment horizontal="center" vertical="center"/>
      <protection hidden="1"/>
    </xf>
    <xf numFmtId="4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33" fillId="2" borderId="23" xfId="0" applyFont="1" applyFill="1" applyBorder="1" applyAlignment="1" applyProtection="1">
      <alignment horizontal="center"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/>
      <protection hidden="1"/>
    </xf>
    <xf numFmtId="4" fontId="37" fillId="0" borderId="25" xfId="0" applyNumberFormat="1" applyFont="1" applyFill="1" applyBorder="1" applyAlignment="1">
      <alignment vertical="center"/>
    </xf>
    <xf numFmtId="0" fontId="37" fillId="0" borderId="25" xfId="0" applyFont="1" applyFill="1" applyBorder="1" applyAlignment="1">
      <alignment vertical="center"/>
    </xf>
    <xf numFmtId="165" fontId="45" fillId="3" borderId="20" xfId="1" applyNumberFormat="1" applyFont="1" applyFill="1" applyBorder="1" applyAlignment="1" applyProtection="1">
      <alignment vertical="center" shrinkToFit="1"/>
      <protection locked="0"/>
    </xf>
    <xf numFmtId="165" fontId="45" fillId="3" borderId="20" xfId="1" applyNumberFormat="1" applyFont="1" applyFill="1" applyBorder="1" applyAlignment="1" applyProtection="1">
      <alignment vertical="center" shrinkToFit="1"/>
      <protection hidden="1"/>
    </xf>
    <xf numFmtId="0" fontId="33" fillId="2" borderId="23" xfId="0" applyFont="1" applyFill="1" applyBorder="1" applyAlignment="1" applyProtection="1">
      <alignment horizontal="center"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/>
      <protection hidden="1"/>
    </xf>
    <xf numFmtId="4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173" fontId="23" fillId="3" borderId="3" xfId="0" applyNumberFormat="1" applyFont="1" applyFill="1" applyBorder="1" applyAlignment="1" applyProtection="1">
      <alignment horizontal="center" vertical="center"/>
      <protection hidden="1"/>
    </xf>
    <xf numFmtId="166" fontId="0" fillId="0" borderId="0" xfId="0" applyNumberFormat="1" applyAlignment="1">
      <alignment horizontal="right" vertical="center"/>
    </xf>
    <xf numFmtId="14" fontId="0" fillId="0" borderId="0" xfId="0" applyNumberFormat="1" applyAlignment="1">
      <alignment horizontal="center" vertical="center"/>
    </xf>
    <xf numFmtId="166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0" fontId="19" fillId="0" borderId="0" xfId="0" applyFont="1" applyAlignment="1" applyProtection="1">
      <alignment horizontal="right" vertical="center"/>
      <protection hidden="1"/>
    </xf>
    <xf numFmtId="4" fontId="35" fillId="0" borderId="2" xfId="0" applyNumberFormat="1" applyFont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4" fontId="20" fillId="0" borderId="0" xfId="0" applyNumberFormat="1" applyFont="1" applyAlignment="1" applyProtection="1">
      <alignment vertical="center"/>
      <protection hidden="1"/>
    </xf>
    <xf numFmtId="171" fontId="20" fillId="0" borderId="0" xfId="0" applyNumberFormat="1" applyFont="1" applyAlignment="1" applyProtection="1">
      <alignment vertical="center"/>
      <protection hidden="1"/>
    </xf>
    <xf numFmtId="49" fontId="30" fillId="0" borderId="0" xfId="0" applyNumberFormat="1" applyFont="1" applyAlignment="1" applyProtection="1">
      <alignment horizontal="center" vertical="center"/>
      <protection hidden="1"/>
    </xf>
    <xf numFmtId="181" fontId="20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7" fillId="0" borderId="3" xfId="0" applyFont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vertical="top"/>
      <protection hidden="1"/>
    </xf>
    <xf numFmtId="0" fontId="20" fillId="0" borderId="0" xfId="0" applyFont="1" applyAlignment="1" applyProtection="1">
      <alignment horizontal="center" vertical="top"/>
      <protection hidden="1"/>
    </xf>
    <xf numFmtId="0" fontId="19" fillId="0" borderId="20" xfId="0" applyFont="1" applyBorder="1" applyAlignment="1" applyProtection="1">
      <alignment horizontal="center" vertical="top"/>
      <protection hidden="1"/>
    </xf>
    <xf numFmtId="0" fontId="19" fillId="0" borderId="0" xfId="0" applyFont="1" applyAlignment="1" applyProtection="1">
      <alignment horizontal="center" vertical="top"/>
      <protection hidden="1"/>
    </xf>
    <xf numFmtId="4" fontId="20" fillId="0" borderId="0" xfId="0" applyNumberFormat="1" applyFont="1" applyAlignment="1" applyProtection="1">
      <alignment vertical="top"/>
      <protection hidden="1"/>
    </xf>
    <xf numFmtId="171" fontId="20" fillId="0" borderId="0" xfId="0" applyNumberFormat="1" applyFont="1" applyAlignment="1" applyProtection="1">
      <alignment vertical="top"/>
      <protection hidden="1"/>
    </xf>
    <xf numFmtId="0" fontId="23" fillId="0" borderId="3" xfId="0" applyFont="1" applyBorder="1" applyAlignment="1" applyProtection="1">
      <alignment horizontal="center" vertical="center"/>
      <protection hidden="1"/>
    </xf>
    <xf numFmtId="0" fontId="19" fillId="0" borderId="3" xfId="0" applyFont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9" fillId="0" borderId="3" xfId="0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top"/>
      <protection hidden="1"/>
    </xf>
    <xf numFmtId="174" fontId="23" fillId="3" borderId="0" xfId="0" applyNumberFormat="1" applyFont="1" applyFill="1" applyAlignment="1" applyProtection="1">
      <alignment vertical="top"/>
      <protection hidden="1"/>
    </xf>
    <xf numFmtId="4" fontId="23" fillId="3" borderId="0" xfId="0" applyNumberFormat="1" applyFont="1" applyFill="1" applyAlignment="1" applyProtection="1">
      <alignment vertical="top"/>
      <protection hidden="1"/>
    </xf>
    <xf numFmtId="171" fontId="23" fillId="3" borderId="0" xfId="0" applyNumberFormat="1" applyFont="1" applyFill="1" applyAlignment="1" applyProtection="1">
      <alignment vertical="top"/>
      <protection hidden="1"/>
    </xf>
    <xf numFmtId="173" fontId="29" fillId="3" borderId="0" xfId="0" applyNumberFormat="1" applyFont="1" applyFill="1" applyAlignment="1" applyProtection="1">
      <alignment horizontal="right" vertical="center"/>
      <protection locked="0"/>
    </xf>
    <xf numFmtId="167" fontId="27" fillId="3" borderId="0" xfId="0" applyNumberFormat="1" applyFont="1" applyFill="1" applyAlignment="1" applyProtection="1">
      <alignment vertical="center" shrinkToFit="1"/>
      <protection hidden="1"/>
    </xf>
    <xf numFmtId="0" fontId="23" fillId="0" borderId="20" xfId="0" applyFont="1" applyBorder="1" applyAlignment="1" applyProtection="1">
      <alignment horizontal="center" vertical="top"/>
      <protection hidden="1"/>
    </xf>
    <xf numFmtId="173" fontId="23" fillId="3" borderId="0" xfId="0" applyNumberFormat="1" applyFont="1" applyFill="1" applyAlignment="1" applyProtection="1">
      <alignment vertical="top"/>
      <protection hidden="1"/>
    </xf>
    <xf numFmtId="175" fontId="23" fillId="3" borderId="0" xfId="0" applyNumberFormat="1" applyFont="1" applyFill="1" applyAlignment="1" applyProtection="1">
      <alignment vertical="top" shrinkToFit="1"/>
      <protection hidden="1"/>
    </xf>
    <xf numFmtId="0" fontId="25" fillId="0" borderId="3" xfId="0" applyFont="1" applyBorder="1" applyAlignment="1" applyProtection="1">
      <alignment horizontal="center" vertical="center"/>
      <protection hidden="1"/>
    </xf>
    <xf numFmtId="0" fontId="23" fillId="0" borderId="3" xfId="0" applyFont="1" applyBorder="1" applyAlignment="1" applyProtection="1">
      <alignment horizontal="center" vertical="top"/>
      <protection hidden="1"/>
    </xf>
    <xf numFmtId="0" fontId="19" fillId="0" borderId="21" xfId="0" applyFont="1" applyBorder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vertical="center"/>
      <protection hidden="1"/>
    </xf>
    <xf numFmtId="4" fontId="23" fillId="3" borderId="0" xfId="0" applyNumberFormat="1" applyFont="1" applyFill="1" applyAlignment="1" applyProtection="1">
      <alignment vertical="center"/>
      <protection hidden="1"/>
    </xf>
    <xf numFmtId="4" fontId="19" fillId="3" borderId="0" xfId="0" applyNumberFormat="1" applyFont="1" applyFill="1" applyAlignment="1" applyProtection="1">
      <alignment vertical="center"/>
      <protection hidden="1"/>
    </xf>
    <xf numFmtId="171" fontId="19" fillId="3" borderId="0" xfId="0" applyNumberFormat="1" applyFont="1" applyFill="1" applyAlignment="1" applyProtection="1">
      <alignment vertical="center"/>
      <protection hidden="1"/>
    </xf>
    <xf numFmtId="173" fontId="19" fillId="3" borderId="0" xfId="0" applyNumberFormat="1" applyFont="1" applyFill="1" applyAlignment="1" applyProtection="1">
      <alignment vertical="center"/>
      <protection hidden="1"/>
    </xf>
    <xf numFmtId="175" fontId="23" fillId="3" borderId="0" xfId="0" applyNumberFormat="1" applyFont="1" applyFill="1" applyAlignment="1" applyProtection="1">
      <alignment vertical="center" shrinkToFit="1"/>
      <protection hidden="1"/>
    </xf>
    <xf numFmtId="0" fontId="23" fillId="0" borderId="22" xfId="0" applyFont="1" applyBorder="1" applyAlignment="1" applyProtection="1">
      <alignment horizontal="center" vertical="center"/>
      <protection hidden="1"/>
    </xf>
    <xf numFmtId="4" fontId="23" fillId="3" borderId="0" xfId="0" applyNumberFormat="1" applyFont="1" applyFill="1" applyAlignment="1" applyProtection="1">
      <alignment vertical="center" shrinkToFit="1"/>
      <protection hidden="1"/>
    </xf>
    <xf numFmtId="171" fontId="23" fillId="3" borderId="0" xfId="0" applyNumberFormat="1" applyFont="1" applyFill="1" applyAlignment="1" applyProtection="1">
      <alignment vertical="center"/>
      <protection hidden="1"/>
    </xf>
    <xf numFmtId="173" fontId="23" fillId="3" borderId="0" xfId="0" applyNumberFormat="1" applyFont="1" applyFill="1" applyAlignment="1" applyProtection="1">
      <alignment vertical="center"/>
      <protection hidden="1"/>
    </xf>
    <xf numFmtId="183" fontId="19" fillId="0" borderId="0" xfId="0" applyNumberFormat="1" applyFont="1" applyAlignment="1" applyProtection="1">
      <alignment horizontal="center" vertical="top" shrinkToFit="1"/>
      <protection hidden="1"/>
    </xf>
    <xf numFmtId="0" fontId="25" fillId="0" borderId="3" xfId="0" applyFont="1" applyBorder="1" applyAlignment="1" applyProtection="1">
      <alignment horizontal="center" vertical="center" shrinkToFit="1"/>
      <protection hidden="1"/>
    </xf>
    <xf numFmtId="0" fontId="23" fillId="0" borderId="22" xfId="0" applyFont="1" applyBorder="1" applyAlignment="1" applyProtection="1">
      <alignment horizontal="center" vertical="center"/>
      <protection hidden="1"/>
    </xf>
    <xf numFmtId="0" fontId="27" fillId="0" borderId="22" xfId="0" applyFont="1" applyBorder="1" applyAlignment="1" applyProtection="1">
      <alignment horizontal="center" vertical="center"/>
      <protection locked="0"/>
    </xf>
    <xf numFmtId="0" fontId="5" fillId="3" borderId="20" xfId="0" applyFont="1" applyFill="1" applyBorder="1" applyAlignment="1" applyProtection="1">
      <alignment horizontal="right" vertical="center"/>
      <protection hidden="1"/>
    </xf>
    <xf numFmtId="0" fontId="5" fillId="3" borderId="21" xfId="0" applyFont="1" applyFill="1" applyBorder="1" applyAlignment="1" applyProtection="1">
      <alignment horizontal="right" vertical="center"/>
      <protection hidden="1"/>
    </xf>
    <xf numFmtId="174" fontId="5" fillId="3" borderId="0" xfId="0" applyNumberFormat="1" applyFont="1" applyFill="1" applyAlignment="1" applyProtection="1">
      <alignment horizontal="right" vertical="center"/>
      <protection hidden="1"/>
    </xf>
    <xf numFmtId="174" fontId="19" fillId="3" borderId="0" xfId="0" applyNumberFormat="1" applyFont="1" applyFill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 vertical="center"/>
      <protection hidden="1"/>
    </xf>
    <xf numFmtId="178" fontId="23" fillId="3" borderId="0" xfId="0" applyNumberFormat="1" applyFont="1" applyFill="1" applyAlignment="1" applyProtection="1">
      <alignment horizontal="right" vertical="center" shrinkToFit="1"/>
      <protection hidden="1"/>
    </xf>
    <xf numFmtId="172" fontId="19" fillId="3" borderId="0" xfId="0" applyNumberFormat="1" applyFont="1" applyFill="1" applyAlignment="1" applyProtection="1">
      <alignment vertical="center"/>
      <protection hidden="1"/>
    </xf>
    <xf numFmtId="179" fontId="3" fillId="3" borderId="0" xfId="0" applyNumberFormat="1" applyFont="1" applyFill="1" applyAlignment="1">
      <alignment horizontal="right" vertical="center" shrinkToFit="1"/>
    </xf>
    <xf numFmtId="0" fontId="5" fillId="3" borderId="6" xfId="0" applyFont="1" applyFill="1" applyBorder="1" applyAlignment="1" applyProtection="1">
      <alignment horizontal="right" vertical="center"/>
      <protection hidden="1"/>
    </xf>
    <xf numFmtId="178" fontId="23" fillId="0" borderId="0" xfId="0" applyNumberFormat="1" applyFont="1" applyAlignment="1" applyProtection="1">
      <alignment horizontal="right" vertical="center" shrinkToFit="1"/>
      <protection hidden="1"/>
    </xf>
    <xf numFmtId="177" fontId="20" fillId="0" borderId="0" xfId="0" applyNumberFormat="1" applyFont="1" applyAlignment="1" applyProtection="1">
      <alignment horizontal="center" vertical="center" shrinkToFit="1"/>
      <protection hidden="1"/>
    </xf>
    <xf numFmtId="0" fontId="2" fillId="2" borderId="20" xfId="0" applyFont="1" applyFill="1" applyBorder="1" applyAlignment="1" applyProtection="1">
      <alignment horizontal="right" vertical="center"/>
      <protection hidden="1"/>
    </xf>
    <xf numFmtId="0" fontId="19" fillId="0" borderId="0" xfId="0" applyFont="1" applyAlignment="1" applyProtection="1">
      <alignment vertical="center"/>
      <protection hidden="1"/>
    </xf>
    <xf numFmtId="174" fontId="5" fillId="0" borderId="0" xfId="0" applyNumberFormat="1" applyFont="1" applyAlignment="1" applyProtection="1">
      <alignment horizontal="right" vertical="center"/>
      <protection hidden="1"/>
    </xf>
    <xf numFmtId="174" fontId="19" fillId="0" borderId="0" xfId="0" applyNumberFormat="1" applyFont="1" applyAlignment="1" applyProtection="1">
      <alignment vertical="center"/>
      <protection hidden="1"/>
    </xf>
    <xf numFmtId="4" fontId="19" fillId="0" borderId="0" xfId="0" applyNumberFormat="1" applyFont="1" applyAlignment="1" applyProtection="1">
      <alignment vertical="center"/>
      <protection hidden="1"/>
    </xf>
    <xf numFmtId="174" fontId="21" fillId="0" borderId="0" xfId="0" applyNumberFormat="1" applyFont="1" applyAlignment="1" applyProtection="1">
      <alignment horizontal="right" vertical="center"/>
      <protection hidden="1"/>
    </xf>
    <xf numFmtId="171" fontId="19" fillId="0" borderId="0" xfId="0" applyNumberFormat="1" applyFont="1" applyAlignment="1" applyProtection="1">
      <alignment vertical="center"/>
      <protection hidden="1"/>
    </xf>
    <xf numFmtId="173" fontId="19" fillId="0" borderId="0" xfId="0" applyNumberFormat="1" applyFont="1" applyAlignment="1" applyProtection="1">
      <alignment vertical="center"/>
      <protection hidden="1"/>
    </xf>
    <xf numFmtId="172" fontId="19" fillId="0" borderId="0" xfId="0" applyNumberFormat="1" applyFont="1" applyAlignment="1" applyProtection="1">
      <alignment vertical="center"/>
      <protection hidden="1"/>
    </xf>
    <xf numFmtId="175" fontId="21" fillId="0" borderId="0" xfId="0" applyNumberFormat="1" applyFont="1" applyAlignment="1">
      <alignment horizontal="right" vertical="center" shrinkToFit="1"/>
    </xf>
    <xf numFmtId="44" fontId="21" fillId="0" borderId="0" xfId="0" applyNumberFormat="1" applyFont="1" applyAlignment="1">
      <alignment horizontal="right" vertical="center" shrinkToFit="1"/>
    </xf>
    <xf numFmtId="174" fontId="5" fillId="0" borderId="0" xfId="0" applyNumberFormat="1" applyFont="1" applyAlignment="1" applyProtection="1">
      <alignment horizontal="left" vertical="center"/>
      <protection hidden="1"/>
    </xf>
    <xf numFmtId="43" fontId="37" fillId="0" borderId="25" xfId="1" applyFont="1" applyBorder="1" applyAlignment="1">
      <alignment vertical="center"/>
    </xf>
    <xf numFmtId="7" fontId="4" fillId="0" borderId="0" xfId="0" applyNumberFormat="1" applyFont="1" applyFill="1" applyAlignment="1" applyProtection="1">
      <alignment vertical="top"/>
      <protection hidden="1"/>
    </xf>
    <xf numFmtId="179" fontId="42" fillId="3" borderId="21" xfId="0" applyNumberFormat="1" applyFont="1" applyFill="1" applyBorder="1" applyAlignment="1">
      <alignment horizontal="right" vertical="center" shrinkToFit="1"/>
    </xf>
    <xf numFmtId="175" fontId="29" fillId="3" borderId="20" xfId="0" applyNumberFormat="1" applyFont="1" applyFill="1" applyBorder="1" applyAlignment="1" applyProtection="1">
      <alignment horizontal="right" vertical="center" shrinkToFit="1"/>
      <protection hidden="1"/>
    </xf>
    <xf numFmtId="2" fontId="27" fillId="3" borderId="20" xfId="1" applyNumberFormat="1" applyFont="1" applyFill="1" applyBorder="1" applyAlignment="1" applyProtection="1">
      <alignment vertical="center" shrinkToFit="1"/>
      <protection locked="0"/>
    </xf>
    <xf numFmtId="2" fontId="27" fillId="3" borderId="20" xfId="0" applyNumberFormat="1" applyFont="1" applyFill="1" applyBorder="1" applyAlignment="1" applyProtection="1">
      <alignment vertical="center" shrinkToFit="1"/>
      <protection locked="0"/>
    </xf>
    <xf numFmtId="167" fontId="34" fillId="4" borderId="8" xfId="0" applyNumberFormat="1" applyFont="1" applyFill="1" applyBorder="1" applyAlignment="1" applyProtection="1">
      <alignment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/>
      <protection hidden="1"/>
    </xf>
    <xf numFmtId="4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33" fillId="2" borderId="23" xfId="0" applyFont="1" applyFill="1" applyBorder="1" applyAlignment="1" applyProtection="1">
      <alignment horizontal="center" vertical="center"/>
      <protection hidden="1"/>
    </xf>
    <xf numFmtId="0" fontId="27" fillId="3" borderId="20" xfId="0" applyFont="1" applyFill="1" applyBorder="1" applyAlignment="1" applyProtection="1">
      <alignment horizontal="left" vertical="center" indent="1"/>
      <protection hidden="1"/>
    </xf>
    <xf numFmtId="173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0" borderId="3" xfId="0" applyFont="1" applyFill="1" applyBorder="1" applyAlignment="1" applyProtection="1">
      <alignment horizontal="center" vertical="center"/>
      <protection hidden="1"/>
    </xf>
    <xf numFmtId="0" fontId="23" fillId="0" borderId="22" xfId="0" applyFont="1" applyFill="1" applyBorder="1" applyAlignment="1" applyProtection="1">
      <alignment horizontal="center" vertical="center"/>
      <protection hidden="1"/>
    </xf>
    <xf numFmtId="185" fontId="36" fillId="3" borderId="25" xfId="0" applyNumberFormat="1" applyFont="1" applyFill="1" applyBorder="1" applyAlignment="1" applyProtection="1">
      <alignment horizontal="center" vertical="center"/>
      <protection hidden="1"/>
    </xf>
    <xf numFmtId="185" fontId="36" fillId="7" borderId="25" xfId="1" applyNumberFormat="1" applyFont="1" applyFill="1" applyBorder="1" applyAlignment="1" applyProtection="1">
      <alignment horizontal="center" vertical="center" shrinkToFit="1"/>
      <protection hidden="1"/>
    </xf>
    <xf numFmtId="185" fontId="36" fillId="3" borderId="25" xfId="1" applyNumberFormat="1" applyFont="1" applyFill="1" applyBorder="1" applyAlignment="1" applyProtection="1">
      <alignment horizontal="center" vertical="center" shrinkToFit="1"/>
      <protection hidden="1"/>
    </xf>
    <xf numFmtId="0" fontId="37" fillId="0" borderId="0" xfId="0" applyFont="1" applyAlignment="1">
      <alignment horizontal="center" vertical="center"/>
    </xf>
    <xf numFmtId="171" fontId="37" fillId="7" borderId="25" xfId="0" applyNumberFormat="1" applyFont="1" applyFill="1" applyBorder="1" applyAlignment="1">
      <alignment vertical="center"/>
    </xf>
    <xf numFmtId="0" fontId="27" fillId="3" borderId="20" xfId="0" applyFont="1" applyFill="1" applyBorder="1" applyAlignment="1" applyProtection="1">
      <alignment horizontal="left" vertical="center"/>
      <protection hidden="1"/>
    </xf>
    <xf numFmtId="0" fontId="6" fillId="0" borderId="3" xfId="4" applyFont="1" applyBorder="1" applyAlignment="1">
      <alignment horizontal="center" vertical="center"/>
    </xf>
    <xf numFmtId="4" fontId="26" fillId="3" borderId="6" xfId="0" applyNumberFormat="1" applyFont="1" applyFill="1" applyBorder="1" applyAlignment="1" applyProtection="1">
      <alignment horizontal="center" vertical="center" shrinkToFit="1"/>
      <protection hidden="1"/>
    </xf>
    <xf numFmtId="4" fontId="46" fillId="3" borderId="6" xfId="0" applyNumberFormat="1" applyFont="1" applyFill="1" applyBorder="1" applyAlignment="1" applyProtection="1">
      <alignment vertical="center" shrinkToFit="1"/>
      <protection hidden="1"/>
    </xf>
    <xf numFmtId="173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7" fillId="3" borderId="20" xfId="0" applyFont="1" applyFill="1" applyBorder="1" applyAlignment="1" applyProtection="1">
      <alignment horizontal="left" vertical="center"/>
      <protection hidden="1"/>
    </xf>
    <xf numFmtId="0" fontId="23" fillId="0" borderId="22" xfId="0" applyFont="1" applyBorder="1" applyAlignment="1" applyProtection="1">
      <alignment horizontal="center" vertical="center"/>
      <protection hidden="1"/>
    </xf>
    <xf numFmtId="0" fontId="27" fillId="3" borderId="20" xfId="0" applyFont="1" applyFill="1" applyBorder="1" applyAlignment="1" applyProtection="1">
      <alignment horizontal="left" vertical="center" indent="1"/>
      <protection hidden="1"/>
    </xf>
    <xf numFmtId="0" fontId="33" fillId="2" borderId="23" xfId="0" applyFont="1" applyFill="1" applyBorder="1" applyAlignment="1" applyProtection="1">
      <alignment horizontal="center" vertical="center"/>
      <protection hidden="1"/>
    </xf>
    <xf numFmtId="0" fontId="23" fillId="0" borderId="3" xfId="0" applyFont="1" applyBorder="1" applyAlignment="1" applyProtection="1">
      <alignment horizontal="center"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/>
      <protection hidden="1"/>
    </xf>
    <xf numFmtId="4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43" fontId="0" fillId="0" borderId="0" xfId="1" applyNumberFormat="1" applyFont="1"/>
    <xf numFmtId="0" fontId="23" fillId="0" borderId="3" xfId="0" applyFont="1" applyBorder="1" applyAlignment="1" applyProtection="1">
      <alignment horizontal="center"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/>
      <protection hidden="1"/>
    </xf>
    <xf numFmtId="4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27" fillId="3" borderId="20" xfId="0" applyFont="1" applyFill="1" applyBorder="1" applyAlignment="1" applyProtection="1">
      <alignment horizontal="left" vertical="center"/>
      <protection hidden="1"/>
    </xf>
    <xf numFmtId="0" fontId="33" fillId="2" borderId="23" xfId="0" applyFont="1" applyFill="1" applyBorder="1" applyAlignment="1" applyProtection="1">
      <alignment horizontal="center" vertical="center"/>
      <protection hidden="1"/>
    </xf>
    <xf numFmtId="0" fontId="27" fillId="3" borderId="20" xfId="0" applyFont="1" applyFill="1" applyBorder="1" applyAlignment="1" applyProtection="1">
      <alignment horizontal="left" vertical="center" indent="1"/>
      <protection hidden="1"/>
    </xf>
    <xf numFmtId="173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0" borderId="3" xfId="0" applyFont="1" applyFill="1" applyBorder="1" applyAlignment="1" applyProtection="1">
      <alignment horizontal="center" vertical="center"/>
      <protection hidden="1"/>
    </xf>
    <xf numFmtId="0" fontId="23" fillId="0" borderId="22" xfId="0" applyFont="1" applyFill="1" applyBorder="1" applyAlignment="1" applyProtection="1">
      <alignment horizontal="center" vertical="center"/>
      <protection hidden="1"/>
    </xf>
    <xf numFmtId="43" fontId="0" fillId="0" borderId="0" xfId="1" applyFont="1" applyAlignment="1">
      <alignment horizontal="center"/>
    </xf>
    <xf numFmtId="4" fontId="0" fillId="0" borderId="0" xfId="0" applyNumberFormat="1" applyAlignment="1">
      <alignment horizontal="center"/>
    </xf>
    <xf numFmtId="174" fontId="23" fillId="3" borderId="20" xfId="0" applyNumberFormat="1" applyFont="1" applyFill="1" applyBorder="1" applyAlignment="1" applyProtection="1">
      <alignment horizontal="left" vertical="center" indent="8"/>
      <protection hidden="1"/>
    </xf>
    <xf numFmtId="171" fontId="23" fillId="3" borderId="20" xfId="0" applyNumberFormat="1" applyFont="1" applyFill="1" applyBorder="1" applyAlignment="1" applyProtection="1">
      <alignment horizontal="center" vertical="center"/>
      <protection hidden="1"/>
    </xf>
    <xf numFmtId="173" fontId="23" fillId="3" borderId="20" xfId="0" applyNumberFormat="1" applyFont="1" applyFill="1" applyBorder="1" applyAlignment="1" applyProtection="1">
      <alignment horizontal="center" vertical="center"/>
      <protection hidden="1"/>
    </xf>
    <xf numFmtId="43" fontId="23" fillId="3" borderId="20" xfId="1" applyFont="1" applyFill="1" applyBorder="1" applyAlignment="1" applyProtection="1">
      <alignment horizontal="center" vertical="center" wrapText="1"/>
      <protection hidden="1"/>
    </xf>
    <xf numFmtId="171" fontId="23" fillId="3" borderId="20" xfId="0" applyNumberFormat="1" applyFont="1" applyFill="1" applyBorder="1" applyAlignment="1" applyProtection="1">
      <alignment horizontal="center" vertical="center" wrapText="1"/>
      <protection hidden="1"/>
    </xf>
    <xf numFmtId="9" fontId="4" fillId="0" borderId="0" xfId="2" applyFont="1" applyAlignment="1" applyProtection="1">
      <alignment vertical="center"/>
      <protection hidden="1"/>
    </xf>
    <xf numFmtId="0" fontId="26" fillId="3" borderId="21" xfId="0" applyNumberFormat="1" applyFont="1" applyFill="1" applyBorder="1" applyAlignment="1" applyProtection="1">
      <alignment vertical="top" shrinkToFit="1"/>
      <protection hidden="1"/>
    </xf>
    <xf numFmtId="0" fontId="0" fillId="3" borderId="0" xfId="0" applyFill="1"/>
    <xf numFmtId="0" fontId="41" fillId="10" borderId="0" xfId="4" applyFont="1" applyFill="1" applyAlignment="1">
      <alignment vertical="center"/>
    </xf>
    <xf numFmtId="0" fontId="6" fillId="10" borderId="0" xfId="4" applyFont="1" applyFill="1" applyAlignment="1">
      <alignment vertical="center"/>
    </xf>
    <xf numFmtId="0" fontId="41" fillId="5" borderId="0" xfId="4" applyFont="1" applyFill="1" applyAlignment="1">
      <alignment vertical="center"/>
    </xf>
    <xf numFmtId="0" fontId="6" fillId="5" borderId="3" xfId="4" applyFont="1" applyFill="1" applyBorder="1" applyAlignment="1">
      <alignment horizontal="center" vertical="center"/>
    </xf>
    <xf numFmtId="0" fontId="6" fillId="5" borderId="0" xfId="4" applyFont="1" applyFill="1" applyAlignment="1">
      <alignment vertical="center"/>
    </xf>
    <xf numFmtId="0" fontId="41" fillId="3" borderId="0" xfId="4" applyFont="1" applyFill="1" applyAlignment="1">
      <alignment vertical="center"/>
    </xf>
    <xf numFmtId="0" fontId="6" fillId="3" borderId="3" xfId="4" applyFont="1" applyFill="1" applyBorder="1" applyAlignment="1">
      <alignment horizontal="center" vertical="center"/>
    </xf>
    <xf numFmtId="10" fontId="6" fillId="3" borderId="3" xfId="4" applyNumberFormat="1" applyFont="1" applyFill="1" applyBorder="1" applyAlignment="1">
      <alignment horizontal="center" vertical="center"/>
    </xf>
    <xf numFmtId="0" fontId="6" fillId="3" borderId="0" xfId="4" applyFont="1" applyFill="1" applyAlignment="1">
      <alignment vertical="center"/>
    </xf>
    <xf numFmtId="43" fontId="6" fillId="5" borderId="3" xfId="6" applyFont="1" applyFill="1" applyBorder="1" applyAlignment="1">
      <alignment horizontal="center" vertical="center"/>
    </xf>
    <xf numFmtId="0" fontId="6" fillId="11" borderId="3" xfId="4" applyFont="1" applyFill="1" applyBorder="1" applyAlignment="1">
      <alignment vertical="center"/>
    </xf>
    <xf numFmtId="43" fontId="6" fillId="3" borderId="3" xfId="6" applyFont="1" applyFill="1" applyBorder="1" applyAlignment="1">
      <alignment horizontal="center" vertical="center"/>
    </xf>
    <xf numFmtId="4" fontId="6" fillId="3" borderId="3" xfId="6" applyNumberFormat="1" applyFont="1" applyFill="1" applyBorder="1" applyAlignment="1">
      <alignment horizontal="center" vertical="center"/>
    </xf>
    <xf numFmtId="4" fontId="6" fillId="3" borderId="3" xfId="4" applyNumberFormat="1" applyFont="1" applyFill="1" applyBorder="1" applyAlignment="1">
      <alignment horizontal="center" vertical="center"/>
    </xf>
    <xf numFmtId="10" fontId="42" fillId="0" borderId="3" xfId="4" applyNumberFormat="1" applyFont="1" applyBorder="1" applyAlignment="1">
      <alignment horizontal="center" vertical="center"/>
    </xf>
    <xf numFmtId="43" fontId="42" fillId="5" borderId="3" xfId="4" applyNumberFormat="1" applyFont="1" applyFill="1" applyBorder="1" applyAlignment="1">
      <alignment horizontal="center" vertical="center"/>
    </xf>
    <xf numFmtId="10" fontId="0" fillId="0" borderId="0" xfId="2" applyNumberFormat="1" applyFont="1"/>
    <xf numFmtId="0" fontId="0" fillId="0" borderId="0" xfId="0" applyAlignment="1">
      <alignment horizontal="center"/>
    </xf>
    <xf numFmtId="43" fontId="0" fillId="3" borderId="0" xfId="1" applyFont="1" applyFill="1"/>
    <xf numFmtId="0" fontId="9" fillId="10" borderId="9" xfId="0" applyFont="1" applyFill="1" applyBorder="1" applyAlignment="1" applyProtection="1">
      <alignment horizontal="left" vertical="center" indent="1"/>
      <protection hidden="1"/>
    </xf>
    <xf numFmtId="0" fontId="43" fillId="10" borderId="0" xfId="0" applyFont="1" applyFill="1" applyBorder="1" applyAlignment="1" applyProtection="1">
      <alignment horizontal="center" vertical="center"/>
      <protection hidden="1"/>
    </xf>
    <xf numFmtId="0" fontId="43" fillId="10" borderId="0" xfId="0" applyFont="1" applyFill="1" applyBorder="1" applyAlignment="1" applyProtection="1">
      <alignment vertical="center" wrapText="1"/>
      <protection hidden="1"/>
    </xf>
    <xf numFmtId="0" fontId="44" fillId="10" borderId="0" xfId="0" applyFont="1" applyFill="1" applyBorder="1" applyAlignment="1" applyProtection="1">
      <alignment horizontal="center" vertical="center"/>
      <protection hidden="1"/>
    </xf>
    <xf numFmtId="169" fontId="44" fillId="10" borderId="0" xfId="0" applyNumberFormat="1" applyFont="1" applyFill="1" applyBorder="1" applyAlignment="1" applyProtection="1">
      <alignment vertical="center"/>
      <protection hidden="1"/>
    </xf>
    <xf numFmtId="167" fontId="44" fillId="10" borderId="0" xfId="0" applyNumberFormat="1" applyFont="1" applyFill="1" applyBorder="1" applyAlignment="1" applyProtection="1">
      <alignment vertical="center"/>
      <protection hidden="1"/>
    </xf>
    <xf numFmtId="167" fontId="8" fillId="10" borderId="8" xfId="0" applyNumberFormat="1" applyFont="1" applyFill="1" applyBorder="1" applyAlignment="1" applyProtection="1">
      <alignment vertical="center"/>
      <protection hidden="1"/>
    </xf>
    <xf numFmtId="43" fontId="6" fillId="5" borderId="0" xfId="4" applyNumberFormat="1" applyFont="1" applyFill="1" applyAlignment="1">
      <alignment vertical="center"/>
    </xf>
    <xf numFmtId="4" fontId="27" fillId="3" borderId="6" xfId="0" applyNumberFormat="1" applyFont="1" applyFill="1" applyBorder="1" applyAlignment="1" applyProtection="1">
      <alignment horizontal="center" vertical="center" shrinkToFit="1"/>
      <protection hidden="1"/>
    </xf>
    <xf numFmtId="164" fontId="27" fillId="3" borderId="6" xfId="0" applyNumberFormat="1" applyFont="1" applyFill="1" applyBorder="1" applyAlignment="1" applyProtection="1">
      <alignment vertical="center" shrinkToFit="1"/>
      <protection locked="0"/>
    </xf>
    <xf numFmtId="164" fontId="27" fillId="3" borderId="6" xfId="0" applyNumberFormat="1" applyFont="1" applyFill="1" applyBorder="1" applyAlignment="1" applyProtection="1">
      <alignment vertical="center" shrinkToFit="1"/>
      <protection hidden="1"/>
    </xf>
    <xf numFmtId="164" fontId="27" fillId="3" borderId="6" xfId="1" applyNumberFormat="1" applyFont="1" applyFill="1" applyBorder="1" applyAlignment="1" applyProtection="1">
      <alignment vertical="center" shrinkToFit="1"/>
      <protection hidden="1"/>
    </xf>
    <xf numFmtId="167" fontId="27" fillId="3" borderId="6" xfId="0" applyNumberFormat="1" applyFont="1" applyFill="1" applyBorder="1" applyAlignment="1" applyProtection="1">
      <alignment vertical="center" shrinkToFit="1"/>
      <protection hidden="1"/>
    </xf>
    <xf numFmtId="0" fontId="23" fillId="3" borderId="0" xfId="0" applyFont="1" applyFill="1" applyBorder="1" applyAlignment="1" applyProtection="1">
      <alignment horizontal="center" vertical="center"/>
      <protection hidden="1"/>
    </xf>
    <xf numFmtId="4" fontId="27" fillId="3" borderId="0" xfId="0" applyNumberFormat="1" applyFont="1" applyFill="1" applyBorder="1" applyAlignment="1" applyProtection="1">
      <alignment horizontal="center" vertical="center" shrinkToFit="1"/>
      <protection hidden="1"/>
    </xf>
    <xf numFmtId="164" fontId="27" fillId="3" borderId="0" xfId="0" applyNumberFormat="1" applyFont="1" applyFill="1" applyBorder="1" applyAlignment="1" applyProtection="1">
      <alignment vertical="center" shrinkToFit="1"/>
      <protection locked="0"/>
    </xf>
    <xf numFmtId="164" fontId="27" fillId="3" borderId="0" xfId="0" applyNumberFormat="1" applyFont="1" applyFill="1" applyBorder="1" applyAlignment="1" applyProtection="1">
      <alignment vertical="center" shrinkToFit="1"/>
      <protection hidden="1"/>
    </xf>
    <xf numFmtId="164" fontId="27" fillId="3" borderId="0" xfId="1" applyNumberFormat="1" applyFont="1" applyFill="1" applyBorder="1" applyAlignment="1" applyProtection="1">
      <alignment vertical="center" shrinkToFit="1"/>
      <protection hidden="1"/>
    </xf>
    <xf numFmtId="0" fontId="27" fillId="0" borderId="2" xfId="0" applyFont="1" applyFill="1" applyBorder="1" applyAlignment="1" applyProtection="1">
      <alignment horizontal="center" vertical="center"/>
      <protection locked="0"/>
    </xf>
    <xf numFmtId="0" fontId="27" fillId="0" borderId="2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hidden="1"/>
    </xf>
    <xf numFmtId="43" fontId="6" fillId="5" borderId="0" xfId="1" applyFont="1" applyFill="1" applyAlignment="1">
      <alignment vertical="center"/>
    </xf>
    <xf numFmtId="43" fontId="6" fillId="0" borderId="0" xfId="1" applyFont="1" applyAlignment="1">
      <alignment vertical="center"/>
    </xf>
    <xf numFmtId="10" fontId="6" fillId="3" borderId="0" xfId="4" applyNumberFormat="1" applyFont="1" applyFill="1" applyAlignment="1">
      <alignment vertical="center"/>
    </xf>
    <xf numFmtId="10" fontId="6" fillId="0" borderId="0" xfId="4" applyNumberFormat="1" applyFont="1" applyAlignment="1">
      <alignment vertical="center"/>
    </xf>
    <xf numFmtId="10" fontId="6" fillId="5" borderId="0" xfId="2" applyNumberFormat="1" applyFont="1" applyFill="1" applyAlignment="1">
      <alignment vertical="center"/>
    </xf>
    <xf numFmtId="0" fontId="6" fillId="0" borderId="2" xfId="4" applyFont="1" applyBorder="1" applyAlignment="1">
      <alignment horizontal="center" vertical="center"/>
    </xf>
    <xf numFmtId="0" fontId="6" fillId="0" borderId="20" xfId="4" applyFont="1" applyBorder="1" applyAlignment="1">
      <alignment horizontal="center" vertical="center"/>
    </xf>
    <xf numFmtId="0" fontId="6" fillId="0" borderId="19" xfId="4" applyFont="1" applyBorder="1" applyAlignment="1">
      <alignment horizontal="center" vertical="center"/>
    </xf>
    <xf numFmtId="0" fontId="6" fillId="0" borderId="22" xfId="4" applyFont="1" applyBorder="1" applyAlignment="1">
      <alignment horizontal="center" vertical="center"/>
    </xf>
    <xf numFmtId="0" fontId="6" fillId="0" borderId="1" xfId="4" applyFont="1" applyBorder="1" applyAlignment="1">
      <alignment horizontal="center" vertical="center"/>
    </xf>
    <xf numFmtId="0" fontId="21" fillId="12" borderId="30" xfId="0" applyFont="1" applyFill="1" applyBorder="1" applyAlignment="1" applyProtection="1">
      <alignment horizontal="center" vertical="center" wrapText="1"/>
      <protection hidden="1"/>
    </xf>
    <xf numFmtId="0" fontId="21" fillId="12" borderId="21" xfId="0" applyFont="1" applyFill="1" applyBorder="1" applyAlignment="1" applyProtection="1">
      <alignment horizontal="center" vertical="center" wrapText="1"/>
      <protection hidden="1"/>
    </xf>
    <xf numFmtId="0" fontId="21" fillId="12" borderId="29" xfId="0" applyFont="1" applyFill="1" applyBorder="1" applyAlignment="1" applyProtection="1">
      <alignment horizontal="center" vertical="center" wrapText="1"/>
      <protection hidden="1"/>
    </xf>
    <xf numFmtId="0" fontId="21" fillId="12" borderId="7" xfId="0" applyFont="1" applyFill="1" applyBorder="1" applyAlignment="1" applyProtection="1">
      <alignment horizontal="center" vertical="center" wrapText="1"/>
      <protection hidden="1"/>
    </xf>
    <xf numFmtId="0" fontId="21" fillId="12" borderId="6" xfId="0" applyFont="1" applyFill="1" applyBorder="1" applyAlignment="1" applyProtection="1">
      <alignment horizontal="center" vertical="center" wrapText="1"/>
      <protection hidden="1"/>
    </xf>
    <xf numFmtId="0" fontId="21" fillId="12" borderId="5" xfId="0" applyFont="1" applyFill="1" applyBorder="1" applyAlignment="1" applyProtection="1">
      <alignment horizontal="center" vertical="center" wrapText="1"/>
      <protection hidden="1"/>
    </xf>
    <xf numFmtId="0" fontId="6" fillId="0" borderId="3" xfId="4" applyFont="1" applyFill="1" applyBorder="1" applyAlignment="1">
      <alignment horizontal="center" vertical="center"/>
    </xf>
    <xf numFmtId="0" fontId="11" fillId="10" borderId="3" xfId="4" applyFont="1" applyFill="1" applyBorder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6" fillId="0" borderId="22" xfId="4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0" fontId="6" fillId="0" borderId="31" xfId="4" applyFont="1" applyBorder="1" applyAlignment="1">
      <alignment horizontal="center" vertical="center" wrapText="1"/>
    </xf>
    <xf numFmtId="0" fontId="6" fillId="11" borderId="3" xfId="4" applyFont="1" applyFill="1" applyBorder="1" applyAlignment="1">
      <alignment horizontal="center" vertical="center"/>
    </xf>
    <xf numFmtId="0" fontId="6" fillId="0" borderId="3" xfId="4" applyFont="1" applyBorder="1" applyAlignment="1">
      <alignment horizontal="center" vertical="center" wrapText="1"/>
    </xf>
    <xf numFmtId="0" fontId="21" fillId="12" borderId="2" xfId="0" applyFont="1" applyFill="1" applyBorder="1" applyAlignment="1" applyProtection="1">
      <alignment horizontal="center" vertical="center" wrapText="1"/>
      <protection hidden="1"/>
    </xf>
    <xf numFmtId="0" fontId="21" fillId="12" borderId="20" xfId="0" applyFont="1" applyFill="1" applyBorder="1" applyAlignment="1" applyProtection="1">
      <alignment horizontal="center" vertical="center" wrapText="1"/>
      <protection hidden="1"/>
    </xf>
    <xf numFmtId="0" fontId="21" fillId="12" borderId="19" xfId="0" applyFont="1" applyFill="1" applyBorder="1" applyAlignment="1" applyProtection="1">
      <alignment horizontal="center" vertical="center" wrapText="1"/>
      <protection hidden="1"/>
    </xf>
    <xf numFmtId="0" fontId="11" fillId="10" borderId="30" xfId="4" applyFont="1" applyFill="1" applyBorder="1" applyAlignment="1">
      <alignment horizontal="center" vertical="center"/>
    </xf>
    <xf numFmtId="0" fontId="11" fillId="10" borderId="21" xfId="4" applyFont="1" applyFill="1" applyBorder="1" applyAlignment="1">
      <alignment horizontal="center" vertical="center"/>
    </xf>
    <xf numFmtId="0" fontId="11" fillId="10" borderId="29" xfId="4" applyFont="1" applyFill="1" applyBorder="1" applyAlignment="1">
      <alignment horizontal="center" vertical="center"/>
    </xf>
    <xf numFmtId="0" fontId="11" fillId="10" borderId="7" xfId="4" applyFont="1" applyFill="1" applyBorder="1" applyAlignment="1">
      <alignment horizontal="center" vertical="center"/>
    </xf>
    <xf numFmtId="0" fontId="11" fillId="10" borderId="6" xfId="4" applyFont="1" applyFill="1" applyBorder="1" applyAlignment="1">
      <alignment horizontal="center" vertical="center"/>
    </xf>
    <xf numFmtId="0" fontId="11" fillId="10" borderId="5" xfId="4" applyFont="1" applyFill="1" applyBorder="1" applyAlignment="1">
      <alignment horizontal="center" vertical="center"/>
    </xf>
    <xf numFmtId="0" fontId="42" fillId="11" borderId="22" xfId="4" applyFont="1" applyFill="1" applyBorder="1" applyAlignment="1">
      <alignment horizontal="center" vertical="center"/>
    </xf>
    <xf numFmtId="0" fontId="42" fillId="11" borderId="1" xfId="4" applyFont="1" applyFill="1" applyBorder="1" applyAlignment="1">
      <alignment horizontal="center" vertical="center"/>
    </xf>
    <xf numFmtId="0" fontId="11" fillId="10" borderId="2" xfId="4" applyFont="1" applyFill="1" applyBorder="1" applyAlignment="1">
      <alignment horizontal="center" vertical="center"/>
    </xf>
    <xf numFmtId="0" fontId="11" fillId="10" borderId="20" xfId="4" applyFont="1" applyFill="1" applyBorder="1" applyAlignment="1">
      <alignment horizontal="center" vertical="center"/>
    </xf>
    <xf numFmtId="0" fontId="11" fillId="10" borderId="19" xfId="4" applyFont="1" applyFill="1" applyBorder="1" applyAlignment="1">
      <alignment horizontal="center" vertical="center"/>
    </xf>
    <xf numFmtId="0" fontId="6" fillId="11" borderId="2" xfId="4" applyFont="1" applyFill="1" applyBorder="1" applyAlignment="1">
      <alignment horizontal="center" vertical="center"/>
    </xf>
    <xf numFmtId="0" fontId="6" fillId="11" borderId="19" xfId="4" applyFont="1" applyFill="1" applyBorder="1" applyAlignment="1">
      <alignment horizontal="center" vertical="center"/>
    </xf>
    <xf numFmtId="0" fontId="42" fillId="0" borderId="22" xfId="4" applyFont="1" applyBorder="1" applyAlignment="1">
      <alignment horizontal="center" vertical="center"/>
    </xf>
    <xf numFmtId="0" fontId="42" fillId="0" borderId="1" xfId="4" applyFont="1" applyBorder="1" applyAlignment="1">
      <alignment horizontal="center" vertical="center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20" xfId="0" applyFont="1" applyFill="1" applyBorder="1" applyAlignment="1" applyProtection="1">
      <alignment horizontal="center" vertical="center"/>
      <protection hidden="1"/>
    </xf>
    <xf numFmtId="0" fontId="17" fillId="3" borderId="20" xfId="0" applyFont="1" applyFill="1" applyBorder="1" applyAlignment="1" applyProtection="1">
      <alignment horizontal="center" vertical="center" wrapText="1"/>
      <protection hidden="1"/>
    </xf>
    <xf numFmtId="0" fontId="16" fillId="3" borderId="20" xfId="0" applyFont="1" applyFill="1" applyBorder="1" applyAlignment="1" applyProtection="1">
      <alignment horizontal="center" vertical="center"/>
      <protection hidden="1"/>
    </xf>
    <xf numFmtId="0" fontId="16" fillId="3" borderId="20" xfId="0" applyFont="1" applyFill="1" applyBorder="1" applyAlignment="1">
      <alignment horizontal="center" vertical="center"/>
    </xf>
    <xf numFmtId="0" fontId="16" fillId="3" borderId="19" xfId="0" applyFont="1" applyFill="1" applyBorder="1" applyAlignment="1">
      <alignment horizontal="center" vertical="center"/>
    </xf>
    <xf numFmtId="0" fontId="13" fillId="3" borderId="2" xfId="0" applyFont="1" applyFill="1" applyBorder="1" applyAlignment="1" applyProtection="1">
      <alignment horizontal="left" vertical="center" indent="3"/>
      <protection hidden="1"/>
    </xf>
    <xf numFmtId="0" fontId="13" fillId="3" borderId="20" xfId="0" applyFont="1" applyFill="1" applyBorder="1" applyAlignment="1" applyProtection="1">
      <alignment horizontal="left" vertical="center" indent="3"/>
      <protection hidden="1"/>
    </xf>
    <xf numFmtId="0" fontId="15" fillId="3" borderId="20" xfId="0" applyFont="1" applyFill="1" applyBorder="1" applyAlignment="1" applyProtection="1">
      <alignment horizontal="left" vertical="center" wrapText="1"/>
      <protection hidden="1"/>
    </xf>
    <xf numFmtId="0" fontId="15" fillId="3" borderId="19" xfId="0" applyFont="1" applyFill="1" applyBorder="1" applyAlignment="1" applyProtection="1">
      <alignment horizontal="left" vertical="center" wrapText="1"/>
      <protection hidden="1"/>
    </xf>
    <xf numFmtId="0" fontId="7" fillId="3" borderId="20" xfId="0" applyFont="1" applyFill="1" applyBorder="1" applyAlignment="1" applyProtection="1">
      <alignment horizontal="center" vertical="center" wrapText="1"/>
      <protection hidden="1"/>
    </xf>
    <xf numFmtId="0" fontId="7" fillId="3" borderId="19" xfId="0" applyFont="1" applyFill="1" applyBorder="1" applyAlignment="1" applyProtection="1">
      <alignment horizontal="center" vertical="center" wrapText="1"/>
      <protection hidden="1"/>
    </xf>
    <xf numFmtId="0" fontId="12" fillId="2" borderId="17" xfId="0" applyFont="1" applyFill="1" applyBorder="1" applyAlignment="1" applyProtection="1">
      <alignment horizontal="center" vertical="center" wrapText="1"/>
      <protection hidden="1"/>
    </xf>
    <xf numFmtId="0" fontId="8" fillId="0" borderId="14" xfId="0" applyFont="1" applyBorder="1" applyAlignment="1">
      <alignment vertical="center" wrapText="1"/>
    </xf>
    <xf numFmtId="0" fontId="8" fillId="0" borderId="11" xfId="0" applyFont="1" applyBorder="1" applyAlignment="1">
      <alignment vertical="center" wrapText="1"/>
    </xf>
    <xf numFmtId="0" fontId="12" fillId="2" borderId="14" xfId="0" applyFont="1" applyFill="1" applyBorder="1" applyAlignment="1" applyProtection="1">
      <alignment horizontal="center" vertical="center" wrapText="1"/>
      <protection hidden="1"/>
    </xf>
    <xf numFmtId="0" fontId="12" fillId="2" borderId="11" xfId="0" applyFont="1" applyFill="1" applyBorder="1" applyAlignment="1" applyProtection="1">
      <alignment horizontal="center" vertical="center" wrapText="1"/>
      <protection hidden="1"/>
    </xf>
    <xf numFmtId="0" fontId="12" fillId="2" borderId="16" xfId="0" applyFont="1" applyFill="1" applyBorder="1" applyAlignment="1" applyProtection="1">
      <alignment horizontal="center" vertical="center" wrapText="1"/>
      <protection hidden="1"/>
    </xf>
    <xf numFmtId="0" fontId="12" fillId="2" borderId="13" xfId="0" applyFont="1" applyFill="1" applyBorder="1" applyAlignment="1" applyProtection="1">
      <alignment horizontal="center" vertical="center" wrapText="1"/>
      <protection hidden="1"/>
    </xf>
    <xf numFmtId="0" fontId="12" fillId="2" borderId="10" xfId="0" applyFont="1" applyFill="1" applyBorder="1" applyAlignment="1" applyProtection="1">
      <alignment horizontal="center" vertical="center" wrapText="1"/>
      <protection hidden="1"/>
    </xf>
    <xf numFmtId="167" fontId="7" fillId="2" borderId="6" xfId="0" applyNumberFormat="1" applyFont="1" applyFill="1" applyBorder="1" applyAlignment="1" applyProtection="1">
      <alignment horizontal="center" vertical="center"/>
      <protection hidden="1"/>
    </xf>
    <xf numFmtId="167" fontId="7" fillId="2" borderId="5" xfId="0" applyNumberFormat="1" applyFont="1" applyFill="1" applyBorder="1" applyAlignment="1" applyProtection="1">
      <alignment horizontal="center" vertical="center"/>
      <protection hidden="1"/>
    </xf>
    <xf numFmtId="0" fontId="7" fillId="2" borderId="7" xfId="0" applyFont="1" applyFill="1" applyBorder="1" applyAlignment="1" applyProtection="1">
      <alignment horizontal="right" vertical="center"/>
      <protection hidden="1"/>
    </xf>
    <xf numFmtId="0" fontId="7" fillId="2" borderId="6" xfId="0" applyFont="1" applyFill="1" applyBorder="1" applyAlignment="1" applyProtection="1">
      <alignment horizontal="right" vertical="center"/>
      <protection hidden="1"/>
    </xf>
    <xf numFmtId="0" fontId="12" fillId="2" borderId="18" xfId="0" applyFont="1" applyFill="1" applyBorder="1" applyAlignment="1" applyProtection="1">
      <alignment horizontal="center" vertical="center" wrapText="1"/>
      <protection hidden="1"/>
    </xf>
    <xf numFmtId="0" fontId="12" fillId="2" borderId="15" xfId="0" applyFont="1" applyFill="1" applyBorder="1" applyAlignment="1" applyProtection="1">
      <alignment horizontal="center" vertical="center" wrapText="1"/>
      <protection hidden="1"/>
    </xf>
    <xf numFmtId="0" fontId="12" fillId="2" borderId="12" xfId="0" applyFont="1" applyFill="1" applyBorder="1" applyAlignment="1" applyProtection="1">
      <alignment horizontal="center" vertical="center" wrapText="1"/>
      <protection hidden="1"/>
    </xf>
    <xf numFmtId="0" fontId="39" fillId="6" borderId="0" xfId="0" applyFont="1" applyFill="1" applyAlignment="1">
      <alignment horizontal="center" vertical="center"/>
    </xf>
    <xf numFmtId="4" fontId="27" fillId="3" borderId="20" xfId="0" applyNumberFormat="1" applyFont="1" applyFill="1" applyBorder="1" applyAlignment="1" applyProtection="1">
      <alignment horizontal="left" vertical="center"/>
      <protection hidden="1"/>
    </xf>
    <xf numFmtId="173" fontId="23" fillId="3" borderId="0" xfId="0" applyNumberFormat="1" applyFont="1" applyFill="1" applyBorder="1" applyAlignment="1" applyProtection="1">
      <alignment horizontal="center" vertical="center"/>
      <protection hidden="1"/>
    </xf>
    <xf numFmtId="43" fontId="23" fillId="3" borderId="0" xfId="1" applyFont="1" applyFill="1" applyBorder="1" applyAlignment="1" applyProtection="1">
      <alignment horizontal="center" vertical="center"/>
      <protection hidden="1"/>
    </xf>
    <xf numFmtId="0" fontId="23" fillId="3" borderId="0" xfId="0" applyFont="1" applyFill="1" applyBorder="1" applyAlignment="1" applyProtection="1">
      <alignment horizontal="center" vertical="center" wrapText="1"/>
      <protection hidden="1"/>
    </xf>
    <xf numFmtId="4" fontId="27" fillId="3" borderId="0" xfId="0" applyNumberFormat="1" applyFont="1" applyFill="1" applyBorder="1" applyAlignment="1" applyProtection="1">
      <alignment horizontal="left" vertical="center"/>
      <protection hidden="1"/>
    </xf>
    <xf numFmtId="4" fontId="27" fillId="3" borderId="6" xfId="0" applyNumberFormat="1" applyFont="1" applyFill="1" applyBorder="1" applyAlignment="1" applyProtection="1">
      <alignment horizontal="left" vertical="center"/>
      <protection hidden="1"/>
    </xf>
    <xf numFmtId="0" fontId="27" fillId="3" borderId="20" xfId="0" applyFont="1" applyFill="1" applyBorder="1" applyAlignment="1" applyProtection="1">
      <alignment horizontal="left" vertical="center"/>
      <protection hidden="1"/>
    </xf>
    <xf numFmtId="0" fontId="23" fillId="0" borderId="22" xfId="0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174" fontId="23" fillId="3" borderId="0" xfId="0" applyNumberFormat="1" applyFont="1" applyFill="1" applyBorder="1" applyAlignment="1" applyProtection="1">
      <alignment horizontal="left" vertical="center" indent="8"/>
      <protection hidden="1"/>
    </xf>
    <xf numFmtId="0" fontId="23" fillId="3" borderId="0" xfId="0" applyFont="1" applyFill="1" applyBorder="1" applyAlignment="1" applyProtection="1">
      <alignment horizontal="center" vertical="center"/>
      <protection hidden="1"/>
    </xf>
    <xf numFmtId="174" fontId="23" fillId="3" borderId="3" xfId="0" applyNumberFormat="1" applyFont="1" applyFill="1" applyBorder="1" applyAlignment="1" applyProtection="1">
      <alignment horizontal="left" vertical="center" indent="8"/>
      <protection hidden="1"/>
    </xf>
    <xf numFmtId="0" fontId="27" fillId="3" borderId="20" xfId="0" applyFont="1" applyFill="1" applyBorder="1" applyAlignment="1" applyProtection="1">
      <alignment horizontal="left" vertical="center" indent="1"/>
      <protection hidden="1"/>
    </xf>
    <xf numFmtId="0" fontId="29" fillId="3" borderId="21" xfId="0" applyFont="1" applyFill="1" applyBorder="1" applyAlignment="1" applyProtection="1">
      <alignment horizontal="left" vertical="center"/>
      <protection hidden="1"/>
    </xf>
    <xf numFmtId="4" fontId="23" fillId="3" borderId="6" xfId="0" applyNumberFormat="1" applyFont="1" applyFill="1" applyBorder="1" applyAlignment="1" applyProtection="1">
      <alignment horizontal="right" vertical="top"/>
      <protection hidden="1"/>
    </xf>
    <xf numFmtId="4" fontId="26" fillId="3" borderId="6" xfId="0" applyNumberFormat="1" applyFont="1" applyFill="1" applyBorder="1" applyAlignment="1" applyProtection="1">
      <alignment horizontal="center" vertical="top" shrinkToFit="1"/>
      <protection hidden="1"/>
    </xf>
    <xf numFmtId="0" fontId="29" fillId="3" borderId="20" xfId="0" applyFont="1" applyFill="1" applyBorder="1" applyAlignment="1" applyProtection="1">
      <alignment horizontal="left" vertical="center"/>
      <protection hidden="1"/>
    </xf>
    <xf numFmtId="4" fontId="34" fillId="0" borderId="20" xfId="0" applyNumberFormat="1" applyFont="1" applyBorder="1" applyAlignment="1" applyProtection="1">
      <alignment horizontal="right" vertical="center"/>
      <protection hidden="1"/>
    </xf>
    <xf numFmtId="0" fontId="8" fillId="0" borderId="20" xfId="0" applyFont="1" applyBorder="1" applyAlignment="1">
      <alignment horizontal="right" vertical="center"/>
    </xf>
    <xf numFmtId="4" fontId="23" fillId="0" borderId="20" xfId="0" applyNumberFormat="1" applyFont="1" applyBorder="1" applyAlignment="1" applyProtection="1">
      <alignment horizontal="center" vertical="center" wrapText="1" shrinkToFit="1"/>
      <protection hidden="1"/>
    </xf>
    <xf numFmtId="4" fontId="23" fillId="0" borderId="19" xfId="0" applyNumberFormat="1" applyFont="1" applyBorder="1" applyAlignment="1" applyProtection="1">
      <alignment horizontal="center" vertical="center" wrapText="1" shrinkToFit="1"/>
      <protection hidden="1"/>
    </xf>
    <xf numFmtId="0" fontId="33" fillId="2" borderId="23" xfId="0" applyFont="1" applyFill="1" applyBorder="1" applyAlignment="1" applyProtection="1">
      <alignment horizontal="center" vertical="center"/>
      <protection hidden="1"/>
    </xf>
    <xf numFmtId="0" fontId="32" fillId="3" borderId="3" xfId="0" applyFont="1" applyFill="1" applyBorder="1" applyAlignment="1" applyProtection="1">
      <alignment horizontal="left" vertical="center" wrapText="1"/>
      <protection hidden="1"/>
    </xf>
    <xf numFmtId="0" fontId="23" fillId="0" borderId="3" xfId="0" applyFont="1" applyBorder="1" applyAlignment="1" applyProtection="1">
      <alignment horizontal="center" vertical="center"/>
      <protection hidden="1"/>
    </xf>
    <xf numFmtId="0" fontId="23" fillId="3" borderId="3" xfId="0" applyFont="1" applyFill="1" applyBorder="1" applyAlignment="1" applyProtection="1">
      <alignment horizontal="center" vertical="center"/>
      <protection hidden="1"/>
    </xf>
    <xf numFmtId="171" fontId="23" fillId="3" borderId="3" xfId="0" applyNumberFormat="1" applyFont="1" applyFill="1" applyBorder="1" applyAlignment="1" applyProtection="1">
      <alignment horizontal="center" vertical="center"/>
      <protection hidden="1"/>
    </xf>
    <xf numFmtId="4" fontId="23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23" fillId="3" borderId="3" xfId="0" applyFont="1" applyFill="1" applyBorder="1" applyAlignment="1" applyProtection="1">
      <alignment horizontal="center" vertical="center" wrapText="1"/>
      <protection hidden="1"/>
    </xf>
    <xf numFmtId="0" fontId="23" fillId="0" borderId="22" xfId="0" applyFont="1" applyFill="1" applyBorder="1" applyAlignment="1" applyProtection="1">
      <alignment horizontal="center" vertical="center"/>
      <protection hidden="1"/>
    </xf>
    <xf numFmtId="0" fontId="23" fillId="0" borderId="1" xfId="0" applyFont="1" applyFill="1" applyBorder="1" applyAlignment="1" applyProtection="1">
      <alignment horizontal="center" vertical="center"/>
      <protection hidden="1"/>
    </xf>
    <xf numFmtId="0" fontId="23" fillId="0" borderId="3" xfId="0" applyFont="1" applyFill="1" applyBorder="1" applyAlignment="1" applyProtection="1">
      <alignment horizontal="center" vertical="center"/>
      <protection hidden="1"/>
    </xf>
    <xf numFmtId="4" fontId="23" fillId="0" borderId="20" xfId="0" applyNumberFormat="1" applyFont="1" applyFill="1" applyBorder="1" applyAlignment="1" applyProtection="1">
      <alignment horizontal="center" vertical="center" wrapText="1" shrinkToFit="1"/>
      <protection hidden="1"/>
    </xf>
    <xf numFmtId="4" fontId="23" fillId="0" borderId="19" xfId="0" applyNumberFormat="1" applyFont="1" applyFill="1" applyBorder="1" applyAlignment="1" applyProtection="1">
      <alignment horizontal="center" vertical="center" wrapText="1" shrinkToFit="1"/>
      <protection hidden="1"/>
    </xf>
    <xf numFmtId="4" fontId="34" fillId="0" borderId="20" xfId="0" applyNumberFormat="1" applyFont="1" applyFill="1" applyBorder="1" applyAlignment="1" applyProtection="1">
      <alignment horizontal="right" vertical="center"/>
      <protection hidden="1"/>
    </xf>
    <xf numFmtId="0" fontId="23" fillId="0" borderId="30" xfId="0" applyFont="1" applyFill="1" applyBorder="1" applyAlignment="1" applyProtection="1">
      <alignment horizontal="center" vertical="center"/>
      <protection hidden="1"/>
    </xf>
    <xf numFmtId="0" fontId="23" fillId="0" borderId="7" xfId="0" applyFont="1" applyFill="1" applyBorder="1" applyAlignment="1" applyProtection="1">
      <alignment horizontal="center" vertical="center"/>
      <protection hidden="1"/>
    </xf>
    <xf numFmtId="0" fontId="23" fillId="0" borderId="30" xfId="0" applyFont="1" applyBorder="1" applyAlignment="1" applyProtection="1">
      <alignment horizontal="center" vertical="center"/>
      <protection hidden="1"/>
    </xf>
    <xf numFmtId="0" fontId="23" fillId="0" borderId="7" xfId="0" applyFont="1" applyBorder="1" applyAlignment="1" applyProtection="1">
      <alignment horizontal="center" vertical="center"/>
      <protection hidden="1"/>
    </xf>
  </cellXfs>
  <cellStyles count="7">
    <cellStyle name="Normal" xfId="0" builtinId="0"/>
    <cellStyle name="Normal 12" xfId="4"/>
    <cellStyle name="Normal 2" xfId="3"/>
    <cellStyle name="Porcentagem" xfId="2" builtinId="5"/>
    <cellStyle name="Porcentagem 8" xfId="5"/>
    <cellStyle name="Vírgula" xfId="1" builtinId="3"/>
    <cellStyle name="Vírgula 2" xfId="6"/>
  </cellStyles>
  <dxfs count="106"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ont>
        <color rgb="FFE6E6E6"/>
      </font>
    </dxf>
    <dxf>
      <font>
        <color theme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ont>
        <color rgb="FFE6E6E6"/>
      </font>
    </dxf>
    <dxf>
      <font>
        <color theme="0"/>
      </font>
    </dxf>
    <dxf>
      <fill>
        <patternFill>
          <bgColor rgb="FFE6E6E6"/>
        </patternFill>
      </fill>
    </dxf>
    <dxf>
      <font>
        <b/>
        <i val="0"/>
      </font>
    </dxf>
    <dxf>
      <font>
        <color rgb="FFE6E6E6"/>
      </font>
    </dxf>
    <dxf>
      <font>
        <color theme="0"/>
      </font>
    </dxf>
    <dxf>
      <fill>
        <patternFill>
          <bgColor rgb="FFE6E6E6"/>
        </patternFill>
      </fill>
    </dxf>
    <dxf>
      <font>
        <b/>
        <i val="0"/>
      </font>
    </dxf>
    <dxf>
      <font>
        <color rgb="FFE6E6E6"/>
      </font>
    </dxf>
    <dxf>
      <font>
        <color theme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ont>
        <color rgb="FFE6E6E6"/>
      </font>
    </dxf>
    <dxf>
      <font>
        <color theme="0"/>
      </font>
    </dxf>
    <dxf>
      <fill>
        <patternFill>
          <bgColor rgb="FFE6E6E6"/>
        </patternFill>
      </fill>
    </dxf>
    <dxf>
      <font>
        <b/>
        <i val="0"/>
      </font>
    </dxf>
    <dxf>
      <font>
        <color rgb="FFE6E6E6"/>
      </font>
    </dxf>
    <dxf>
      <font>
        <color theme="0"/>
      </font>
    </dxf>
    <dxf>
      <fill>
        <patternFill>
          <bgColor rgb="FFE6E6E6"/>
        </patternFill>
      </fill>
    </dxf>
    <dxf>
      <font>
        <b/>
        <i val="0"/>
      </font>
    </dxf>
    <dxf>
      <font>
        <color rgb="FFE6E6E6"/>
      </font>
    </dxf>
    <dxf>
      <font>
        <color theme="0"/>
      </font>
    </dxf>
    <dxf>
      <fill>
        <patternFill>
          <bgColor theme="0"/>
        </patternFill>
      </fill>
    </dxf>
    <dxf>
      <font>
        <b/>
        <i val="0"/>
      </font>
    </dxf>
    <dxf>
      <fill>
        <patternFill>
          <bgColor theme="0"/>
        </patternFill>
      </fill>
    </dxf>
    <dxf>
      <font>
        <b/>
        <i val="0"/>
      </font>
    </dxf>
    <dxf>
      <fill>
        <patternFill>
          <bgColor theme="0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ont>
        <color rgb="FFE6E6E6"/>
      </font>
    </dxf>
    <dxf>
      <font>
        <color theme="0"/>
      </font>
    </dxf>
    <dxf>
      <fill>
        <patternFill>
          <bgColor rgb="FFE6E6E6"/>
        </patternFill>
      </fill>
    </dxf>
    <dxf>
      <font>
        <b/>
        <i val="0"/>
      </font>
    </dxf>
    <dxf>
      <font>
        <color rgb="FFE6E6E6"/>
      </font>
    </dxf>
    <dxf>
      <font>
        <color theme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  <dxf>
      <fill>
        <patternFill>
          <bgColor rgb="FFE6E6E6"/>
        </patternFill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5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externalLink" Target="externalLinks/externalLink10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64" Type="http://schemas.openxmlformats.org/officeDocument/2006/relationships/externalLink" Target="externalLinks/externalLink16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1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62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externalLink" Target="externalLinks/externalLink12.xml"/><Relationship Id="rId65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icka\rede\PATO%20-%20BR%20-%20425%20aditiv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a&#231;o%20cbuq%20faixa%20c%20Carpizza%20CONT.%20LEST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tamara.martins\Dados%20de%20aplicativos\Microsoft\Excel\DOCUMENTOS%20PLANEJAMENTO\Planejamento%20-%201.16.0055%20-%20BR-13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AIXA%20'C'%20CORRIGIDO%20=%205.7%25\Joaquim\Backup\PROJ.C.BET.USIN.QUENTE%20F-B-116MODCONT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dyna01\ClaudioFerreira\Excel\OR96088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rquivos%20internos\Quadro%20de%20quantidades\ORCAMEN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nexos%20PGQ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%20arlos%20%20Machado\My%20Documents\Disco%201\BR-262-MS(3)\Anexos%20PGQ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arlos.nascimento\Configura&#231;&#245;es%20locais\Temporary%20Internet%20Files\Content.Outlook\F4EH0RC6\Or&#231;amento%20Executivo%20Relat&#243;rio%20Topogr&#225;fico%20Vale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andre\c\ARQXLS\PR\Conservas%20dez-02\Pato%20PRRTN%20-%20BR47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tos%20F&#225;bio\tra&#231;o%20cbuq%20faixa%20c%20Carpizza%20CONT.%20LES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Administrativo\LICITA&#199;&#195;O%20-%2013.03.02\Acesso%20a%20Usina%20km%20174+330\Relat&#243;rios\CSTL\Altinopolis\DIVERSOS\Prod.%20de%20Fresa%20Ago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FRANCISCO.ALMEIDA.STRATA\Configura&#231;&#245;es%20locais\Temporary%20Internet%20Files\OLK35\ARQ\PROPOSTA\CMPREORC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_1\tec1\ARQ\SOLOTEC\BR-476\VIGA\ANALIS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1.brturbo.com/servlet/webmail/Linear-Pavimento%20Existente-Modelo%20Preenchido.xls?event=wem_DownloadAnexo&amp;ane_cod=1013809274961&amp;tipodoarquivo=application/Meus%20Documentos\FV-DNE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1.brturbo.com/servlet/webmail/Linear-Pavimento%20Existente-Modelo%20Preenchido.xls?event=wem_DownloadAnexo&amp;ane_cod=1013809274961&amp;tipodoarquivo=application/0798\TECNICO\TEACOMP\LOTE06\P09\P10\RELAT6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elso\PLANILHAS%20LAB\Faixa%20C\PROJ.CBUQ%20F-B-1160602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Página 14"/>
      <sheetName val="RESULFINAL"/>
      <sheetName val="Página 16"/>
      <sheetName val="DENAGREGRAUDO"/>
      <sheetName val="DENSAGRMIUDO"/>
      <sheetName val="MASESPFINPULV"/>
      <sheetName val="Traço da Mist.+Filler."/>
      <sheetName val="Traço da Mist. Bet."/>
      <sheetName val="E. Areia"/>
      <sheetName val="E. Areia (2)"/>
      <sheetName val="Pes Agr Silos Frio 3.4&quot;"/>
      <sheetName val="Pes Agr Silos Frio Areia méd"/>
      <sheetName val="Pes Agr Silos Frio 3.8&quot;+pó"/>
      <sheetName val="Até Aqui"/>
      <sheetName val="DETDENSCAP20"/>
      <sheetName val="DENSCORPROVA"/>
      <sheetName val="GRAFTEMPVISC1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Filler"/>
      <sheetName val="Analise SF 4"/>
      <sheetName val="Analise SF 3"/>
      <sheetName val="Analise SF 2"/>
      <sheetName val="Analise SF 1"/>
      <sheetName val="Analise SF Filler"/>
      <sheetName val="Analise SQ 3"/>
      <sheetName val="Analise SQ 2"/>
      <sheetName val="Analise SQ 1"/>
      <sheetName val="DURABILIDADE"/>
      <sheetName val="INDICE FORMA"/>
      <sheetName val="ABRASÃO"/>
      <sheetName val="ADESIVID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4.5</v>
          </cell>
          <cell r="B3">
            <v>6.6202348981163466</v>
          </cell>
          <cell r="C3">
            <v>60.964134991383446</v>
          </cell>
          <cell r="D3">
            <v>1025.855</v>
          </cell>
          <cell r="E3">
            <v>8.6999999999999993</v>
          </cell>
          <cell r="F3">
            <v>2.3529999999999998</v>
          </cell>
          <cell r="G3">
            <v>16.963493472502915</v>
          </cell>
        </row>
        <row r="4">
          <cell r="A4">
            <v>5</v>
          </cell>
          <cell r="B4">
            <v>5.5001923970155246</v>
          </cell>
          <cell r="C4">
            <v>67.747806208191548</v>
          </cell>
          <cell r="D4">
            <v>1094.5825</v>
          </cell>
          <cell r="E4">
            <v>9.5749999999999993</v>
          </cell>
          <cell r="F4">
            <v>2.3630000000000004</v>
          </cell>
          <cell r="G4">
            <v>17.047556761540491</v>
          </cell>
        </row>
        <row r="5">
          <cell r="A5">
            <v>5.5</v>
          </cell>
          <cell r="B5">
            <v>4.4232587303692874</v>
          </cell>
          <cell r="C5">
            <v>74.264023326736492</v>
          </cell>
          <cell r="D5">
            <v>879.57749999999999</v>
          </cell>
          <cell r="E5">
            <v>10.725000000000001</v>
          </cell>
          <cell r="F5">
            <v>2.37175</v>
          </cell>
          <cell r="G5">
            <v>17.178598970077541</v>
          </cell>
        </row>
        <row r="6">
          <cell r="A6">
            <v>6</v>
          </cell>
          <cell r="B6">
            <v>4.0007841277410066</v>
          </cell>
          <cell r="C6">
            <v>77.635106010695324</v>
          </cell>
          <cell r="D6">
            <v>567.98</v>
          </cell>
          <cell r="E6">
            <v>13.6</v>
          </cell>
          <cell r="F6">
            <v>2.3642500000000002</v>
          </cell>
          <cell r="G6">
            <v>17.877321384085253</v>
          </cell>
        </row>
        <row r="7">
          <cell r="A7">
            <v>6.5</v>
          </cell>
          <cell r="B7">
            <v>4.0533844045161054</v>
          </cell>
          <cell r="C7">
            <v>78.676681324823704</v>
          </cell>
          <cell r="D7">
            <v>529.86500000000001</v>
          </cell>
          <cell r="E7">
            <v>19.450000000000003</v>
          </cell>
          <cell r="F7">
            <v>2.3452500000000001</v>
          </cell>
          <cell r="G7">
            <v>18.970602326582025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Suspensa"/>
      <sheetName val="CUSTOS GERAIS"/>
      <sheetName val="RESUMO"/>
      <sheetName val="1.16.0055"/>
      <sheetName val="outubro 2011"/>
      <sheetName val="RESUMO Out"/>
      <sheetName val="Nov 2011"/>
      <sheetName val="RESUMO Nov 2011"/>
      <sheetName val="Dez 2011 a Nov 2013"/>
      <sheetName val="RESUMO Dez 2011 a Nov 2013"/>
      <sheetName val="1.16.0055 (2)"/>
    </sheetNames>
    <sheetDataSet>
      <sheetData sheetId="0">
        <row r="1">
          <cell r="B1" t="str">
            <v xml:space="preserve"> Aluguel Escritório</v>
          </cell>
        </row>
        <row r="2">
          <cell r="B2" t="str">
            <v xml:space="preserve"> Aluguel Residência Engenheiro</v>
          </cell>
        </row>
        <row r="3">
          <cell r="B3" t="str">
            <v>Abastecimento</v>
          </cell>
        </row>
        <row r="4">
          <cell r="B4" t="str">
            <v>Adiantamento Viagens</v>
          </cell>
        </row>
        <row r="5">
          <cell r="B5" t="str">
            <v>Água</v>
          </cell>
        </row>
        <row r="6">
          <cell r="B6" t="str">
            <v>Aluguel Alojamento</v>
          </cell>
        </row>
        <row r="7">
          <cell r="B7" t="str">
            <v>Aluguel Alojamento I</v>
          </cell>
        </row>
        <row r="8">
          <cell r="B8" t="str">
            <v>Aluguel Alojamento II</v>
          </cell>
        </row>
        <row r="9">
          <cell r="B9" t="str">
            <v>Aluguel Alojamento III</v>
          </cell>
        </row>
        <row r="10">
          <cell r="B10" t="str">
            <v>Aluguel Laboratório</v>
          </cell>
        </row>
        <row r="11">
          <cell r="B11" t="str">
            <v>Automóvel  tipo Van</v>
          </cell>
        </row>
        <row r="12">
          <cell r="B12" t="str">
            <v xml:space="preserve">Automóvel Sedan </v>
          </cell>
        </row>
        <row r="13">
          <cell r="B13" t="str">
            <v>Automóvel Sedan I</v>
          </cell>
        </row>
        <row r="14">
          <cell r="B14" t="str">
            <v>Automóvel Sedan II</v>
          </cell>
        </row>
        <row r="15">
          <cell r="B15" t="str">
            <v>Automóvel tipo Gol</v>
          </cell>
        </row>
        <row r="16">
          <cell r="B16" t="str">
            <v>Automóvel tipo Kombi</v>
          </cell>
        </row>
        <row r="17">
          <cell r="B17" t="str">
            <v>Automóvel tipo Picape</v>
          </cell>
        </row>
        <row r="18">
          <cell r="B18" t="str">
            <v>Automóvel Utilitário</v>
          </cell>
        </row>
        <row r="19">
          <cell r="B19" t="str">
            <v>Automóvel Utilitário I</v>
          </cell>
        </row>
        <row r="20">
          <cell r="B20" t="str">
            <v>Automóvel Utilitário II</v>
          </cell>
        </row>
        <row r="21">
          <cell r="B21" t="str">
            <v>Conj. Completo Sondagem Manual</v>
          </cell>
        </row>
        <row r="22">
          <cell r="B22" t="str">
            <v>Conj. Completo Sondagem Rotativa</v>
          </cell>
        </row>
        <row r="23">
          <cell r="B23" t="str">
            <v>Cópias A3</v>
          </cell>
        </row>
        <row r="24">
          <cell r="B24" t="str">
            <v>Cópias A4</v>
          </cell>
        </row>
        <row r="25">
          <cell r="B25" t="str">
            <v>Diárias / Hospedagem</v>
          </cell>
        </row>
        <row r="26">
          <cell r="B26" t="str">
            <v>Encadernações</v>
          </cell>
        </row>
        <row r="27">
          <cell r="B27" t="str">
            <v>Energia</v>
          </cell>
        </row>
        <row r="28">
          <cell r="B28" t="str">
            <v>EPI</v>
          </cell>
        </row>
        <row r="29">
          <cell r="B29" t="str">
            <v>Estação Total</v>
          </cell>
        </row>
        <row r="30">
          <cell r="B30" t="str">
            <v>Estação Total com suplo display</v>
          </cell>
        </row>
        <row r="31">
          <cell r="B31" t="str">
            <v>Estadias</v>
          </cell>
        </row>
        <row r="32">
          <cell r="B32" t="str">
            <v>Falling Wheight Deflectometer -FWD</v>
          </cell>
        </row>
        <row r="33">
          <cell r="B33" t="str">
            <v>Fax</v>
          </cell>
        </row>
        <row r="34">
          <cell r="B34" t="str">
            <v>GPS Geodésico</v>
          </cell>
        </row>
        <row r="35">
          <cell r="B35" t="str">
            <v>GPS Manual</v>
          </cell>
        </row>
        <row r="36">
          <cell r="B36" t="str">
            <v>Impressora Jato de tinta</v>
          </cell>
        </row>
        <row r="37">
          <cell r="B37" t="str">
            <v>Impressoras A3</v>
          </cell>
        </row>
        <row r="38">
          <cell r="B38" t="str">
            <v>Impressoras A4</v>
          </cell>
        </row>
        <row r="39">
          <cell r="B39" t="str">
            <v>Instrumental de Laboratório</v>
          </cell>
        </row>
        <row r="40">
          <cell r="B40" t="str">
            <v>Instrumental de Laboratório + Equipe</v>
          </cell>
        </row>
        <row r="41">
          <cell r="B41" t="str">
            <v>Instrumental de Topografia</v>
          </cell>
        </row>
        <row r="42">
          <cell r="B42" t="str">
            <v>Instrumental de Topografia + Equipe</v>
          </cell>
        </row>
        <row r="43">
          <cell r="B43" t="str">
            <v>Internet</v>
          </cell>
        </row>
        <row r="44">
          <cell r="B44" t="str">
            <v>Laboratório de Asfalto</v>
          </cell>
        </row>
        <row r="45">
          <cell r="B45" t="str">
            <v>Laboratório de Concreto</v>
          </cell>
        </row>
        <row r="46">
          <cell r="B46" t="str">
            <v>Laboratório de Solos</v>
          </cell>
        </row>
        <row r="47">
          <cell r="B47" t="str">
            <v>Lanches</v>
          </cell>
        </row>
        <row r="48">
          <cell r="B48" t="str">
            <v>Locação + Seguro + Tx Serviço</v>
          </cell>
        </row>
        <row r="49">
          <cell r="B49" t="str">
            <v>Manutenção Escritório</v>
          </cell>
        </row>
        <row r="50">
          <cell r="B50" t="str">
            <v>Manutenção Veiculo</v>
          </cell>
        </row>
        <row r="51">
          <cell r="B51" t="str">
            <v>Material de escritório</v>
          </cell>
        </row>
        <row r="52">
          <cell r="B52" t="str">
            <v>Microcomputador (Desktop)</v>
          </cell>
        </row>
        <row r="53">
          <cell r="B53" t="str">
            <v>Mobiliário Alojamento</v>
          </cell>
        </row>
        <row r="54">
          <cell r="B54" t="str">
            <v>Mobiliário Escritório</v>
          </cell>
        </row>
        <row r="55">
          <cell r="B55" t="str">
            <v>Nível automático</v>
          </cell>
        </row>
        <row r="56">
          <cell r="B56" t="str">
            <v>Nível e acessórios</v>
          </cell>
        </row>
        <row r="57">
          <cell r="B57" t="str">
            <v>Nível Ótico</v>
          </cell>
        </row>
        <row r="58">
          <cell r="B58" t="str">
            <v>Notebook</v>
          </cell>
        </row>
        <row r="59">
          <cell r="B59" t="str">
            <v>Perfilógrafo tipo "Califórnia"</v>
          </cell>
        </row>
        <row r="60">
          <cell r="B60" t="str">
            <v>Plotagem A1</v>
          </cell>
        </row>
        <row r="61">
          <cell r="B61" t="str">
            <v>Plotagem A3</v>
          </cell>
        </row>
        <row r="62">
          <cell r="B62" t="str">
            <v>Relatórios</v>
          </cell>
        </row>
        <row r="63">
          <cell r="B63" t="str">
            <v>Serviços Gráficos / Material de Consumo</v>
          </cell>
        </row>
        <row r="64">
          <cell r="B64" t="str">
            <v>Software Autocad</v>
          </cell>
        </row>
        <row r="65">
          <cell r="B65" t="str">
            <v>Software Office</v>
          </cell>
        </row>
        <row r="66">
          <cell r="B66" t="str">
            <v>Software Topograph</v>
          </cell>
        </row>
        <row r="67">
          <cell r="B67" t="str">
            <v>Taxas de anuidades</v>
          </cell>
        </row>
        <row r="68">
          <cell r="B68" t="str">
            <v>Telefone Celular</v>
          </cell>
        </row>
        <row r="69">
          <cell r="B69" t="str">
            <v>Telefone fixo</v>
          </cell>
        </row>
        <row r="70">
          <cell r="B70" t="str">
            <v>Uniforme</v>
          </cell>
        </row>
        <row r="71">
          <cell r="B71" t="str">
            <v>Vale Alimentação</v>
          </cell>
        </row>
        <row r="72">
          <cell r="B72" t="str">
            <v>Viga Benkelman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Dens. médias"/>
      <sheetName val="Dens. teórica"/>
      <sheetName val="Te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D3">
            <v>776</v>
          </cell>
          <cell r="E3">
            <v>10.7</v>
          </cell>
          <cell r="F3">
            <v>2.3340000000000001</v>
          </cell>
          <cell r="G3">
            <v>17.135999999999999</v>
          </cell>
        </row>
        <row r="4">
          <cell r="D4">
            <v>990</v>
          </cell>
          <cell r="E4">
            <v>11.5</v>
          </cell>
          <cell r="F4">
            <v>2.3530000000000002</v>
          </cell>
          <cell r="G4">
            <v>16.885000000000002</v>
          </cell>
        </row>
        <row r="5">
          <cell r="D5">
            <v>1016</v>
          </cell>
          <cell r="E5">
            <v>13.1</v>
          </cell>
          <cell r="F5">
            <v>2.3639999999999999</v>
          </cell>
          <cell r="G5">
            <v>16.945</v>
          </cell>
        </row>
        <row r="6">
          <cell r="D6">
            <v>908</v>
          </cell>
          <cell r="E6">
            <v>14.2</v>
          </cell>
          <cell r="F6">
            <v>2.3650000000000002</v>
          </cell>
          <cell r="G6">
            <v>17.359000000000002</v>
          </cell>
        </row>
        <row r="7">
          <cell r="D7">
            <v>766</v>
          </cell>
          <cell r="E7">
            <v>15.6</v>
          </cell>
          <cell r="F7">
            <v>2.36</v>
          </cell>
          <cell r="G7">
            <v>17.97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</sheetNames>
    <definedNames>
      <definedName name="PassaExtenso"/>
    </defined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orcamentodnerL1"/>
      <sheetName val="qorcamentodnerL2"/>
    </sheetNames>
    <sheetDataSet>
      <sheetData sheetId="0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PGQ"/>
      <sheetName val="Equipamentos"/>
      <sheetName val="Teo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PGQ"/>
      <sheetName val="Equipamentos"/>
      <sheetName val="Teo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xecutivo"/>
      <sheetName val="Plan1"/>
    </sheetNames>
    <sheetDataSet>
      <sheetData sheetId="0" refreshError="1"/>
      <sheetData sheetId="1">
        <row r="1">
          <cell r="B1" t="str">
            <v>VALOR</v>
          </cell>
        </row>
        <row r="2">
          <cell r="A2" t="str">
            <v>Outros</v>
          </cell>
        </row>
        <row r="3">
          <cell r="A3" t="str">
            <v>ÁREA TÉCNICA</v>
          </cell>
        </row>
        <row r="4">
          <cell r="A4" t="str">
            <v>Assistente Técnico</v>
          </cell>
        </row>
        <row r="5">
          <cell r="A5" t="str">
            <v>Ajudante</v>
          </cell>
        </row>
        <row r="6">
          <cell r="A6" t="str">
            <v>Auxiliar de Laboratório</v>
          </cell>
        </row>
        <row r="7">
          <cell r="A7" t="str">
            <v>Auxiliar Técnico</v>
          </cell>
        </row>
        <row r="8">
          <cell r="A8" t="str">
            <v>Desenhista Cadista</v>
          </cell>
        </row>
        <row r="9">
          <cell r="A9" t="str">
            <v>Encarregado</v>
          </cell>
        </row>
        <row r="10">
          <cell r="A10" t="str">
            <v>Engenheiro Pleno</v>
          </cell>
        </row>
        <row r="11">
          <cell r="A11" t="str">
            <v>Engenheiro Sênior</v>
          </cell>
        </row>
        <row r="12">
          <cell r="A12" t="str">
            <v>Laboratorista</v>
          </cell>
        </row>
        <row r="13">
          <cell r="A13" t="str">
            <v>Motorista</v>
          </cell>
        </row>
        <row r="14">
          <cell r="A14" t="str">
            <v>Projetista</v>
          </cell>
        </row>
        <row r="15">
          <cell r="A15" t="str">
            <v>Técnico em Estradas</v>
          </cell>
        </row>
        <row r="16">
          <cell r="A16" t="str">
            <v>Topógrafo</v>
          </cell>
        </row>
        <row r="17">
          <cell r="A17" t="str">
            <v>VEÍCULOS</v>
          </cell>
        </row>
        <row r="18">
          <cell r="A18" t="str">
            <v>Aluguel de Veículos</v>
          </cell>
        </row>
        <row r="19">
          <cell r="A19" t="str">
            <v>Combustível</v>
          </cell>
        </row>
        <row r="20">
          <cell r="A20" t="str">
            <v>VIAGENS</v>
          </cell>
        </row>
        <row r="21">
          <cell r="A21" t="str">
            <v>Passagem Aérea</v>
          </cell>
        </row>
        <row r="22">
          <cell r="A22" t="str">
            <v>Hospedagem</v>
          </cell>
        </row>
        <row r="23">
          <cell r="A23" t="str">
            <v>Refeiçoes</v>
          </cell>
        </row>
        <row r="24">
          <cell r="A24" t="str">
            <v>Diária para campo</v>
          </cell>
        </row>
        <row r="25">
          <cell r="A25" t="str">
            <v>FORNECEDORES</v>
          </cell>
        </row>
        <row r="26">
          <cell r="A26" t="str">
            <v>Amurada</v>
          </cell>
        </row>
        <row r="27">
          <cell r="A27" t="str">
            <v>Ambienta</v>
          </cell>
        </row>
        <row r="28">
          <cell r="A28" t="str">
            <v>BH Luz</v>
          </cell>
        </row>
        <row r="29">
          <cell r="A29" t="str">
            <v>Boscasso</v>
          </cell>
        </row>
        <row r="30">
          <cell r="A30" t="str">
            <v>CAPPE Consultoria</v>
          </cell>
        </row>
        <row r="31">
          <cell r="A31" t="str">
            <v>EAC Consultoria</v>
          </cell>
        </row>
        <row r="32">
          <cell r="A32" t="str">
            <v>Encotec</v>
          </cell>
        </row>
        <row r="33">
          <cell r="A33" t="str">
            <v>Engetraf</v>
          </cell>
        </row>
        <row r="34">
          <cell r="A34" t="str">
            <v>Euler Engenheiros</v>
          </cell>
        </row>
        <row r="35">
          <cell r="A35" t="str">
            <v>Geopar</v>
          </cell>
        </row>
        <row r="36">
          <cell r="A36" t="str">
            <v>HB Topografia</v>
          </cell>
        </row>
        <row r="37">
          <cell r="A37" t="str">
            <v>HBA Engenharia</v>
          </cell>
        </row>
        <row r="38">
          <cell r="A38" t="str">
            <v>LPC</v>
          </cell>
        </row>
        <row r="39">
          <cell r="A39" t="str">
            <v>Mário Portaro</v>
          </cell>
        </row>
        <row r="40">
          <cell r="A40" t="str">
            <v>Perfyl</v>
          </cell>
        </row>
        <row r="41">
          <cell r="A41" t="str">
            <v>Sondacil</v>
          </cell>
        </row>
        <row r="42">
          <cell r="A42" t="str">
            <v>Triângulo Sondagem</v>
          </cell>
        </row>
        <row r="43">
          <cell r="A43" t="str">
            <v>SONDAGEM</v>
          </cell>
        </row>
        <row r="44">
          <cell r="A44" t="str">
            <v>Mobilização</v>
          </cell>
        </row>
        <row r="45">
          <cell r="A45" t="str">
            <v>Sondagem Mista em Solo</v>
          </cell>
        </row>
        <row r="46">
          <cell r="A46" t="str">
            <v>Sondagem Mista em Rocha</v>
          </cell>
        </row>
        <row r="47">
          <cell r="A47" t="str">
            <v>Taxa de Instalação</v>
          </cell>
        </row>
        <row r="48">
          <cell r="A48" t="str">
            <v>Sondagem Rotativa</v>
          </cell>
        </row>
        <row r="49">
          <cell r="A49" t="str">
            <v>Sondagem de Poço</v>
          </cell>
        </row>
        <row r="50">
          <cell r="A50" t="str">
            <v>Campo</v>
          </cell>
        </row>
        <row r="51">
          <cell r="A51" t="str">
            <v>IRI</v>
          </cell>
        </row>
        <row r="52">
          <cell r="A52" t="str">
            <v>FWD</v>
          </cell>
        </row>
        <row r="53">
          <cell r="A53" t="str">
            <v>LVC</v>
          </cell>
        </row>
        <row r="54">
          <cell r="A54" t="str">
            <v>Equipamentos</v>
          </cell>
        </row>
        <row r="55">
          <cell r="A55" t="str">
            <v>Estação Total</v>
          </cell>
        </row>
        <row r="56">
          <cell r="A56" t="str">
            <v>Frete</v>
          </cell>
        </row>
        <row r="57">
          <cell r="A57" t="str">
            <v>Transporte de Amostras</v>
          </cell>
        </row>
        <row r="58">
          <cell r="A58" t="str">
            <v xml:space="preserve"> Análises Laboratoristas </v>
          </cell>
        </row>
        <row r="59">
          <cell r="A59" t="str">
            <v>Material Granular</v>
          </cell>
        </row>
        <row r="60">
          <cell r="A60" t="str">
            <v>Ensaio Granulométrico</v>
          </cell>
        </row>
        <row r="61">
          <cell r="A61" t="str">
            <v>Limite de Liquides (LL)</v>
          </cell>
        </row>
        <row r="62">
          <cell r="A62" t="str">
            <v>Limite de Plasticidade (LP)</v>
          </cell>
        </row>
        <row r="63">
          <cell r="A63" t="str">
            <v>Compactação Proctor Normal</v>
          </cell>
        </row>
        <row r="64">
          <cell r="A64" t="str">
            <v>Compactação Proctor Intermediário (sub-base e base)</v>
          </cell>
        </row>
        <row r="65">
          <cell r="A65" t="str">
            <v>Compactação Proctor Modificado (base)</v>
          </cell>
        </row>
        <row r="66">
          <cell r="A66" t="str">
            <v>Índice Suporte Califórnia 3pt</v>
          </cell>
        </row>
        <row r="67">
          <cell r="A67" t="str">
            <v>Expansão</v>
          </cell>
        </row>
        <row r="68">
          <cell r="A68" t="str">
            <v>Determinação da espessura das camadas</v>
          </cell>
        </row>
        <row r="69">
          <cell r="A69" t="str">
            <v>Detreminação da umidade natural</v>
          </cell>
        </row>
        <row r="70">
          <cell r="A70" t="str">
            <v>Determinação da massa específica aparente</v>
          </cell>
        </row>
        <row r="71">
          <cell r="A71" t="str">
            <v>Determinação da massa específica real dos grãos</v>
          </cell>
        </row>
        <row r="72">
          <cell r="A72" t="str">
            <v>Resistência á compressão simples</v>
          </cell>
        </row>
        <row r="73">
          <cell r="A73" t="str">
            <v>Adensamento</v>
          </cell>
        </row>
        <row r="74">
          <cell r="A74" t="str">
            <v>Triaxial Rápido</v>
          </cell>
        </row>
        <row r="75">
          <cell r="A75" t="str">
            <v>Coleta de Amostra através do amostrador Shelby</v>
          </cell>
        </row>
        <row r="76">
          <cell r="A76" t="str">
            <v>Abrasão Los Angeles</v>
          </cell>
        </row>
        <row r="77">
          <cell r="A77" t="str">
            <v>Adesividade</v>
          </cell>
        </row>
        <row r="78">
          <cell r="A78" t="str">
            <v>Durabilidade</v>
          </cell>
        </row>
        <row r="79">
          <cell r="A79" t="str">
            <v>Índice de forma</v>
          </cell>
        </row>
        <row r="80">
          <cell r="A80" t="str">
            <v>Ensaio Granulométrico</v>
          </cell>
        </row>
        <row r="81">
          <cell r="A81" t="str">
            <v>Equivalente de Areia</v>
          </cell>
        </row>
        <row r="82">
          <cell r="A82" t="str">
            <v>Teor de Matéria Orgânica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uxiliar"/>
      <sheetName val="COMPOSIÇÃO A"/>
      <sheetName val="P A T O 99 B"/>
      <sheetName val="Trans 99 C"/>
      <sheetName val="Preços 99 D"/>
      <sheetName val="Cronograma 99 E"/>
      <sheetName val="Pesquisa"/>
      <sheetName val="Diagrama 476"/>
      <sheetName val="Custo do RR-2C"/>
      <sheetName val="Custo do TSD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Dados de Entrada 4"/>
      <sheetName val="Capa"/>
      <sheetName val="Página 1"/>
      <sheetName val="Página 2"/>
      <sheetName val="Página 3"/>
      <sheetName val="Página 4"/>
      <sheetName val="Página 5"/>
      <sheetName val="Página 6"/>
      <sheetName val="Página 7"/>
      <sheetName val="Página 8"/>
      <sheetName val="Página 9"/>
      <sheetName val="Página 10"/>
      <sheetName val="Página 11"/>
      <sheetName val="Página 12"/>
      <sheetName val="Página 13"/>
      <sheetName val="Página 14"/>
      <sheetName val="RESULFINAL"/>
      <sheetName val="Página 16"/>
      <sheetName val="DENAGREGRAUDO"/>
      <sheetName val="DENSAGRMIUDO"/>
      <sheetName val="MASESPFINPULV"/>
      <sheetName val="Traço da Mist.+Filler."/>
      <sheetName val="Traço da Mist. Bet."/>
      <sheetName val="E. Areia"/>
      <sheetName val="E. Areia (2)"/>
      <sheetName val="Pes Agr Silos Frio 3.4&quot;"/>
      <sheetName val="Pes Agr Silos Frio Areia méd"/>
      <sheetName val="Pes Agr Silos Frio 3.8&quot;+pó"/>
      <sheetName val="Até Aqui"/>
      <sheetName val="DETDENSCAP20"/>
      <sheetName val="DENSCORPROVA"/>
      <sheetName val="GRAFTEMPVISC1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Filler"/>
      <sheetName val="Analise SF 4"/>
      <sheetName val="Analise SF 3"/>
      <sheetName val="Analise SF 2"/>
      <sheetName val="Analise SF 1"/>
      <sheetName val="Analise SF Filler"/>
      <sheetName val="Analise SQ 3"/>
      <sheetName val="Analise SQ 2"/>
      <sheetName val="Analise SQ 1"/>
      <sheetName val="DURABILIDADE"/>
      <sheetName val="INDICE FORMA"/>
      <sheetName val="ABRASÃO"/>
      <sheetName val="ADESIVID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4.5</v>
          </cell>
          <cell r="B3">
            <v>6.6202348981163466</v>
          </cell>
          <cell r="C3">
            <v>60.964134991383446</v>
          </cell>
          <cell r="D3">
            <v>1025.855</v>
          </cell>
          <cell r="E3">
            <v>8.6999999999999993</v>
          </cell>
          <cell r="F3">
            <v>2.3529999999999998</v>
          </cell>
          <cell r="G3">
            <v>16.963493472502915</v>
          </cell>
        </row>
        <row r="4">
          <cell r="A4">
            <v>5</v>
          </cell>
          <cell r="B4">
            <v>5.5001923970155246</v>
          </cell>
          <cell r="C4">
            <v>67.747806208191548</v>
          </cell>
          <cell r="D4">
            <v>1094.5825</v>
          </cell>
          <cell r="E4">
            <v>9.5749999999999993</v>
          </cell>
          <cell r="F4">
            <v>2.3630000000000004</v>
          </cell>
          <cell r="G4">
            <v>17.047556761540491</v>
          </cell>
        </row>
        <row r="5">
          <cell r="A5">
            <v>5.5</v>
          </cell>
          <cell r="B5">
            <v>4.4232587303692874</v>
          </cell>
          <cell r="C5">
            <v>74.264023326736492</v>
          </cell>
          <cell r="D5">
            <v>879.57749999999999</v>
          </cell>
          <cell r="E5">
            <v>10.725000000000001</v>
          </cell>
          <cell r="F5">
            <v>2.37175</v>
          </cell>
          <cell r="G5">
            <v>17.178598970077541</v>
          </cell>
        </row>
        <row r="6">
          <cell r="A6">
            <v>6</v>
          </cell>
          <cell r="B6">
            <v>4.0007841277410066</v>
          </cell>
          <cell r="C6">
            <v>77.635106010695324</v>
          </cell>
          <cell r="D6">
            <v>567.98</v>
          </cell>
          <cell r="E6">
            <v>13.6</v>
          </cell>
          <cell r="F6">
            <v>2.3642500000000002</v>
          </cell>
          <cell r="G6">
            <v>17.877321384085253</v>
          </cell>
        </row>
        <row r="7">
          <cell r="A7">
            <v>6.5</v>
          </cell>
          <cell r="B7">
            <v>4.0533844045161054</v>
          </cell>
          <cell r="C7">
            <v>78.676681324823704</v>
          </cell>
          <cell r="D7">
            <v>529.86500000000001</v>
          </cell>
          <cell r="E7">
            <v>19.450000000000003</v>
          </cell>
          <cell r="F7">
            <v>2.3452500000000001</v>
          </cell>
          <cell r="G7">
            <v>18.970602326582025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sagem de Pista Ago-98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GERA.XLS"/>
      <sheetName val="EQUIPE.XLS"/>
      <sheetName val="PRECORC.XLS"/>
    </sheetNames>
    <sheetDataSet>
      <sheetData sheetId="0" refreshError="1"/>
      <sheetData sheetId="1" refreshError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PRO-08"/>
      <sheetName val="ANALI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origi"/>
      <sheetName val="FVmodif"/>
      <sheetName val="FVresumo"/>
      <sheetName val="FVadotar"/>
      <sheetName val="Calculo4010"/>
      <sheetName val="ExempFC1"/>
      <sheetName val="ExemFC2"/>
      <sheetName val="ExemFC3"/>
      <sheetName val="Exemp1"/>
      <sheetName val="Exemp2"/>
      <sheetName val="Exemp3"/>
      <sheetName val="Exemp4"/>
      <sheetName val="Exemp5"/>
      <sheetName val="Exemp6"/>
      <sheetName val="Exemp7"/>
      <sheetName val="Exemp8"/>
      <sheetName val="PROJETO"/>
      <sheetName val="Exerci1"/>
      <sheetName val="Exerci2"/>
      <sheetName val="PROV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_ORIGINAL"/>
      <sheetName val="RESUMO_AUT1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1"/>
      <sheetName val="Dados de Entrada 2"/>
      <sheetName val="Dados de Entrada 3"/>
      <sheetName val="Capa"/>
      <sheetName val="Página 1"/>
      <sheetName val="Dados de Entrada 4"/>
      <sheetName val="Página 2"/>
      <sheetName val="Página 3"/>
      <sheetName val="Página 4"/>
      <sheetName val="Página 6"/>
      <sheetName val="Página 5"/>
      <sheetName val="Página 7"/>
      <sheetName val="Página 8"/>
      <sheetName val="Dens. médias"/>
      <sheetName val="Dens. teórica"/>
      <sheetName val="Página 9"/>
      <sheetName val="Página 10"/>
      <sheetName val="Página 11"/>
      <sheetName val="Página 12"/>
      <sheetName val="Página 13"/>
      <sheetName val="Teor"/>
      <sheetName val="DENAGREGRAUDO"/>
      <sheetName val="DENSAGRMIUDO"/>
      <sheetName val="MASESPFINPULV"/>
      <sheetName val="DETDENSCAP20"/>
      <sheetName val="DENSCORPROVA"/>
      <sheetName val="GRAFTEMPVISC1"/>
      <sheetName val="GRAFTEMPVISC2"/>
      <sheetName val="CALIBRAGEM"/>
      <sheetName val="CALIBRAGEM-II"/>
      <sheetName val="CALIBRAGEM1"/>
      <sheetName val="CALIBRAGEM2"/>
      <sheetName val="SILOFR4"/>
      <sheetName val="SILOFR3"/>
      <sheetName val="SILOFR2"/>
      <sheetName val="SILOFR1"/>
      <sheetName val="Dosador"/>
      <sheetName val="BALANÇA"/>
      <sheetName val="RESULFINAL"/>
      <sheetName val="DURABILIDADE"/>
      <sheetName val="INDICE FORMA"/>
      <sheetName val="ABRASÃO"/>
      <sheetName val="ADESIVID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>
            <v>4</v>
          </cell>
          <cell r="B3">
            <v>7.8929999999999998</v>
          </cell>
          <cell r="C3">
            <v>53.947000000000003</v>
          </cell>
          <cell r="D3">
            <v>776</v>
          </cell>
          <cell r="E3">
            <v>10.7</v>
          </cell>
          <cell r="F3">
            <v>2.3340000000000001</v>
          </cell>
          <cell r="G3">
            <v>17.135999999999999</v>
          </cell>
        </row>
        <row r="4">
          <cell r="A4">
            <v>4.5</v>
          </cell>
          <cell r="B4">
            <v>6.391</v>
          </cell>
          <cell r="C4">
            <v>62.156999999999996</v>
          </cell>
          <cell r="D4">
            <v>990</v>
          </cell>
          <cell r="E4">
            <v>11.5</v>
          </cell>
          <cell r="F4">
            <v>2.3530000000000002</v>
          </cell>
          <cell r="G4">
            <v>16.885000000000002</v>
          </cell>
        </row>
        <row r="5">
          <cell r="A5">
            <v>5</v>
          </cell>
          <cell r="B5">
            <v>5.2510000000000003</v>
          </cell>
          <cell r="C5">
            <v>69.018000000000001</v>
          </cell>
          <cell r="D5">
            <v>1016</v>
          </cell>
          <cell r="E5">
            <v>13.1</v>
          </cell>
          <cell r="F5">
            <v>2.3639999999999999</v>
          </cell>
          <cell r="G5">
            <v>16.945</v>
          </cell>
        </row>
        <row r="6">
          <cell r="A6">
            <v>5.5</v>
          </cell>
          <cell r="B6">
            <v>4.4960000000000004</v>
          </cell>
          <cell r="C6">
            <v>74.105000000000004</v>
          </cell>
          <cell r="D6">
            <v>908</v>
          </cell>
          <cell r="E6">
            <v>14.2</v>
          </cell>
          <cell r="F6">
            <v>2.3650000000000002</v>
          </cell>
          <cell r="G6">
            <v>17.359000000000002</v>
          </cell>
        </row>
        <row r="7">
          <cell r="A7">
            <v>6</v>
          </cell>
          <cell r="B7">
            <v>3.9609999999999999</v>
          </cell>
          <cell r="C7">
            <v>77.971999999999994</v>
          </cell>
          <cell r="D7">
            <v>766</v>
          </cell>
          <cell r="E7">
            <v>15.6</v>
          </cell>
          <cell r="F7">
            <v>2.36</v>
          </cell>
          <cell r="G7">
            <v>17.97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60"/>
  <sheetViews>
    <sheetView showGridLines="0" view="pageBreakPreview" zoomScale="85" zoomScaleNormal="85" zoomScaleSheetLayoutView="85" workbookViewId="0">
      <selection activeCell="B8" sqref="B8:B21"/>
    </sheetView>
  </sheetViews>
  <sheetFormatPr defaultColWidth="9.140625" defaultRowHeight="12.75" x14ac:dyDescent="0.25"/>
  <cols>
    <col min="1" max="1" width="0.85546875" style="266" customWidth="1"/>
    <col min="2" max="2" width="13.28515625" style="266" customWidth="1"/>
    <col min="3" max="3" width="27" style="266" customWidth="1"/>
    <col min="4" max="4" width="6.85546875" style="266" customWidth="1"/>
    <col min="5" max="9" width="15.7109375" style="266" customWidth="1"/>
    <col min="10" max="10" width="17.7109375" style="266" bestFit="1" customWidth="1"/>
    <col min="11" max="16" width="15.7109375" style="266" customWidth="1"/>
    <col min="17" max="17" width="15.42578125" style="266" customWidth="1"/>
    <col min="18" max="18" width="22.7109375" style="266" customWidth="1"/>
    <col min="19" max="19" width="9.140625" style="266"/>
    <col min="20" max="20" width="14.85546875" style="266" bestFit="1" customWidth="1"/>
    <col min="21" max="21" width="13.5703125" style="266" bestFit="1" customWidth="1"/>
    <col min="22" max="16384" width="9.140625" style="266"/>
  </cols>
  <sheetData>
    <row r="2" spans="1:22" ht="30.75" customHeight="1" x14ac:dyDescent="0.25">
      <c r="A2" s="265"/>
      <c r="B2" s="497" t="s">
        <v>488</v>
      </c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9"/>
      <c r="N2" s="497" t="s">
        <v>485</v>
      </c>
      <c r="O2" s="498"/>
      <c r="P2" s="499"/>
    </row>
    <row r="3" spans="1:22" ht="31.5" customHeight="1" x14ac:dyDescent="0.25">
      <c r="A3" s="265"/>
      <c r="B3" s="500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2"/>
      <c r="N3" s="511" t="s">
        <v>457</v>
      </c>
      <c r="O3" s="512"/>
      <c r="P3" s="513"/>
      <c r="R3" s="267">
        <f ca="1">ORÇAMENTO!J57</f>
        <v>33414117.329999998</v>
      </c>
    </row>
    <row r="4" spans="1:22" ht="21" customHeight="1" x14ac:dyDescent="0.25">
      <c r="A4" s="265"/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3"/>
      <c r="R4" s="267"/>
      <c r="S4" s="268"/>
    </row>
    <row r="5" spans="1:22" s="448" customFormat="1" ht="18.75" customHeight="1" x14ac:dyDescent="0.25">
      <c r="A5" s="447"/>
      <c r="B5" s="514" t="s">
        <v>317</v>
      </c>
      <c r="C5" s="515"/>
      <c r="D5" s="516"/>
      <c r="E5" s="504" t="s">
        <v>346</v>
      </c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</row>
    <row r="6" spans="1:22" ht="15" customHeight="1" x14ac:dyDescent="0.25">
      <c r="A6" s="265"/>
      <c r="B6" s="517"/>
      <c r="C6" s="518"/>
      <c r="D6" s="519"/>
      <c r="E6" s="520" t="s">
        <v>318</v>
      </c>
      <c r="F6" s="520" t="s">
        <v>319</v>
      </c>
      <c r="G6" s="520" t="s">
        <v>320</v>
      </c>
      <c r="H6" s="520" t="s">
        <v>321</v>
      </c>
      <c r="I6" s="520" t="s">
        <v>322</v>
      </c>
      <c r="J6" s="520" t="s">
        <v>323</v>
      </c>
      <c r="K6" s="520" t="s">
        <v>324</v>
      </c>
      <c r="L6" s="520" t="s">
        <v>325</v>
      </c>
      <c r="M6" s="520" t="s">
        <v>326</v>
      </c>
      <c r="N6" s="520" t="s">
        <v>327</v>
      </c>
      <c r="O6" s="520" t="s">
        <v>328</v>
      </c>
      <c r="P6" s="520" t="s">
        <v>329</v>
      </c>
    </row>
    <row r="7" spans="1:22" ht="15" customHeight="1" x14ac:dyDescent="0.25">
      <c r="A7" s="265"/>
      <c r="B7" s="509" t="s">
        <v>330</v>
      </c>
      <c r="C7" s="509"/>
      <c r="D7" s="457" t="s">
        <v>22</v>
      </c>
      <c r="E7" s="521"/>
      <c r="F7" s="521"/>
      <c r="G7" s="521"/>
      <c r="H7" s="521"/>
      <c r="I7" s="521"/>
      <c r="J7" s="521"/>
      <c r="K7" s="521"/>
      <c r="L7" s="521"/>
      <c r="M7" s="521"/>
      <c r="N7" s="521"/>
      <c r="O7" s="521"/>
      <c r="P7" s="521"/>
      <c r="R7" s="267"/>
    </row>
    <row r="8" spans="1:22" s="455" customFormat="1" ht="21.95" customHeight="1" x14ac:dyDescent="0.25">
      <c r="A8" s="452"/>
      <c r="B8" s="506" t="s">
        <v>458</v>
      </c>
      <c r="C8" s="506" t="str">
        <f>ORÇAMENTO!$F$7</f>
        <v>COORDENAÇÃO E APOIO TÉCNICO</v>
      </c>
      <c r="D8" s="453" t="s">
        <v>331</v>
      </c>
      <c r="E8" s="454">
        <f ca="1">E9/ORÇAMENTO!$K$7</f>
        <v>3.3333333333333333E-2</v>
      </c>
      <c r="F8" s="454">
        <f ca="1">F9/ORÇAMENTO!$K$7</f>
        <v>3.3333333333333333E-2</v>
      </c>
      <c r="G8" s="454">
        <f ca="1">G9/ORÇAMENTO!$K$7</f>
        <v>3.3333333333333333E-2</v>
      </c>
      <c r="H8" s="454">
        <f ca="1">H9/ORÇAMENTO!$K$7</f>
        <v>3.3333333333333333E-2</v>
      </c>
      <c r="I8" s="454">
        <f ca="1">I9/ORÇAMENTO!$K$7</f>
        <v>3.3333333333333333E-2</v>
      </c>
      <c r="J8" s="454">
        <f ca="1">J9/ORÇAMENTO!$K$7</f>
        <v>3.3333333333333333E-2</v>
      </c>
      <c r="K8" s="454">
        <f ca="1">K9/ORÇAMENTO!$K$7</f>
        <v>3.3333333333333333E-2</v>
      </c>
      <c r="L8" s="454">
        <f ca="1">L9/ORÇAMENTO!$K$7</f>
        <v>3.3333333333333333E-2</v>
      </c>
      <c r="M8" s="454">
        <f ca="1">M9/ORÇAMENTO!$K$7</f>
        <v>3.3333333333333333E-2</v>
      </c>
      <c r="N8" s="454">
        <f ca="1">N9/ORÇAMENTO!$K$7</f>
        <v>3.3333333333333333E-2</v>
      </c>
      <c r="O8" s="454">
        <f ca="1">O9/ORÇAMENTO!$K$7</f>
        <v>3.3333333333333333E-2</v>
      </c>
      <c r="P8" s="454">
        <f ca="1">P9/ORÇAMENTO!$K$7</f>
        <v>3.3333333333333333E-2</v>
      </c>
      <c r="Q8" s="489"/>
    </row>
    <row r="9" spans="1:22" s="451" customFormat="1" ht="21.95" customHeight="1" x14ac:dyDescent="0.25">
      <c r="A9" s="449"/>
      <c r="B9" s="508"/>
      <c r="C9" s="507"/>
      <c r="D9" s="450" t="s">
        <v>332</v>
      </c>
      <c r="E9" s="456">
        <f ca="1">TRUNC(ORÇAMENTO!$K$7/30,2)</f>
        <v>89455.3</v>
      </c>
      <c r="F9" s="456">
        <f ca="1">TRUNC(ORÇAMENTO!$K$7/30,2)</f>
        <v>89455.3</v>
      </c>
      <c r="G9" s="456">
        <f ca="1">TRUNC(ORÇAMENTO!$K$7/30,2)</f>
        <v>89455.3</v>
      </c>
      <c r="H9" s="456">
        <f ca="1">TRUNC(ORÇAMENTO!$K$7/30,2)</f>
        <v>89455.3</v>
      </c>
      <c r="I9" s="456">
        <f ca="1">TRUNC(ORÇAMENTO!$K$7/30,2)</f>
        <v>89455.3</v>
      </c>
      <c r="J9" s="456">
        <f ca="1">TRUNC(ORÇAMENTO!$K$7/30,2)</f>
        <v>89455.3</v>
      </c>
      <c r="K9" s="456">
        <f ca="1">TRUNC(ORÇAMENTO!$K$7/30,2)</f>
        <v>89455.3</v>
      </c>
      <c r="L9" s="456">
        <f ca="1">TRUNC(ORÇAMENTO!$K$7/30,2)</f>
        <v>89455.3</v>
      </c>
      <c r="M9" s="456">
        <f ca="1">TRUNC(ORÇAMENTO!$K$7/30,2)</f>
        <v>89455.3</v>
      </c>
      <c r="N9" s="456">
        <f ca="1">TRUNC(ORÇAMENTO!$K$7/30,2)</f>
        <v>89455.3</v>
      </c>
      <c r="O9" s="456">
        <f ca="1">TRUNC(ORÇAMENTO!$K$7/30,2)</f>
        <v>89455.3</v>
      </c>
      <c r="P9" s="456">
        <f ca="1">TRUNC(ORÇAMENTO!$K$7/30,2)</f>
        <v>89455.3</v>
      </c>
      <c r="Q9" s="473"/>
      <c r="V9" s="491"/>
    </row>
    <row r="10" spans="1:22" ht="21.95" customHeight="1" x14ac:dyDescent="0.25">
      <c r="A10" s="265"/>
      <c r="B10" s="508"/>
      <c r="C10" s="506" t="str">
        <f>ORÇAMENTO!$F$9</f>
        <v>LEVANTAMENTOS, ESTUDOS PRELIMINARES, ORÇAMENTO E IMPRESSÃO</v>
      </c>
      <c r="D10" s="416" t="s">
        <v>331</v>
      </c>
      <c r="E10" s="271">
        <f ca="1">E11/ORÇAMENTO!$K$9</f>
        <v>4.1666665968985904E-2</v>
      </c>
      <c r="F10" s="271">
        <f ca="1">F11/ORÇAMENTO!$K$9</f>
        <v>4.1666665968985904E-2</v>
      </c>
      <c r="G10" s="271">
        <f ca="1">G11/ORÇAMENTO!$K$9</f>
        <v>4.1666665968985904E-2</v>
      </c>
      <c r="H10" s="271">
        <f ca="1">H11/ORÇAMENTO!$K$9</f>
        <v>4.1666665968985904E-2</v>
      </c>
      <c r="I10" s="271">
        <f ca="1">I11/ORÇAMENTO!$K$9</f>
        <v>4.1666665968985904E-2</v>
      </c>
      <c r="J10" s="271">
        <f ca="1">J11/ORÇAMENTO!$K$9</f>
        <v>4.1666665968985904E-2</v>
      </c>
      <c r="K10" s="271">
        <f ca="1">K11/ORÇAMENTO!$K$9</f>
        <v>4.1666665968985904E-2</v>
      </c>
      <c r="L10" s="271">
        <f ca="1">L11/ORÇAMENTO!$K$9</f>
        <v>4.1666665968985904E-2</v>
      </c>
      <c r="M10" s="271">
        <f ca="1">M11/ORÇAMENTO!$K$9</f>
        <v>4.1666665968985904E-2</v>
      </c>
      <c r="N10" s="271">
        <f ca="1">N11/ORÇAMENTO!$K$9</f>
        <v>4.1666665968985904E-2</v>
      </c>
      <c r="O10" s="271">
        <f ca="1">O11/ORÇAMENTO!$K$9</f>
        <v>4.1666665968985904E-2</v>
      </c>
      <c r="P10" s="271">
        <f ca="1">P11/ORÇAMENTO!$K$9</f>
        <v>4.1666665968985904E-2</v>
      </c>
      <c r="Q10" s="489"/>
    </row>
    <row r="11" spans="1:22" s="451" customFormat="1" ht="21.95" customHeight="1" x14ac:dyDescent="0.25">
      <c r="A11" s="449"/>
      <c r="B11" s="508"/>
      <c r="C11" s="507"/>
      <c r="D11" s="450" t="s">
        <v>332</v>
      </c>
      <c r="E11" s="456">
        <f ca="1">TRUNC(ORÇAMENTO!$K$9/24,2)</f>
        <v>572332.75</v>
      </c>
      <c r="F11" s="456">
        <f ca="1">TRUNC(ORÇAMENTO!$K$9/24,2)</f>
        <v>572332.75</v>
      </c>
      <c r="G11" s="456">
        <f ca="1">TRUNC(ORÇAMENTO!$K$9/24,2)</f>
        <v>572332.75</v>
      </c>
      <c r="H11" s="456">
        <f ca="1">TRUNC(ORÇAMENTO!$K$9/24,2)</f>
        <v>572332.75</v>
      </c>
      <c r="I11" s="456">
        <f ca="1">TRUNC(ORÇAMENTO!$K$9/24,2)</f>
        <v>572332.75</v>
      </c>
      <c r="J11" s="456">
        <f ca="1">TRUNC(ORÇAMENTO!$K$9/24,2)</f>
        <v>572332.75</v>
      </c>
      <c r="K11" s="456">
        <f ca="1">TRUNC(ORÇAMENTO!$K$9/24,2)</f>
        <v>572332.75</v>
      </c>
      <c r="L11" s="456">
        <f ca="1">TRUNC(ORÇAMENTO!$K$9/24,2)</f>
        <v>572332.75</v>
      </c>
      <c r="M11" s="456">
        <f ca="1">TRUNC(ORÇAMENTO!$K$9/24,2)</f>
        <v>572332.75</v>
      </c>
      <c r="N11" s="456">
        <f ca="1">TRUNC(ORÇAMENTO!$K$9/24,2)</f>
        <v>572332.75</v>
      </c>
      <c r="O11" s="456">
        <f ca="1">TRUNC(ORÇAMENTO!$K$9/24,2)</f>
        <v>572332.75</v>
      </c>
      <c r="P11" s="456">
        <f ca="1">TRUNC(ORÇAMENTO!$K$9/24,2)</f>
        <v>572332.75</v>
      </c>
      <c r="Q11" s="473"/>
    </row>
    <row r="12" spans="1:22" ht="21.95" customHeight="1" x14ac:dyDescent="0.25">
      <c r="A12" s="265"/>
      <c r="B12" s="508"/>
      <c r="C12" s="506" t="str">
        <f>ORÇAMENTO!$F$30</f>
        <v>COMPONENTE AMBIENTAL DOS PROJETOS DE ENGENHARIA RODOVIÁRIA</v>
      </c>
      <c r="D12" s="416" t="s">
        <v>331</v>
      </c>
      <c r="E12" s="271">
        <f ca="1">E13/ORÇAMENTO!$K$30</f>
        <v>3.999999975851512E-2</v>
      </c>
      <c r="F12" s="271">
        <f ca="1">F13/ORÇAMENTO!$K$30</f>
        <v>3.999999975851512E-2</v>
      </c>
      <c r="G12" s="271">
        <f ca="1">G13/ORÇAMENTO!$K$30</f>
        <v>3.999999975851512E-2</v>
      </c>
      <c r="H12" s="271">
        <f ca="1">H13/ORÇAMENTO!$K$30</f>
        <v>3.999999975851512E-2</v>
      </c>
      <c r="I12" s="271">
        <f ca="1">I13/ORÇAMENTO!$K$30</f>
        <v>3.999999975851512E-2</v>
      </c>
      <c r="J12" s="271">
        <f ca="1">J13/ORÇAMENTO!$K$30</f>
        <v>3.999999975851512E-2</v>
      </c>
      <c r="K12" s="271">
        <f ca="1">K13/ORÇAMENTO!$K$30</f>
        <v>3.999999975851512E-2</v>
      </c>
      <c r="L12" s="271">
        <f ca="1">L13/ORÇAMENTO!$K$30</f>
        <v>3.999999975851512E-2</v>
      </c>
      <c r="M12" s="271">
        <f ca="1">M13/ORÇAMENTO!$K$30</f>
        <v>3.999999975851512E-2</v>
      </c>
      <c r="N12" s="271">
        <f ca="1">N13/ORÇAMENTO!$K$30</f>
        <v>3.999999975851512E-2</v>
      </c>
      <c r="O12" s="271">
        <f ca="1">O13/ORÇAMENTO!$K$30</f>
        <v>3.999999975851512E-2</v>
      </c>
      <c r="P12" s="271">
        <f ca="1">P13/ORÇAMENTO!$K$30</f>
        <v>3.999999975851512E-2</v>
      </c>
      <c r="Q12" s="489"/>
    </row>
    <row r="13" spans="1:22" s="451" customFormat="1" ht="21.95" customHeight="1" x14ac:dyDescent="0.25">
      <c r="A13" s="449"/>
      <c r="B13" s="508"/>
      <c r="C13" s="507"/>
      <c r="D13" s="450" t="s">
        <v>332</v>
      </c>
      <c r="E13" s="456">
        <f ca="1">TRUNC(ORÇAMENTO!$K$30/25,2)</f>
        <v>132513.47</v>
      </c>
      <c r="F13" s="456">
        <f ca="1">TRUNC(ORÇAMENTO!$K$30/25,2)</f>
        <v>132513.47</v>
      </c>
      <c r="G13" s="456">
        <f ca="1">TRUNC(ORÇAMENTO!$K$30/25,2)</f>
        <v>132513.47</v>
      </c>
      <c r="H13" s="456">
        <f ca="1">TRUNC(ORÇAMENTO!$K$30/25,2)</f>
        <v>132513.47</v>
      </c>
      <c r="I13" s="456">
        <f ca="1">TRUNC(ORÇAMENTO!$K$30/25,2)</f>
        <v>132513.47</v>
      </c>
      <c r="J13" s="456">
        <f ca="1">TRUNC(ORÇAMENTO!$K$30/25,2)</f>
        <v>132513.47</v>
      </c>
      <c r="K13" s="456">
        <f ca="1">TRUNC(ORÇAMENTO!$K$30/25,2)</f>
        <v>132513.47</v>
      </c>
      <c r="L13" s="456">
        <f ca="1">TRUNC(ORÇAMENTO!$K$30/25,2)</f>
        <v>132513.47</v>
      </c>
      <c r="M13" s="456">
        <f ca="1">TRUNC(ORÇAMENTO!$K$30/25,2)</f>
        <v>132513.47</v>
      </c>
      <c r="N13" s="456">
        <f ca="1">TRUNC(ORÇAMENTO!$K$30/25,2)</f>
        <v>132513.47</v>
      </c>
      <c r="O13" s="456">
        <f ca="1">TRUNC(ORÇAMENTO!$K$30/25,2)</f>
        <v>132513.47</v>
      </c>
      <c r="P13" s="456">
        <f ca="1">TRUNC(ORÇAMENTO!$K$30/25,2)</f>
        <v>132513.47</v>
      </c>
      <c r="Q13" s="473"/>
    </row>
    <row r="14" spans="1:22" ht="21.95" customHeight="1" x14ac:dyDescent="0.25">
      <c r="A14" s="265"/>
      <c r="B14" s="508"/>
      <c r="C14" s="506" t="str">
        <f>ORÇAMENTO!$F$32</f>
        <v>PROJETOS EXECUTIVOS DE ENGENHARIA RODOVIÁRIA</v>
      </c>
      <c r="D14" s="416" t="s">
        <v>331</v>
      </c>
      <c r="E14" s="271"/>
      <c r="F14" s="271">
        <f ca="1">F15/ORÇAMENTO!$K$32</f>
        <v>3.9999999221408934E-2</v>
      </c>
      <c r="G14" s="271">
        <f ca="1">G15/ORÇAMENTO!$K$32</f>
        <v>3.9999999221408934E-2</v>
      </c>
      <c r="H14" s="271">
        <f ca="1">H15/ORÇAMENTO!$K$32</f>
        <v>3.9999999221408934E-2</v>
      </c>
      <c r="I14" s="271">
        <f ca="1">I15/ORÇAMENTO!$K$32</f>
        <v>3.9999999221408934E-2</v>
      </c>
      <c r="J14" s="271">
        <f ca="1">J15/ORÇAMENTO!$K$32</f>
        <v>3.9999999221408934E-2</v>
      </c>
      <c r="K14" s="271">
        <f ca="1">K15/ORÇAMENTO!$K$32</f>
        <v>3.9999999221408934E-2</v>
      </c>
      <c r="L14" s="271">
        <f ca="1">L15/ORÇAMENTO!$K$32</f>
        <v>3.9999999221408934E-2</v>
      </c>
      <c r="M14" s="271">
        <f ca="1">M15/ORÇAMENTO!$K$32</f>
        <v>3.9999999221408934E-2</v>
      </c>
      <c r="N14" s="271">
        <f ca="1">N15/ORÇAMENTO!$K$32</f>
        <v>3.9999999221408934E-2</v>
      </c>
      <c r="O14" s="271">
        <f ca="1">O15/ORÇAMENTO!$K$32</f>
        <v>3.9999999221408934E-2</v>
      </c>
      <c r="P14" s="271">
        <f ca="1">P15/ORÇAMENTO!$K$32</f>
        <v>3.9999999221408934E-2</v>
      </c>
      <c r="Q14" s="489"/>
    </row>
    <row r="15" spans="1:22" s="451" customFormat="1" ht="21.95" customHeight="1" x14ac:dyDescent="0.25">
      <c r="A15" s="449"/>
      <c r="B15" s="508"/>
      <c r="C15" s="507"/>
      <c r="D15" s="450" t="s">
        <v>332</v>
      </c>
      <c r="E15" s="456"/>
      <c r="F15" s="456">
        <f ca="1">TRUNC(ORÇAMENTO!$K$32/25,2)</f>
        <v>308249.09999999998</v>
      </c>
      <c r="G15" s="456">
        <f ca="1">TRUNC(ORÇAMENTO!$K$32/25,2)</f>
        <v>308249.09999999998</v>
      </c>
      <c r="H15" s="456">
        <f ca="1">TRUNC(ORÇAMENTO!$K$32/25,2)</f>
        <v>308249.09999999998</v>
      </c>
      <c r="I15" s="456">
        <f ca="1">TRUNC(ORÇAMENTO!$K$32/25,2)</f>
        <v>308249.09999999998</v>
      </c>
      <c r="J15" s="456">
        <f ca="1">TRUNC(ORÇAMENTO!$K$32/25,2)</f>
        <v>308249.09999999998</v>
      </c>
      <c r="K15" s="456">
        <f ca="1">TRUNC(ORÇAMENTO!$K$32/25,2)</f>
        <v>308249.09999999998</v>
      </c>
      <c r="L15" s="456">
        <f ca="1">TRUNC(ORÇAMENTO!$K$32/25,2)</f>
        <v>308249.09999999998</v>
      </c>
      <c r="M15" s="456">
        <f ca="1">TRUNC(ORÇAMENTO!$K$32/25,2)</f>
        <v>308249.09999999998</v>
      </c>
      <c r="N15" s="456">
        <f ca="1">TRUNC(ORÇAMENTO!$K$32/25,2)</f>
        <v>308249.09999999998</v>
      </c>
      <c r="O15" s="456">
        <f ca="1">TRUNC(ORÇAMENTO!$K$32/25,2)</f>
        <v>308249.09999999998</v>
      </c>
      <c r="P15" s="456">
        <f ca="1">TRUNC(ORÇAMENTO!$K$32/25,2)</f>
        <v>308249.09999999998</v>
      </c>
      <c r="Q15" s="473"/>
    </row>
    <row r="16" spans="1:22" ht="21.95" customHeight="1" x14ac:dyDescent="0.25">
      <c r="A16" s="265"/>
      <c r="B16" s="508"/>
      <c r="C16" s="510" t="str">
        <f>ORÇAMENTO!$F$53</f>
        <v xml:space="preserve">APOIO TÉCNICO A EXECUÇÃO DE SUPERVISÃO DE OBRAS </v>
      </c>
      <c r="D16" s="270" t="s">
        <v>331</v>
      </c>
      <c r="E16" s="271"/>
      <c r="F16" s="271">
        <f ca="1">F17/ORÇAMENTO!$K$53</f>
        <v>4.1666666666666671E-2</v>
      </c>
      <c r="G16" s="271">
        <f ca="1">G17/ORÇAMENTO!$K$53</f>
        <v>4.1666666666666671E-2</v>
      </c>
      <c r="H16" s="271">
        <f ca="1">H17/ORÇAMENTO!$K$53</f>
        <v>4.1666666666666671E-2</v>
      </c>
      <c r="I16" s="271">
        <f ca="1">I17/ORÇAMENTO!$K$53</f>
        <v>4.1666666666666671E-2</v>
      </c>
      <c r="J16" s="271">
        <f ca="1">J17/ORÇAMENTO!$K$53</f>
        <v>4.1666666666666671E-2</v>
      </c>
      <c r="K16" s="271">
        <f ca="1">K17/ORÇAMENTO!$K$53</f>
        <v>4.1666666666666671E-2</v>
      </c>
      <c r="L16" s="271">
        <f ca="1">L17/ORÇAMENTO!$K$53</f>
        <v>4.1666666666666671E-2</v>
      </c>
      <c r="M16" s="271">
        <f ca="1">M17/ORÇAMENTO!$K$53</f>
        <v>4.1666666666666671E-2</v>
      </c>
      <c r="N16" s="271">
        <f ca="1">N17/ORÇAMENTO!$K$53</f>
        <v>4.1666666666666671E-2</v>
      </c>
      <c r="O16" s="271">
        <f ca="1">O17/ORÇAMENTO!$K$53</f>
        <v>4.1666666666666671E-2</v>
      </c>
      <c r="P16" s="271">
        <f ca="1">P17/ORÇAMENTO!$K$53</f>
        <v>4.1666666666666671E-2</v>
      </c>
      <c r="Q16" s="489"/>
    </row>
    <row r="17" spans="1:18" s="451" customFormat="1" ht="21.95" customHeight="1" x14ac:dyDescent="0.25">
      <c r="A17" s="449"/>
      <c r="B17" s="508"/>
      <c r="C17" s="510"/>
      <c r="D17" s="450" t="s">
        <v>332</v>
      </c>
      <c r="E17" s="456"/>
      <c r="F17" s="456">
        <f ca="1">(ORÇAMENTO!$I$54+ORÇAMENTO!$I$55+ORÇAMENTO!$I$56)</f>
        <v>248975.32</v>
      </c>
      <c r="G17" s="456">
        <f ca="1">(ORÇAMENTO!$I$54+ORÇAMENTO!$I$55+ORÇAMENTO!$I$56)</f>
        <v>248975.32</v>
      </c>
      <c r="H17" s="456">
        <f ca="1">(ORÇAMENTO!$I$54+ORÇAMENTO!$I$55+ORÇAMENTO!$I$56)</f>
        <v>248975.32</v>
      </c>
      <c r="I17" s="456">
        <f ca="1">(ORÇAMENTO!$I$54+ORÇAMENTO!$I$55+ORÇAMENTO!$I$56)</f>
        <v>248975.32</v>
      </c>
      <c r="J17" s="456">
        <f ca="1">(ORÇAMENTO!$I$54+ORÇAMENTO!$I$55+ORÇAMENTO!$I$56)</f>
        <v>248975.32</v>
      </c>
      <c r="K17" s="456">
        <f ca="1">(ORÇAMENTO!$I$54+ORÇAMENTO!$I$55+ORÇAMENTO!$I$56)</f>
        <v>248975.32</v>
      </c>
      <c r="L17" s="456">
        <f ca="1">(ORÇAMENTO!$I$54+ORÇAMENTO!$I$55+ORÇAMENTO!$I$56)</f>
        <v>248975.32</v>
      </c>
      <c r="M17" s="456">
        <f ca="1">(ORÇAMENTO!$I$54+ORÇAMENTO!$I$55+ORÇAMENTO!$I$56)</f>
        <v>248975.32</v>
      </c>
      <c r="N17" s="456">
        <f ca="1">(ORÇAMENTO!$I$54+ORÇAMENTO!$I$55+ORÇAMENTO!$I$56)</f>
        <v>248975.32</v>
      </c>
      <c r="O17" s="456">
        <f ca="1">(ORÇAMENTO!$I$54+ORÇAMENTO!$I$55+ORÇAMENTO!$I$56)</f>
        <v>248975.32</v>
      </c>
      <c r="P17" s="456">
        <f ca="1">(ORÇAMENTO!$I$54+ORÇAMENTO!$I$55+ORÇAMENTO!$I$56)</f>
        <v>248975.32</v>
      </c>
      <c r="Q17" s="473"/>
    </row>
    <row r="18" spans="1:18" ht="21.95" customHeight="1" x14ac:dyDescent="0.25">
      <c r="A18" s="265"/>
      <c r="B18" s="508"/>
      <c r="C18" s="506" t="s">
        <v>459</v>
      </c>
      <c r="D18" s="416" t="s">
        <v>331</v>
      </c>
      <c r="E18" s="461">
        <f ca="1">E19/$R$3</f>
        <v>2.3771435054094844E-2</v>
      </c>
      <c r="F18" s="461">
        <f t="shared" ref="F18:P18" ca="1" si="0">F19/$R$3</f>
        <v>4.0447752267469522E-2</v>
      </c>
      <c r="G18" s="461">
        <f t="shared" ca="1" si="0"/>
        <v>4.0447752267469522E-2</v>
      </c>
      <c r="H18" s="461">
        <f t="shared" ca="1" si="0"/>
        <v>4.0447752267469522E-2</v>
      </c>
      <c r="I18" s="461">
        <f t="shared" ca="1" si="0"/>
        <v>4.0447752267469522E-2</v>
      </c>
      <c r="J18" s="461">
        <f t="shared" ca="1" si="0"/>
        <v>4.0447752267469522E-2</v>
      </c>
      <c r="K18" s="461">
        <f t="shared" ca="1" si="0"/>
        <v>4.0447752267469522E-2</v>
      </c>
      <c r="L18" s="461">
        <f t="shared" ca="1" si="0"/>
        <v>4.0447752267469522E-2</v>
      </c>
      <c r="M18" s="461">
        <f t="shared" ca="1" si="0"/>
        <v>4.0447752267469522E-2</v>
      </c>
      <c r="N18" s="461">
        <f t="shared" ca="1" si="0"/>
        <v>4.0447752267469522E-2</v>
      </c>
      <c r="O18" s="461">
        <f t="shared" ca="1" si="0"/>
        <v>4.0447752267469522E-2</v>
      </c>
      <c r="P18" s="461">
        <f t="shared" ca="1" si="0"/>
        <v>4.0447752267469522E-2</v>
      </c>
    </row>
    <row r="19" spans="1:18" s="451" customFormat="1" ht="21.95" customHeight="1" x14ac:dyDescent="0.25">
      <c r="A19" s="449"/>
      <c r="B19" s="508"/>
      <c r="C19" s="507"/>
      <c r="D19" s="450" t="s">
        <v>332</v>
      </c>
      <c r="E19" s="462">
        <f ca="1">E9+E11+E13+E15+E17</f>
        <v>794301.52</v>
      </c>
      <c r="F19" s="462">
        <f t="shared" ref="F19:P19" ca="1" si="1">F9+F11+F13+F15+F17</f>
        <v>1351525.9400000002</v>
      </c>
      <c r="G19" s="462">
        <f t="shared" ca="1" si="1"/>
        <v>1351525.9400000002</v>
      </c>
      <c r="H19" s="462">
        <f t="shared" ca="1" si="1"/>
        <v>1351525.9400000002</v>
      </c>
      <c r="I19" s="462">
        <f t="shared" ca="1" si="1"/>
        <v>1351525.9400000002</v>
      </c>
      <c r="J19" s="462">
        <f t="shared" ca="1" si="1"/>
        <v>1351525.9400000002</v>
      </c>
      <c r="K19" s="462">
        <f t="shared" ca="1" si="1"/>
        <v>1351525.9400000002</v>
      </c>
      <c r="L19" s="462">
        <f t="shared" ca="1" si="1"/>
        <v>1351525.9400000002</v>
      </c>
      <c r="M19" s="462">
        <f t="shared" ca="1" si="1"/>
        <v>1351525.9400000002</v>
      </c>
      <c r="N19" s="462">
        <f t="shared" ca="1" si="1"/>
        <v>1351525.9400000002</v>
      </c>
      <c r="O19" s="462">
        <f t="shared" ca="1" si="1"/>
        <v>1351525.9400000002</v>
      </c>
      <c r="P19" s="462">
        <f t="shared" ca="1" si="1"/>
        <v>1351525.9400000002</v>
      </c>
    </row>
    <row r="20" spans="1:18" ht="21.95" customHeight="1" x14ac:dyDescent="0.25">
      <c r="A20" s="265"/>
      <c r="B20" s="508"/>
      <c r="C20" s="505" t="s">
        <v>333</v>
      </c>
      <c r="D20" s="270" t="s">
        <v>331</v>
      </c>
      <c r="E20" s="461">
        <f ca="1">E21/$R$3</f>
        <v>2.3771435054094844E-2</v>
      </c>
      <c r="F20" s="461">
        <f t="shared" ref="F20:P20" ca="1" si="2">F21/$R$3</f>
        <v>6.4219187321564369E-2</v>
      </c>
      <c r="G20" s="461">
        <f t="shared" ca="1" si="2"/>
        <v>0.10466693958903389</v>
      </c>
      <c r="H20" s="461">
        <f t="shared" ca="1" si="2"/>
        <v>0.14511469185650341</v>
      </c>
      <c r="I20" s="461">
        <f t="shared" ca="1" si="2"/>
        <v>0.18556244412397296</v>
      </c>
      <c r="J20" s="461">
        <f t="shared" ca="1" si="2"/>
        <v>0.22601019639144249</v>
      </c>
      <c r="K20" s="461">
        <f t="shared" ca="1" si="2"/>
        <v>0.26645794865891204</v>
      </c>
      <c r="L20" s="461">
        <f t="shared" ca="1" si="2"/>
        <v>0.30690570092638153</v>
      </c>
      <c r="M20" s="461">
        <f t="shared" ca="1" si="2"/>
        <v>0.34735345319385103</v>
      </c>
      <c r="N20" s="461">
        <f t="shared" ca="1" si="2"/>
        <v>0.38780120546132052</v>
      </c>
      <c r="O20" s="461">
        <f t="shared" ca="1" si="2"/>
        <v>0.42824895772879001</v>
      </c>
      <c r="P20" s="461">
        <f t="shared" ca="1" si="2"/>
        <v>0.46869670999625956</v>
      </c>
    </row>
    <row r="21" spans="1:18" s="451" customFormat="1" ht="21.95" customHeight="1" x14ac:dyDescent="0.25">
      <c r="A21" s="449"/>
      <c r="B21" s="507"/>
      <c r="C21" s="505"/>
      <c r="D21" s="450" t="s">
        <v>332</v>
      </c>
      <c r="E21" s="462">
        <f ca="1">E19</f>
        <v>794301.52</v>
      </c>
      <c r="F21" s="462">
        <f ca="1">F19+E21</f>
        <v>2145827.46</v>
      </c>
      <c r="G21" s="462">
        <f t="shared" ref="G21:P21" ca="1" si="3">G19+F21</f>
        <v>3497353.4000000004</v>
      </c>
      <c r="H21" s="462">
        <f t="shared" ca="1" si="3"/>
        <v>4848879.3400000008</v>
      </c>
      <c r="I21" s="462">
        <f t="shared" ca="1" si="3"/>
        <v>6200405.2800000012</v>
      </c>
      <c r="J21" s="462">
        <f t="shared" ca="1" si="3"/>
        <v>7551931.2200000016</v>
      </c>
      <c r="K21" s="462">
        <f t="shared" ca="1" si="3"/>
        <v>8903457.160000002</v>
      </c>
      <c r="L21" s="462">
        <f t="shared" ca="1" si="3"/>
        <v>10254983.100000001</v>
      </c>
      <c r="M21" s="462">
        <f t="shared" ca="1" si="3"/>
        <v>11606509.040000001</v>
      </c>
      <c r="N21" s="462">
        <f t="shared" ca="1" si="3"/>
        <v>12958034.98</v>
      </c>
      <c r="O21" s="462">
        <f t="shared" ca="1" si="3"/>
        <v>14309560.92</v>
      </c>
      <c r="P21" s="462">
        <f t="shared" ca="1" si="3"/>
        <v>15661086.859999999</v>
      </c>
    </row>
    <row r="22" spans="1:18" ht="15" customHeight="1" x14ac:dyDescent="0.25">
      <c r="A22" s="265"/>
      <c r="B22" s="505"/>
      <c r="C22" s="505"/>
      <c r="D22" s="505"/>
      <c r="E22" s="505"/>
      <c r="F22" s="505"/>
      <c r="G22" s="505"/>
      <c r="H22" s="505"/>
      <c r="I22" s="505"/>
      <c r="J22" s="505"/>
      <c r="K22" s="505"/>
      <c r="L22" s="505"/>
      <c r="M22" s="505"/>
      <c r="N22" s="505"/>
      <c r="O22" s="505"/>
      <c r="P22" s="505"/>
    </row>
    <row r="23" spans="1:18" ht="26.25" customHeight="1" x14ac:dyDescent="0.25">
      <c r="P23" s="269"/>
    </row>
    <row r="24" spans="1:18" s="448" customFormat="1" ht="18.75" customHeight="1" x14ac:dyDescent="0.25">
      <c r="A24" s="447"/>
      <c r="B24" s="514" t="s">
        <v>317</v>
      </c>
      <c r="C24" s="515"/>
      <c r="D24" s="516"/>
      <c r="E24" s="522" t="s">
        <v>346</v>
      </c>
      <c r="F24" s="523"/>
      <c r="G24" s="523"/>
      <c r="H24" s="523"/>
      <c r="I24" s="523"/>
      <c r="J24" s="523"/>
      <c r="K24" s="523"/>
      <c r="L24" s="523"/>
      <c r="M24" s="523"/>
      <c r="N24" s="523"/>
      <c r="O24" s="523"/>
      <c r="P24" s="524"/>
    </row>
    <row r="25" spans="1:18" ht="15" customHeight="1" x14ac:dyDescent="0.25">
      <c r="A25" s="265"/>
      <c r="B25" s="517"/>
      <c r="C25" s="518"/>
      <c r="D25" s="519"/>
      <c r="E25" s="520" t="s">
        <v>334</v>
      </c>
      <c r="F25" s="520" t="s">
        <v>335</v>
      </c>
      <c r="G25" s="520" t="s">
        <v>336</v>
      </c>
      <c r="H25" s="520" t="s">
        <v>337</v>
      </c>
      <c r="I25" s="520" t="s">
        <v>338</v>
      </c>
      <c r="J25" s="520" t="s">
        <v>339</v>
      </c>
      <c r="K25" s="520" t="s">
        <v>340</v>
      </c>
      <c r="L25" s="520" t="s">
        <v>341</v>
      </c>
      <c r="M25" s="520" t="s">
        <v>342</v>
      </c>
      <c r="N25" s="520" t="s">
        <v>343</v>
      </c>
      <c r="O25" s="520" t="s">
        <v>344</v>
      </c>
      <c r="P25" s="520" t="s">
        <v>345</v>
      </c>
    </row>
    <row r="26" spans="1:18" ht="15" customHeight="1" x14ac:dyDescent="0.25">
      <c r="A26" s="265"/>
      <c r="B26" s="525" t="s">
        <v>330</v>
      </c>
      <c r="C26" s="526"/>
      <c r="D26" s="457" t="s">
        <v>22</v>
      </c>
      <c r="E26" s="521"/>
      <c r="F26" s="521"/>
      <c r="G26" s="521"/>
      <c r="H26" s="521"/>
      <c r="I26" s="521"/>
      <c r="J26" s="521"/>
      <c r="K26" s="521"/>
      <c r="L26" s="521"/>
      <c r="M26" s="521"/>
      <c r="N26" s="521"/>
      <c r="O26" s="521"/>
      <c r="P26" s="521"/>
      <c r="R26" s="267"/>
    </row>
    <row r="27" spans="1:18" ht="21.95" customHeight="1" x14ac:dyDescent="0.25">
      <c r="A27" s="265"/>
      <c r="B27" s="506" t="s">
        <v>458</v>
      </c>
      <c r="C27" s="506" t="str">
        <f>ORÇAMENTO!$F$7</f>
        <v>COORDENAÇÃO E APOIO TÉCNICO</v>
      </c>
      <c r="D27" s="416" t="s">
        <v>331</v>
      </c>
      <c r="E27" s="454">
        <f ca="1">E28/ORÇAMENTO!$K$7</f>
        <v>3.3333333333333333E-2</v>
      </c>
      <c r="F27" s="454">
        <f ca="1">F28/ORÇAMENTO!$K$7</f>
        <v>3.3333333333333333E-2</v>
      </c>
      <c r="G27" s="454">
        <f ca="1">G28/ORÇAMENTO!$K$7</f>
        <v>3.3333333333333333E-2</v>
      </c>
      <c r="H27" s="454">
        <f ca="1">H28/ORÇAMENTO!$K$7</f>
        <v>3.3333333333333333E-2</v>
      </c>
      <c r="I27" s="454">
        <f ca="1">I28/ORÇAMENTO!$K$7</f>
        <v>3.3333333333333333E-2</v>
      </c>
      <c r="J27" s="454">
        <f ca="1">J28/ORÇAMENTO!$K$7</f>
        <v>3.3333333333333333E-2</v>
      </c>
      <c r="K27" s="454">
        <f ca="1">K28/ORÇAMENTO!$K$7</f>
        <v>3.3333333333333333E-2</v>
      </c>
      <c r="L27" s="454">
        <f ca="1">L28/ORÇAMENTO!$K$7</f>
        <v>3.3333333333333333E-2</v>
      </c>
      <c r="M27" s="454">
        <f ca="1">M28/ORÇAMENTO!$K$7</f>
        <v>3.3333333333333333E-2</v>
      </c>
      <c r="N27" s="454">
        <f ca="1">N28/ORÇAMENTO!$K$7</f>
        <v>3.3333333333333333E-2</v>
      </c>
      <c r="O27" s="454">
        <f ca="1">O28/ORÇAMENTO!$K$7</f>
        <v>3.3333333333333333E-2</v>
      </c>
      <c r="P27" s="454">
        <f ca="1">P28/ORÇAMENTO!$K$7</f>
        <v>3.3333333333333333E-2</v>
      </c>
      <c r="Q27" s="489"/>
    </row>
    <row r="28" spans="1:18" s="451" customFormat="1" ht="21.95" customHeight="1" x14ac:dyDescent="0.25">
      <c r="A28" s="449"/>
      <c r="B28" s="508"/>
      <c r="C28" s="507"/>
      <c r="D28" s="450" t="s">
        <v>332</v>
      </c>
      <c r="E28" s="456">
        <f ca="1">TRUNC(ORÇAMENTO!$K$7/30,2)</f>
        <v>89455.3</v>
      </c>
      <c r="F28" s="456">
        <f ca="1">TRUNC(ORÇAMENTO!$K$7/30,2)</f>
        <v>89455.3</v>
      </c>
      <c r="G28" s="456">
        <f ca="1">TRUNC(ORÇAMENTO!$K$7/30,2)</f>
        <v>89455.3</v>
      </c>
      <c r="H28" s="456">
        <f ca="1">TRUNC(ORÇAMENTO!$K$7/30,2)</f>
        <v>89455.3</v>
      </c>
      <c r="I28" s="456">
        <f ca="1">TRUNC(ORÇAMENTO!$K$7/30,2)</f>
        <v>89455.3</v>
      </c>
      <c r="J28" s="456">
        <f ca="1">TRUNC(ORÇAMENTO!$K$7/30,2)</f>
        <v>89455.3</v>
      </c>
      <c r="K28" s="456">
        <f ca="1">TRUNC(ORÇAMENTO!$K$7/30,2)</f>
        <v>89455.3</v>
      </c>
      <c r="L28" s="456">
        <f ca="1">TRUNC(ORÇAMENTO!$K$7/30,2)</f>
        <v>89455.3</v>
      </c>
      <c r="M28" s="456">
        <f ca="1">TRUNC(ORÇAMENTO!$K$7/30,2)</f>
        <v>89455.3</v>
      </c>
      <c r="N28" s="456">
        <f ca="1">TRUNC(ORÇAMENTO!$K$7/30,2)</f>
        <v>89455.3</v>
      </c>
      <c r="O28" s="456">
        <f ca="1">TRUNC(ORÇAMENTO!$K$7/30,2)</f>
        <v>89455.3</v>
      </c>
      <c r="P28" s="456">
        <f ca="1">TRUNC(ORÇAMENTO!$K$7/30,2)</f>
        <v>89455.3</v>
      </c>
      <c r="Q28" s="473"/>
    </row>
    <row r="29" spans="1:18" ht="21.95" customHeight="1" x14ac:dyDescent="0.25">
      <c r="A29" s="265"/>
      <c r="B29" s="508"/>
      <c r="C29" s="506" t="str">
        <f>ORÇAMENTO!$F$9</f>
        <v>LEVANTAMENTOS, ESTUDOS PRELIMINARES, ORÇAMENTO E IMPRESSÃO</v>
      </c>
      <c r="D29" s="416" t="s">
        <v>331</v>
      </c>
      <c r="E29" s="271">
        <f ca="1">E30/ORÇAMENTO!$K$9</f>
        <v>4.1666665968985904E-2</v>
      </c>
      <c r="F29" s="271">
        <f ca="1">F30/ORÇAMENTO!$K$9</f>
        <v>4.1666665968985904E-2</v>
      </c>
      <c r="G29" s="271">
        <f ca="1">G30/ORÇAMENTO!$K$9</f>
        <v>4.1666665968985904E-2</v>
      </c>
      <c r="H29" s="271">
        <f ca="1">H30/ORÇAMENTO!$K$9</f>
        <v>4.1666665968985904E-2</v>
      </c>
      <c r="I29" s="271">
        <f ca="1">I30/ORÇAMENTO!$K$9</f>
        <v>4.1666665968985904E-2</v>
      </c>
      <c r="J29" s="271">
        <f ca="1">J30/ORÇAMENTO!$K$9</f>
        <v>4.1666665968985904E-2</v>
      </c>
      <c r="K29" s="271">
        <f ca="1">K30/ORÇAMENTO!$K$9</f>
        <v>4.1666665968985904E-2</v>
      </c>
      <c r="L29" s="271">
        <f ca="1">L30/ORÇAMENTO!$K$9</f>
        <v>4.1666665968985904E-2</v>
      </c>
      <c r="M29" s="271">
        <f ca="1">M30/ORÇAMENTO!$K$9</f>
        <v>4.1666665968985904E-2</v>
      </c>
      <c r="N29" s="271">
        <f ca="1">N30/ORÇAMENTO!$K$9</f>
        <v>4.1666665968985904E-2</v>
      </c>
      <c r="O29" s="271">
        <f ca="1">O30/ORÇAMENTO!$K$9</f>
        <v>4.1666665968985904E-2</v>
      </c>
      <c r="P29" s="271">
        <f ca="1">P30/ORÇAMENTO!$K$9</f>
        <v>4.1666682713324181E-2</v>
      </c>
      <c r="Q29" s="489"/>
    </row>
    <row r="30" spans="1:18" s="451" customFormat="1" ht="21.95" customHeight="1" x14ac:dyDescent="0.25">
      <c r="A30" s="449"/>
      <c r="B30" s="508"/>
      <c r="C30" s="507"/>
      <c r="D30" s="450" t="s">
        <v>332</v>
      </c>
      <c r="E30" s="456">
        <f ca="1">TRUNC(ORÇAMENTO!$K$9/24,2)</f>
        <v>572332.75</v>
      </c>
      <c r="F30" s="456">
        <f ca="1">TRUNC(ORÇAMENTO!$K$9/24,2)</f>
        <v>572332.75</v>
      </c>
      <c r="G30" s="456">
        <f ca="1">TRUNC(ORÇAMENTO!$K$9/24,2)</f>
        <v>572332.75</v>
      </c>
      <c r="H30" s="456">
        <f ca="1">TRUNC(ORÇAMENTO!$K$9/24,2)</f>
        <v>572332.75</v>
      </c>
      <c r="I30" s="456">
        <f ca="1">TRUNC(ORÇAMENTO!$K$9/24,2)</f>
        <v>572332.75</v>
      </c>
      <c r="J30" s="456">
        <f ca="1">TRUNC(ORÇAMENTO!$K$9/24,2)</f>
        <v>572332.75</v>
      </c>
      <c r="K30" s="456">
        <f ca="1">TRUNC(ORÇAMENTO!$K$9/24,2)</f>
        <v>572332.75</v>
      </c>
      <c r="L30" s="456">
        <f ca="1">TRUNC(ORÇAMENTO!$K$9/24,2)</f>
        <v>572332.75</v>
      </c>
      <c r="M30" s="456">
        <f ca="1">TRUNC(ORÇAMENTO!$K$9/24,2)</f>
        <v>572332.75</v>
      </c>
      <c r="N30" s="456">
        <f ca="1">TRUNC(ORÇAMENTO!$K$9/24,2)</f>
        <v>572332.75</v>
      </c>
      <c r="O30" s="456">
        <f ca="1">TRUNC(ORÇAMENTO!$K$9/24,2)</f>
        <v>572332.75</v>
      </c>
      <c r="P30" s="456">
        <f ca="1">TRUNC(ORÇAMENTO!$K$9/24,2)+0.23</f>
        <v>572332.98</v>
      </c>
      <c r="Q30" s="473"/>
    </row>
    <row r="31" spans="1:18" ht="21.95" customHeight="1" x14ac:dyDescent="0.25">
      <c r="A31" s="265"/>
      <c r="B31" s="508"/>
      <c r="C31" s="506" t="str">
        <f>ORÇAMENTO!$F$30</f>
        <v>COMPONENTE AMBIENTAL DOS PROJETOS DE ENGENHARIA RODOVIÁRIA</v>
      </c>
      <c r="D31" s="416" t="s">
        <v>331</v>
      </c>
      <c r="E31" s="271">
        <f ca="1">E32/ORÇAMENTO!$K$30</f>
        <v>3.999999975851512E-2</v>
      </c>
      <c r="F31" s="271">
        <f ca="1">F32/ORÇAMENTO!$K$30</f>
        <v>3.999999975851512E-2</v>
      </c>
      <c r="G31" s="271">
        <f ca="1">G32/ORÇAMENTO!$K$30</f>
        <v>3.999999975851512E-2</v>
      </c>
      <c r="H31" s="271">
        <f ca="1">H32/ORÇAMENTO!$K$30</f>
        <v>3.999999975851512E-2</v>
      </c>
      <c r="I31" s="271">
        <f ca="1">I32/ORÇAMENTO!$K$30</f>
        <v>3.999999975851512E-2</v>
      </c>
      <c r="J31" s="271">
        <f ca="1">J32/ORÇAMENTO!$K$30</f>
        <v>3.999999975851512E-2</v>
      </c>
      <c r="K31" s="271">
        <f ca="1">K32/ORÇAMENTO!$K$30</f>
        <v>3.999999975851512E-2</v>
      </c>
      <c r="L31" s="271">
        <f ca="1">L32/ORÇAMENTO!$K$30</f>
        <v>3.999999975851512E-2</v>
      </c>
      <c r="M31" s="271">
        <f ca="1">M32/ORÇAMENTO!$K$30</f>
        <v>3.999999975851512E-2</v>
      </c>
      <c r="N31" s="271">
        <f ca="1">N32/ORÇAMENTO!$K$30</f>
        <v>3.999999975851512E-2</v>
      </c>
      <c r="O31" s="271">
        <f ca="1">O32/ORÇAMENTO!$K$30</f>
        <v>3.999999975851512E-2</v>
      </c>
      <c r="P31" s="271">
        <f ca="1">P32/ORÇAMENTO!$K$30</f>
        <v>3.999999975851512E-2</v>
      </c>
      <c r="Q31" s="489"/>
    </row>
    <row r="32" spans="1:18" s="451" customFormat="1" ht="21.95" customHeight="1" x14ac:dyDescent="0.25">
      <c r="A32" s="449"/>
      <c r="B32" s="508"/>
      <c r="C32" s="507"/>
      <c r="D32" s="450" t="s">
        <v>332</v>
      </c>
      <c r="E32" s="456">
        <f ca="1">TRUNC(ORÇAMENTO!$K$30/25,2)</f>
        <v>132513.47</v>
      </c>
      <c r="F32" s="456">
        <f ca="1">TRUNC(ORÇAMENTO!$K$30/25,2)</f>
        <v>132513.47</v>
      </c>
      <c r="G32" s="456">
        <f ca="1">TRUNC(ORÇAMENTO!$K$30/25,2)</f>
        <v>132513.47</v>
      </c>
      <c r="H32" s="456">
        <f ca="1">TRUNC(ORÇAMENTO!$K$30/25,2)</f>
        <v>132513.47</v>
      </c>
      <c r="I32" s="456">
        <f ca="1">TRUNC(ORÇAMENTO!$K$30/25,2)</f>
        <v>132513.47</v>
      </c>
      <c r="J32" s="456">
        <f ca="1">TRUNC(ORÇAMENTO!$K$30/25,2)</f>
        <v>132513.47</v>
      </c>
      <c r="K32" s="456">
        <f ca="1">TRUNC(ORÇAMENTO!$K$30/25,2)</f>
        <v>132513.47</v>
      </c>
      <c r="L32" s="456">
        <f ca="1">TRUNC(ORÇAMENTO!$K$30/25,2)</f>
        <v>132513.47</v>
      </c>
      <c r="M32" s="456">
        <f ca="1">TRUNC(ORÇAMENTO!$K$30/25,2)</f>
        <v>132513.47</v>
      </c>
      <c r="N32" s="456">
        <f ca="1">TRUNC(ORÇAMENTO!$K$30/25,2)</f>
        <v>132513.47</v>
      </c>
      <c r="O32" s="456">
        <f ca="1">TRUNC(ORÇAMENTO!$K$30/25,2)</f>
        <v>132513.47</v>
      </c>
      <c r="P32" s="456">
        <f ca="1">TRUNC(ORÇAMENTO!$K$30/25,2)</f>
        <v>132513.47</v>
      </c>
      <c r="Q32" s="473"/>
    </row>
    <row r="33" spans="1:22" ht="21.95" customHeight="1" x14ac:dyDescent="0.25">
      <c r="A33" s="265"/>
      <c r="B33" s="508"/>
      <c r="C33" s="506" t="str">
        <f>ORÇAMENTO!$F$32</f>
        <v>PROJETOS EXECUTIVOS DE ENGENHARIA RODOVIÁRIA</v>
      </c>
      <c r="D33" s="416" t="s">
        <v>331</v>
      </c>
      <c r="E33" s="271">
        <f ca="1">E34/ORÇAMENTO!$K$32</f>
        <v>3.9999999221408934E-2</v>
      </c>
      <c r="F33" s="271">
        <f ca="1">F34/ORÇAMENTO!$K$32</f>
        <v>3.9999999221408934E-2</v>
      </c>
      <c r="G33" s="271">
        <f ca="1">G34/ORÇAMENTO!$K$32</f>
        <v>3.9999999221408934E-2</v>
      </c>
      <c r="H33" s="271">
        <f ca="1">H34/ORÇAMENTO!$K$32</f>
        <v>3.9999999221408934E-2</v>
      </c>
      <c r="I33" s="271">
        <f ca="1">I34/ORÇAMENTO!$K$32</f>
        <v>3.9999999221408934E-2</v>
      </c>
      <c r="J33" s="271">
        <f ca="1">J34/ORÇAMENTO!$K$32</f>
        <v>3.9999999221408934E-2</v>
      </c>
      <c r="K33" s="271">
        <f ca="1">K34/ORÇAMENTO!$K$32</f>
        <v>3.9999999221408934E-2</v>
      </c>
      <c r="L33" s="271">
        <f ca="1">L34/ORÇAMENTO!$K$32</f>
        <v>3.9999999221408934E-2</v>
      </c>
      <c r="M33" s="271">
        <f ca="1">M34/ORÇAMENTO!$K$32</f>
        <v>3.9999999221408934E-2</v>
      </c>
      <c r="N33" s="271">
        <f ca="1">N34/ORÇAMENTO!$K$32</f>
        <v>3.9999999221408934E-2</v>
      </c>
      <c r="O33" s="271">
        <f ca="1">O34/ORÇAMENTO!$K$32</f>
        <v>3.9999999221408934E-2</v>
      </c>
      <c r="P33" s="271">
        <f ca="1">P34/ORÇAMENTO!$K$32</f>
        <v>3.9999999221408934E-2</v>
      </c>
      <c r="Q33" s="489"/>
    </row>
    <row r="34" spans="1:22" s="451" customFormat="1" ht="21.95" customHeight="1" x14ac:dyDescent="0.25">
      <c r="A34" s="449"/>
      <c r="B34" s="508"/>
      <c r="C34" s="507"/>
      <c r="D34" s="450" t="s">
        <v>332</v>
      </c>
      <c r="E34" s="456">
        <f ca="1">TRUNC(ORÇAMENTO!$K$32/25,2)</f>
        <v>308249.09999999998</v>
      </c>
      <c r="F34" s="456">
        <f ca="1">TRUNC(ORÇAMENTO!$K$32/25,2)</f>
        <v>308249.09999999998</v>
      </c>
      <c r="G34" s="456">
        <f ca="1">TRUNC(ORÇAMENTO!$K$32/25,2)</f>
        <v>308249.09999999998</v>
      </c>
      <c r="H34" s="456">
        <f ca="1">TRUNC(ORÇAMENTO!$K$32/25,2)</f>
        <v>308249.09999999998</v>
      </c>
      <c r="I34" s="456">
        <f ca="1">TRUNC(ORÇAMENTO!$K$32/25,2)</f>
        <v>308249.09999999998</v>
      </c>
      <c r="J34" s="456">
        <f ca="1">TRUNC(ORÇAMENTO!$K$32/25,2)</f>
        <v>308249.09999999998</v>
      </c>
      <c r="K34" s="456">
        <f ca="1">TRUNC(ORÇAMENTO!$K$32/25,2)</f>
        <v>308249.09999999998</v>
      </c>
      <c r="L34" s="456">
        <f ca="1">TRUNC(ORÇAMENTO!$K$32/25,2)</f>
        <v>308249.09999999998</v>
      </c>
      <c r="M34" s="456">
        <f ca="1">TRUNC(ORÇAMENTO!$K$32/25,2)</f>
        <v>308249.09999999998</v>
      </c>
      <c r="N34" s="456">
        <f ca="1">TRUNC(ORÇAMENTO!$K$32/25,2)</f>
        <v>308249.09999999998</v>
      </c>
      <c r="O34" s="456">
        <f ca="1">TRUNC(ORÇAMENTO!$K$32/25,2)</f>
        <v>308249.09999999998</v>
      </c>
      <c r="P34" s="456">
        <f ca="1">TRUNC(ORÇAMENTO!$K$32/25,2)</f>
        <v>308249.09999999998</v>
      </c>
      <c r="Q34" s="473"/>
    </row>
    <row r="35" spans="1:22" ht="21.95" customHeight="1" x14ac:dyDescent="0.25">
      <c r="A35" s="265"/>
      <c r="B35" s="508"/>
      <c r="C35" s="506" t="str">
        <f>ORÇAMENTO!$F$53</f>
        <v xml:space="preserve">APOIO TÉCNICO A EXECUÇÃO DE SUPERVISÃO DE OBRAS </v>
      </c>
      <c r="D35" s="416" t="s">
        <v>331</v>
      </c>
      <c r="E35" s="271">
        <f ca="1">E36/ORÇAMENTO!$K$53</f>
        <v>4.1666666666666671E-2</v>
      </c>
      <c r="F35" s="271">
        <f ca="1">F36/ORÇAMENTO!$K$53</f>
        <v>4.1666666666666671E-2</v>
      </c>
      <c r="G35" s="271">
        <f ca="1">G36/ORÇAMENTO!$K$53</f>
        <v>4.1666666666666671E-2</v>
      </c>
      <c r="H35" s="271">
        <f ca="1">H36/ORÇAMENTO!$K$53</f>
        <v>4.1666666666666671E-2</v>
      </c>
      <c r="I35" s="271">
        <f ca="1">I36/ORÇAMENTO!$K$53</f>
        <v>4.1666666666666671E-2</v>
      </c>
      <c r="J35" s="271">
        <f ca="1">J36/ORÇAMENTO!$K$53</f>
        <v>4.1666666666666671E-2</v>
      </c>
      <c r="K35" s="271">
        <f ca="1">K36/ORÇAMENTO!$K$53</f>
        <v>4.1666666666666671E-2</v>
      </c>
      <c r="L35" s="271">
        <f ca="1">L36/ORÇAMENTO!$K$53</f>
        <v>4.1666666666666671E-2</v>
      </c>
      <c r="M35" s="271">
        <f ca="1">M36/ORÇAMENTO!$K$53</f>
        <v>4.1666666666666671E-2</v>
      </c>
      <c r="N35" s="271">
        <f ca="1">N36/ORÇAMENTO!$K$53</f>
        <v>4.1666666666666671E-2</v>
      </c>
      <c r="O35" s="271">
        <f ca="1">O36/ORÇAMENTO!$K$53</f>
        <v>4.1666666666666671E-2</v>
      </c>
      <c r="P35" s="271">
        <f ca="1">P36/ORÇAMENTO!$K$53</f>
        <v>4.1666666666666671E-2</v>
      </c>
      <c r="Q35" s="489"/>
    </row>
    <row r="36" spans="1:22" s="451" customFormat="1" ht="21.95" customHeight="1" x14ac:dyDescent="0.25">
      <c r="A36" s="449"/>
      <c r="B36" s="508"/>
      <c r="C36" s="507"/>
      <c r="D36" s="450" t="s">
        <v>332</v>
      </c>
      <c r="E36" s="456">
        <f ca="1">(ORÇAMENTO!$I$54+ORÇAMENTO!$I$55+ORÇAMENTO!$I$56)</f>
        <v>248975.32</v>
      </c>
      <c r="F36" s="456">
        <f ca="1">(ORÇAMENTO!$I$54+ORÇAMENTO!$I$55+ORÇAMENTO!$I$56)</f>
        <v>248975.32</v>
      </c>
      <c r="G36" s="456">
        <f ca="1">(ORÇAMENTO!$I$54+ORÇAMENTO!$I$55+ORÇAMENTO!$I$56)</f>
        <v>248975.32</v>
      </c>
      <c r="H36" s="456">
        <f ca="1">(ORÇAMENTO!$I$54+ORÇAMENTO!$I$55+ORÇAMENTO!$I$56)</f>
        <v>248975.32</v>
      </c>
      <c r="I36" s="456">
        <f ca="1">(ORÇAMENTO!$I$54+ORÇAMENTO!$I$55+ORÇAMENTO!$I$56)</f>
        <v>248975.32</v>
      </c>
      <c r="J36" s="456">
        <f ca="1">(ORÇAMENTO!$I$54+ORÇAMENTO!$I$55+ORÇAMENTO!$I$56)</f>
        <v>248975.32</v>
      </c>
      <c r="K36" s="456">
        <f ca="1">(ORÇAMENTO!$I$54+ORÇAMENTO!$I$55+ORÇAMENTO!$I$56)</f>
        <v>248975.32</v>
      </c>
      <c r="L36" s="456">
        <f ca="1">(ORÇAMENTO!$I$54+ORÇAMENTO!$I$55+ORÇAMENTO!$I$56)</f>
        <v>248975.32</v>
      </c>
      <c r="M36" s="456">
        <f ca="1">(ORÇAMENTO!$I$54+ORÇAMENTO!$I$55+ORÇAMENTO!$I$56)</f>
        <v>248975.32</v>
      </c>
      <c r="N36" s="456">
        <f ca="1">(ORÇAMENTO!$I$54+ORÇAMENTO!$I$55+ORÇAMENTO!$I$56)</f>
        <v>248975.32</v>
      </c>
      <c r="O36" s="456">
        <f ca="1">(ORÇAMENTO!$I$54+ORÇAMENTO!$I$55+ORÇAMENTO!$I$56)</f>
        <v>248975.32</v>
      </c>
      <c r="P36" s="456">
        <f ca="1">(ORÇAMENTO!$I$54+ORÇAMENTO!$I$55+ORÇAMENTO!$I$56)</f>
        <v>248975.32</v>
      </c>
      <c r="Q36" s="473"/>
    </row>
    <row r="37" spans="1:22" ht="21.95" customHeight="1" x14ac:dyDescent="0.25">
      <c r="A37" s="265"/>
      <c r="B37" s="508"/>
      <c r="C37" s="506" t="s">
        <v>459</v>
      </c>
      <c r="D37" s="416" t="s">
        <v>331</v>
      </c>
      <c r="E37" s="461">
        <f ca="1">E38/$R$3</f>
        <v>4.0447752267469522E-2</v>
      </c>
      <c r="F37" s="461">
        <f t="shared" ref="F37" ca="1" si="4">F38/$R$3</f>
        <v>4.0447752267469522E-2</v>
      </c>
      <c r="G37" s="461">
        <f t="shared" ref="G37" ca="1" si="5">G38/$R$3</f>
        <v>4.0447752267469522E-2</v>
      </c>
      <c r="H37" s="461">
        <f t="shared" ref="H37" ca="1" si="6">H38/$R$3</f>
        <v>4.0447752267469522E-2</v>
      </c>
      <c r="I37" s="461">
        <f t="shared" ref="I37" ca="1" si="7">I38/$R$3</f>
        <v>4.0447752267469522E-2</v>
      </c>
      <c r="J37" s="461">
        <f t="shared" ref="J37" ca="1" si="8">J38/$R$3</f>
        <v>4.0447752267469522E-2</v>
      </c>
      <c r="K37" s="461">
        <f t="shared" ref="K37" ca="1" si="9">K38/$R$3</f>
        <v>4.0447752267469522E-2</v>
      </c>
      <c r="L37" s="461">
        <f t="shared" ref="L37" ca="1" si="10">L38/$R$3</f>
        <v>4.0447752267469522E-2</v>
      </c>
      <c r="M37" s="461">
        <f t="shared" ref="M37" ca="1" si="11">M38/$R$3</f>
        <v>4.0447752267469522E-2</v>
      </c>
      <c r="N37" s="461">
        <f t="shared" ref="N37" ca="1" si="12">N38/$R$3</f>
        <v>4.0447752267469522E-2</v>
      </c>
      <c r="O37" s="461">
        <f t="shared" ref="O37" ca="1" si="13">O38/$R$3</f>
        <v>4.0447752267469522E-2</v>
      </c>
      <c r="P37" s="461">
        <f t="shared" ref="P37" ca="1" si="14">P38/$R$3</f>
        <v>4.0447759150787667E-2</v>
      </c>
    </row>
    <row r="38" spans="1:22" s="451" customFormat="1" ht="21.95" customHeight="1" x14ac:dyDescent="0.25">
      <c r="A38" s="449"/>
      <c r="B38" s="508"/>
      <c r="C38" s="507"/>
      <c r="D38" s="450" t="s">
        <v>332</v>
      </c>
      <c r="E38" s="462">
        <f ca="1">E28+E30+E32+E34+E36</f>
        <v>1351525.9400000002</v>
      </c>
      <c r="F38" s="462">
        <f t="shared" ref="F38:P38" ca="1" si="15">F28+F30+F32+F34+F36</f>
        <v>1351525.9400000002</v>
      </c>
      <c r="G38" s="462">
        <f t="shared" ca="1" si="15"/>
        <v>1351525.9400000002</v>
      </c>
      <c r="H38" s="462">
        <f t="shared" ca="1" si="15"/>
        <v>1351525.9400000002</v>
      </c>
      <c r="I38" s="462">
        <f t="shared" ca="1" si="15"/>
        <v>1351525.9400000002</v>
      </c>
      <c r="J38" s="462">
        <f t="shared" ca="1" si="15"/>
        <v>1351525.9400000002</v>
      </c>
      <c r="K38" s="462">
        <f t="shared" ca="1" si="15"/>
        <v>1351525.9400000002</v>
      </c>
      <c r="L38" s="462">
        <f t="shared" ca="1" si="15"/>
        <v>1351525.9400000002</v>
      </c>
      <c r="M38" s="462">
        <f t="shared" ca="1" si="15"/>
        <v>1351525.9400000002</v>
      </c>
      <c r="N38" s="462">
        <f t="shared" ca="1" si="15"/>
        <v>1351525.9400000002</v>
      </c>
      <c r="O38" s="462">
        <f t="shared" ca="1" si="15"/>
        <v>1351525.9400000002</v>
      </c>
      <c r="P38" s="462">
        <f t="shared" ca="1" si="15"/>
        <v>1351526.1700000002</v>
      </c>
    </row>
    <row r="39" spans="1:22" ht="21.95" customHeight="1" x14ac:dyDescent="0.25">
      <c r="A39" s="265"/>
      <c r="B39" s="508"/>
      <c r="C39" s="495" t="s">
        <v>333</v>
      </c>
      <c r="D39" s="416" t="s">
        <v>331</v>
      </c>
      <c r="E39" s="461">
        <f ca="1">E40/$R$3</f>
        <v>0.50914446226372911</v>
      </c>
      <c r="F39" s="461">
        <f t="shared" ref="F39:P39" ca="1" si="16">F40/$R$3</f>
        <v>0.54959221453119866</v>
      </c>
      <c r="G39" s="461">
        <f t="shared" ca="1" si="16"/>
        <v>0.59003996679866821</v>
      </c>
      <c r="H39" s="461">
        <f t="shared" ca="1" si="16"/>
        <v>0.63048771906613776</v>
      </c>
      <c r="I39" s="461">
        <f t="shared" ca="1" si="16"/>
        <v>0.67093547133360731</v>
      </c>
      <c r="J39" s="461">
        <f t="shared" ca="1" si="16"/>
        <v>0.71138322360107686</v>
      </c>
      <c r="K39" s="461">
        <f t="shared" ca="1" si="16"/>
        <v>0.75183097586854641</v>
      </c>
      <c r="L39" s="461">
        <f t="shared" ca="1" si="16"/>
        <v>0.79227872813601607</v>
      </c>
      <c r="M39" s="461">
        <f t="shared" ca="1" si="16"/>
        <v>0.83272648040348562</v>
      </c>
      <c r="N39" s="461">
        <f t="shared" ca="1" si="16"/>
        <v>0.87317423267095517</v>
      </c>
      <c r="O39" s="461">
        <f t="shared" ca="1" si="16"/>
        <v>0.91362198493842472</v>
      </c>
      <c r="P39" s="461">
        <f t="shared" ca="1" si="16"/>
        <v>0.95406974408921241</v>
      </c>
    </row>
    <row r="40" spans="1:22" s="451" customFormat="1" ht="21.95" customHeight="1" x14ac:dyDescent="0.25">
      <c r="A40" s="449"/>
      <c r="B40" s="507"/>
      <c r="C40" s="496"/>
      <c r="D40" s="450" t="s">
        <v>332</v>
      </c>
      <c r="E40" s="462">
        <f ca="1">P21+E38</f>
        <v>17012612.800000001</v>
      </c>
      <c r="F40" s="462">
        <f ca="1">F38+E40</f>
        <v>18364138.740000002</v>
      </c>
      <c r="G40" s="462">
        <f t="shared" ref="G40:P40" ca="1" si="17">G38+F40</f>
        <v>19715664.680000003</v>
      </c>
      <c r="H40" s="462">
        <f t="shared" ca="1" si="17"/>
        <v>21067190.620000005</v>
      </c>
      <c r="I40" s="462">
        <f t="shared" ca="1" si="17"/>
        <v>22418716.560000006</v>
      </c>
      <c r="J40" s="462">
        <f t="shared" ca="1" si="17"/>
        <v>23770242.500000007</v>
      </c>
      <c r="K40" s="462">
        <f t="shared" ca="1" si="17"/>
        <v>25121768.440000009</v>
      </c>
      <c r="L40" s="462">
        <f t="shared" ca="1" si="17"/>
        <v>26473294.38000001</v>
      </c>
      <c r="M40" s="462">
        <f t="shared" ca="1" si="17"/>
        <v>27824820.320000011</v>
      </c>
      <c r="N40" s="462">
        <f t="shared" ca="1" si="17"/>
        <v>29176346.260000013</v>
      </c>
      <c r="O40" s="462">
        <f t="shared" ca="1" si="17"/>
        <v>30527872.200000014</v>
      </c>
      <c r="P40" s="462">
        <f t="shared" ca="1" si="17"/>
        <v>31879398.370000016</v>
      </c>
    </row>
    <row r="41" spans="1:22" ht="15" customHeight="1" x14ac:dyDescent="0.25">
      <c r="A41" s="265"/>
      <c r="B41" s="492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4"/>
    </row>
    <row r="42" spans="1:22" ht="26.25" customHeight="1" x14ac:dyDescent="0.25"/>
    <row r="43" spans="1:22" s="448" customFormat="1" ht="18.75" customHeight="1" x14ac:dyDescent="0.25">
      <c r="A43" s="447"/>
      <c r="B43" s="514" t="s">
        <v>317</v>
      </c>
      <c r="C43" s="515"/>
      <c r="D43" s="516"/>
      <c r="E43" s="522" t="s">
        <v>346</v>
      </c>
      <c r="F43" s="523"/>
      <c r="G43" s="523"/>
      <c r="H43" s="523"/>
      <c r="I43" s="523"/>
      <c r="J43" s="523"/>
      <c r="K43" s="523"/>
      <c r="L43" s="523"/>
      <c r="M43" s="523"/>
      <c r="N43" s="523"/>
      <c r="O43" s="523"/>
      <c r="P43" s="524"/>
    </row>
    <row r="44" spans="1:22" ht="15" customHeight="1" x14ac:dyDescent="0.25">
      <c r="A44" s="265"/>
      <c r="B44" s="517"/>
      <c r="C44" s="518"/>
      <c r="D44" s="519"/>
      <c r="E44" s="520" t="s">
        <v>460</v>
      </c>
      <c r="F44" s="520" t="s">
        <v>461</v>
      </c>
      <c r="G44" s="520" t="s">
        <v>462</v>
      </c>
      <c r="H44" s="520" t="s">
        <v>463</v>
      </c>
      <c r="I44" s="520" t="s">
        <v>465</v>
      </c>
      <c r="J44" s="520" t="s">
        <v>464</v>
      </c>
      <c r="K44" s="527"/>
      <c r="L44" s="527"/>
      <c r="M44" s="527"/>
      <c r="N44" s="527"/>
      <c r="O44" s="527"/>
      <c r="P44" s="527"/>
    </row>
    <row r="45" spans="1:22" ht="15" customHeight="1" x14ac:dyDescent="0.25">
      <c r="A45" s="265"/>
      <c r="B45" s="525" t="s">
        <v>330</v>
      </c>
      <c r="C45" s="526"/>
      <c r="D45" s="457" t="s">
        <v>22</v>
      </c>
      <c r="E45" s="521"/>
      <c r="F45" s="521"/>
      <c r="G45" s="521"/>
      <c r="H45" s="521"/>
      <c r="I45" s="521"/>
      <c r="J45" s="521"/>
      <c r="K45" s="528"/>
      <c r="L45" s="528"/>
      <c r="M45" s="528"/>
      <c r="N45" s="528"/>
      <c r="O45" s="528"/>
      <c r="P45" s="528"/>
      <c r="R45" s="267"/>
    </row>
    <row r="46" spans="1:22" ht="21.95" customHeight="1" x14ac:dyDescent="0.25">
      <c r="A46" s="265"/>
      <c r="B46" s="506" t="s">
        <v>458</v>
      </c>
      <c r="C46" s="506" t="str">
        <f>ORÇAMENTO!$F$7</f>
        <v>COORDENAÇÃO E APOIO TÉCNICO</v>
      </c>
      <c r="D46" s="416" t="s">
        <v>331</v>
      </c>
      <c r="E46" s="454">
        <f ca="1">E47/ORÇAMENTO!$K$7</f>
        <v>3.3333333333333333E-2</v>
      </c>
      <c r="F46" s="454">
        <f ca="1">F47/ORÇAMENTO!$K$7</f>
        <v>3.3333333333333333E-2</v>
      </c>
      <c r="G46" s="454">
        <f ca="1">G47/ORÇAMENTO!$K$7</f>
        <v>3.3333333333333333E-2</v>
      </c>
      <c r="H46" s="454">
        <f ca="1">H47/ORÇAMENTO!$K$7</f>
        <v>3.3333333333333333E-2</v>
      </c>
      <c r="I46" s="454">
        <f ca="1">I47/ORÇAMENTO!$K$7</f>
        <v>3.3333333333333333E-2</v>
      </c>
      <c r="J46" s="454">
        <f ca="1">J47/ORÇAMENTO!$K$7</f>
        <v>3.3333333333333333E-2</v>
      </c>
      <c r="K46" s="454"/>
      <c r="L46" s="454"/>
      <c r="M46" s="454"/>
      <c r="N46" s="454"/>
      <c r="O46" s="454"/>
      <c r="P46" s="454"/>
      <c r="Q46" s="489"/>
      <c r="R46" s="491"/>
      <c r="V46" s="490"/>
    </row>
    <row r="47" spans="1:22" s="451" customFormat="1" ht="21.95" customHeight="1" x14ac:dyDescent="0.25">
      <c r="A47" s="449"/>
      <c r="B47" s="508"/>
      <c r="C47" s="507"/>
      <c r="D47" s="450" t="s">
        <v>332</v>
      </c>
      <c r="E47" s="456">
        <f ca="1">TRUNC(ORÇAMENTO!$K$7/30,2)</f>
        <v>89455.3</v>
      </c>
      <c r="F47" s="456">
        <f ca="1">TRUNC(ORÇAMENTO!$K$7/30,2)</f>
        <v>89455.3</v>
      </c>
      <c r="G47" s="456">
        <f ca="1">TRUNC(ORÇAMENTO!$K$7/30,2)</f>
        <v>89455.3</v>
      </c>
      <c r="H47" s="456">
        <f ca="1">TRUNC(ORÇAMENTO!$K$7/30,2)</f>
        <v>89455.3</v>
      </c>
      <c r="I47" s="456">
        <f ca="1">TRUNC(ORÇAMENTO!$K$7/30,2)</f>
        <v>89455.3</v>
      </c>
      <c r="J47" s="456">
        <f ca="1">TRUNC(ORÇAMENTO!$K$7/30,2)</f>
        <v>89455.3</v>
      </c>
      <c r="K47" s="458"/>
      <c r="L47" s="458"/>
      <c r="M47" s="458"/>
      <c r="N47" s="459"/>
      <c r="O47" s="458"/>
      <c r="P47" s="458"/>
      <c r="Q47" s="473"/>
      <c r="R47" s="473"/>
      <c r="T47" s="487"/>
      <c r="U47" s="473"/>
    </row>
    <row r="48" spans="1:22" ht="21.95" customHeight="1" x14ac:dyDescent="0.25">
      <c r="A48" s="265"/>
      <c r="B48" s="508"/>
      <c r="C48" s="506" t="str">
        <f>ORÇAMENTO!$F$9</f>
        <v>LEVANTAMENTOS, ESTUDOS PRELIMINARES, ORÇAMENTO E IMPRESSÃO</v>
      </c>
      <c r="D48" s="416" t="s">
        <v>331</v>
      </c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489"/>
      <c r="R48" s="491"/>
      <c r="T48" s="488"/>
      <c r="V48" s="490"/>
    </row>
    <row r="49" spans="1:22" s="451" customFormat="1" ht="21.95" customHeight="1" x14ac:dyDescent="0.25">
      <c r="A49" s="449"/>
      <c r="B49" s="508"/>
      <c r="C49" s="507"/>
      <c r="D49" s="450" t="s">
        <v>332</v>
      </c>
      <c r="E49" s="456"/>
      <c r="F49" s="456"/>
      <c r="G49" s="456"/>
      <c r="H49" s="456"/>
      <c r="I49" s="456"/>
      <c r="J49" s="456"/>
      <c r="K49" s="458"/>
      <c r="L49" s="458"/>
      <c r="M49" s="458"/>
      <c r="N49" s="460"/>
      <c r="O49" s="458"/>
      <c r="P49" s="458"/>
      <c r="Q49" s="473"/>
      <c r="R49" s="473"/>
      <c r="T49" s="487"/>
      <c r="U49" s="473"/>
    </row>
    <row r="50" spans="1:22" ht="21.95" customHeight="1" x14ac:dyDescent="0.25">
      <c r="A50" s="265"/>
      <c r="B50" s="508"/>
      <c r="C50" s="506" t="str">
        <f>ORÇAMENTO!$F$30</f>
        <v>COMPONENTE AMBIENTAL DOS PROJETOS DE ENGENHARIA RODOVIÁRIA</v>
      </c>
      <c r="D50" s="416" t="s">
        <v>331</v>
      </c>
      <c r="E50" s="271">
        <f ca="1">E51/ORÇAMENTO!$K$30</f>
        <v>4.0000005795637193E-2</v>
      </c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489"/>
      <c r="R50" s="491"/>
      <c r="T50" s="488"/>
      <c r="V50" s="490"/>
    </row>
    <row r="51" spans="1:22" s="451" customFormat="1" ht="21.95" customHeight="1" x14ac:dyDescent="0.25">
      <c r="A51" s="449"/>
      <c r="B51" s="508"/>
      <c r="C51" s="507"/>
      <c r="D51" s="450" t="s">
        <v>332</v>
      </c>
      <c r="E51" s="456">
        <f ca="1">TRUNC(ORÇAMENTO!$K$30/25,2)+0.02</f>
        <v>132513.49</v>
      </c>
      <c r="F51" s="456"/>
      <c r="G51" s="456"/>
      <c r="H51" s="456"/>
      <c r="I51" s="456"/>
      <c r="J51" s="456"/>
      <c r="K51" s="458"/>
      <c r="L51" s="458"/>
      <c r="M51" s="458"/>
      <c r="N51" s="459"/>
      <c r="O51" s="458"/>
      <c r="P51" s="458"/>
      <c r="Q51" s="473"/>
      <c r="R51" s="473"/>
      <c r="T51" s="487"/>
      <c r="U51" s="473"/>
    </row>
    <row r="52" spans="1:22" ht="21.95" customHeight="1" x14ac:dyDescent="0.25">
      <c r="A52" s="265"/>
      <c r="B52" s="508"/>
      <c r="C52" s="506" t="str">
        <f>ORÇAMENTO!$F$32</f>
        <v>PROJETOS EXECUTIVOS DE ENGENHARIA RODOVIÁRIA</v>
      </c>
      <c r="D52" s="416" t="s">
        <v>331</v>
      </c>
      <c r="E52" s="271">
        <f ca="1">E53/ORÇAMENTO!$K$32</f>
        <v>3.9999999221408934E-2</v>
      </c>
      <c r="F52" s="271">
        <f ca="1">F53/ORÇAMENTO!$K$32</f>
        <v>4.0000018686185586E-2</v>
      </c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489"/>
      <c r="R52" s="491"/>
      <c r="T52" s="488"/>
      <c r="V52" s="490"/>
    </row>
    <row r="53" spans="1:22" s="451" customFormat="1" ht="21.95" customHeight="1" x14ac:dyDescent="0.25">
      <c r="A53" s="449"/>
      <c r="B53" s="508"/>
      <c r="C53" s="507"/>
      <c r="D53" s="450" t="s">
        <v>332</v>
      </c>
      <c r="E53" s="456">
        <f ca="1">TRUNC(ORÇAMENTO!$K$32/25,2)</f>
        <v>308249.09999999998</v>
      </c>
      <c r="F53" s="456">
        <f ca="1">TRUNC(ORÇAMENTO!$K$32/25,2)+0.15</f>
        <v>308249.25</v>
      </c>
      <c r="G53" s="456"/>
      <c r="H53" s="456"/>
      <c r="I53" s="456"/>
      <c r="J53" s="456"/>
      <c r="K53" s="458"/>
      <c r="L53" s="458"/>
      <c r="M53" s="458"/>
      <c r="N53" s="460"/>
      <c r="O53" s="458"/>
      <c r="P53" s="458"/>
      <c r="Q53" s="473"/>
      <c r="R53" s="473"/>
      <c r="T53" s="487"/>
      <c r="U53" s="473"/>
    </row>
    <row r="54" spans="1:22" ht="21.95" customHeight="1" x14ac:dyDescent="0.25">
      <c r="A54" s="265"/>
      <c r="B54" s="508"/>
      <c r="C54" s="506" t="str">
        <f>ORÇAMENTO!$F$53</f>
        <v xml:space="preserve">APOIO TÉCNICO A EXECUÇÃO DE SUPERVISÃO DE OBRAS </v>
      </c>
      <c r="D54" s="416" t="s">
        <v>331</v>
      </c>
      <c r="E54" s="271">
        <f ca="1">E55/ORÇAMENTO!$K$53</f>
        <v>4.1666666666666671E-2</v>
      </c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489"/>
      <c r="R54" s="491"/>
      <c r="T54" s="488"/>
      <c r="V54" s="490"/>
    </row>
    <row r="55" spans="1:22" s="451" customFormat="1" ht="21.95" customHeight="1" x14ac:dyDescent="0.25">
      <c r="A55" s="449"/>
      <c r="B55" s="508"/>
      <c r="C55" s="507"/>
      <c r="D55" s="450" t="s">
        <v>332</v>
      </c>
      <c r="E55" s="456">
        <f ca="1">(ORÇAMENTO!$I$54+ORÇAMENTO!$I$55+ORÇAMENTO!$I$56)</f>
        <v>248975.32</v>
      </c>
      <c r="F55" s="456"/>
      <c r="G55" s="456"/>
      <c r="H55" s="456"/>
      <c r="I55" s="456"/>
      <c r="J55" s="456"/>
      <c r="K55" s="458"/>
      <c r="L55" s="458"/>
      <c r="M55" s="458"/>
      <c r="N55" s="459"/>
      <c r="O55" s="458"/>
      <c r="P55" s="458"/>
      <c r="Q55" s="473"/>
      <c r="R55" s="473"/>
      <c r="T55" s="487"/>
      <c r="U55" s="473"/>
    </row>
    <row r="56" spans="1:22" ht="21.95" customHeight="1" x14ac:dyDescent="0.25">
      <c r="A56" s="265"/>
      <c r="B56" s="508"/>
      <c r="C56" s="506" t="s">
        <v>459</v>
      </c>
      <c r="D56" s="416" t="s">
        <v>331</v>
      </c>
      <c r="E56" s="461">
        <f ca="1">E57/$R$3</f>
        <v>2.3319281557092682E-2</v>
      </c>
      <c r="F56" s="461">
        <f t="shared" ref="F56" ca="1" si="18">F57/$R$3</f>
        <v>1.1902291060758659E-2</v>
      </c>
      <c r="G56" s="461">
        <f t="shared" ref="G56" ca="1" si="19">G57/$R$3</f>
        <v>2.6771708232341926E-3</v>
      </c>
      <c r="H56" s="461">
        <f t="shared" ref="H56" ca="1" si="20">H57/$R$3</f>
        <v>2.6771708232341926E-3</v>
      </c>
      <c r="I56" s="461">
        <f t="shared" ref="I56" ca="1" si="21">I57/$R$3</f>
        <v>2.6771708232341926E-3</v>
      </c>
      <c r="J56" s="461">
        <f t="shared" ref="J56" ca="1" si="22">J57/$R$3</f>
        <v>2.6771708232341926E-3</v>
      </c>
      <c r="K56" s="271"/>
      <c r="L56" s="271"/>
      <c r="M56" s="271"/>
      <c r="N56" s="271"/>
      <c r="O56" s="271"/>
      <c r="P56" s="271"/>
    </row>
    <row r="57" spans="1:22" ht="21.95" customHeight="1" x14ac:dyDescent="0.25">
      <c r="A57" s="265"/>
      <c r="B57" s="508"/>
      <c r="C57" s="507"/>
      <c r="D57" s="416" t="s">
        <v>332</v>
      </c>
      <c r="E57" s="462">
        <f ca="1">E47+E49+E51+E53+E55</f>
        <v>779193.21</v>
      </c>
      <c r="F57" s="462">
        <f t="shared" ref="F57:J57" ca="1" si="23">F47+F49+F51+F53+F55</f>
        <v>397704.55</v>
      </c>
      <c r="G57" s="462">
        <f t="shared" ca="1" si="23"/>
        <v>89455.3</v>
      </c>
      <c r="H57" s="462">
        <f t="shared" ca="1" si="23"/>
        <v>89455.3</v>
      </c>
      <c r="I57" s="462">
        <f t="shared" ca="1" si="23"/>
        <v>89455.3</v>
      </c>
      <c r="J57" s="462">
        <f t="shared" ca="1" si="23"/>
        <v>89455.3</v>
      </c>
      <c r="K57" s="273"/>
      <c r="L57" s="273"/>
      <c r="M57" s="273"/>
      <c r="N57" s="273"/>
      <c r="O57" s="273"/>
      <c r="P57" s="273"/>
    </row>
    <row r="58" spans="1:22" ht="21.95" customHeight="1" x14ac:dyDescent="0.25">
      <c r="A58" s="265"/>
      <c r="B58" s="508"/>
      <c r="C58" s="495" t="s">
        <v>333</v>
      </c>
      <c r="D58" s="416" t="s">
        <v>331</v>
      </c>
      <c r="E58" s="461">
        <f ca="1">E59/$R$3</f>
        <v>0.97738902564630514</v>
      </c>
      <c r="F58" s="461">
        <f t="shared" ref="F58" ca="1" si="24">F59/$R$3</f>
        <v>0.98929131670706383</v>
      </c>
      <c r="G58" s="461">
        <f t="shared" ref="G58" ca="1" si="25">G59/$R$3</f>
        <v>0.99196848753029798</v>
      </c>
      <c r="H58" s="461">
        <f t="shared" ref="H58" ca="1" si="26">H59/$R$3</f>
        <v>0.99464565835353225</v>
      </c>
      <c r="I58" s="461">
        <f t="shared" ref="I58" ca="1" si="27">I59/$R$3</f>
        <v>0.9973228291767664</v>
      </c>
      <c r="J58" s="461">
        <f t="shared" ref="J58" ca="1" si="28">J59/$R$3</f>
        <v>1.0000000000000007</v>
      </c>
      <c r="K58" s="271"/>
      <c r="L58" s="271"/>
      <c r="M58" s="271"/>
      <c r="N58" s="271"/>
      <c r="O58" s="271"/>
      <c r="P58" s="271"/>
    </row>
    <row r="59" spans="1:22" ht="21.95" customHeight="1" x14ac:dyDescent="0.25">
      <c r="A59" s="265"/>
      <c r="B59" s="507"/>
      <c r="C59" s="496"/>
      <c r="D59" s="416" t="s">
        <v>332</v>
      </c>
      <c r="E59" s="462">
        <f ca="1">P40+E57</f>
        <v>32658591.580000017</v>
      </c>
      <c r="F59" s="462">
        <f ca="1">F57+E59</f>
        <v>33056296.130000018</v>
      </c>
      <c r="G59" s="462">
        <f t="shared" ref="G59:J59" ca="1" si="29">G57+F59</f>
        <v>33145751.430000018</v>
      </c>
      <c r="H59" s="462">
        <f t="shared" ca="1" si="29"/>
        <v>33235206.730000019</v>
      </c>
      <c r="I59" s="462">
        <f t="shared" ca="1" si="29"/>
        <v>33324662.03000002</v>
      </c>
      <c r="J59" s="462">
        <f t="shared" ca="1" si="29"/>
        <v>33414117.330000021</v>
      </c>
      <c r="K59" s="273"/>
      <c r="L59" s="272"/>
      <c r="M59" s="273"/>
      <c r="N59" s="273"/>
      <c r="O59" s="273"/>
      <c r="P59" s="273"/>
    </row>
    <row r="60" spans="1:22" ht="15" customHeight="1" x14ac:dyDescent="0.25">
      <c r="A60" s="265"/>
      <c r="B60" s="492"/>
      <c r="C60" s="493"/>
      <c r="D60" s="493"/>
      <c r="E60" s="493"/>
      <c r="F60" s="493"/>
      <c r="G60" s="493"/>
      <c r="H60" s="493"/>
      <c r="I60" s="493"/>
      <c r="J60" s="493"/>
      <c r="K60" s="493"/>
      <c r="L60" s="493"/>
      <c r="M60" s="493"/>
      <c r="N60" s="493"/>
      <c r="O60" s="493"/>
      <c r="P60" s="494"/>
    </row>
  </sheetData>
  <mergeCells count="76">
    <mergeCell ref="B60:P60"/>
    <mergeCell ref="B46:B59"/>
    <mergeCell ref="C46:C47"/>
    <mergeCell ref="C48:C49"/>
    <mergeCell ref="C50:C51"/>
    <mergeCell ref="C52:C53"/>
    <mergeCell ref="C54:C55"/>
    <mergeCell ref="C56:C57"/>
    <mergeCell ref="C58:C59"/>
    <mergeCell ref="B43:D44"/>
    <mergeCell ref="E43:P43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O44:O45"/>
    <mergeCell ref="P44:P45"/>
    <mergeCell ref="B45:C45"/>
    <mergeCell ref="B24:D25"/>
    <mergeCell ref="C18:C19"/>
    <mergeCell ref="C37:C38"/>
    <mergeCell ref="H25:H26"/>
    <mergeCell ref="I25:I26"/>
    <mergeCell ref="E24:P24"/>
    <mergeCell ref="B26:C26"/>
    <mergeCell ref="G25:G26"/>
    <mergeCell ref="M25:M26"/>
    <mergeCell ref="N25:N26"/>
    <mergeCell ref="B27:B40"/>
    <mergeCell ref="C29:C30"/>
    <mergeCell ref="C31:C32"/>
    <mergeCell ref="C33:C34"/>
    <mergeCell ref="C35:C36"/>
    <mergeCell ref="C27:C28"/>
    <mergeCell ref="N6:N7"/>
    <mergeCell ref="O6:O7"/>
    <mergeCell ref="P6:P7"/>
    <mergeCell ref="E25:E26"/>
    <mergeCell ref="F25:F26"/>
    <mergeCell ref="O25:O26"/>
    <mergeCell ref="P25:P26"/>
    <mergeCell ref="J25:J26"/>
    <mergeCell ref="K25:K26"/>
    <mergeCell ref="L25:L26"/>
    <mergeCell ref="I6:I7"/>
    <mergeCell ref="J6:J7"/>
    <mergeCell ref="K6:K7"/>
    <mergeCell ref="L6:L7"/>
    <mergeCell ref="M6:M7"/>
    <mergeCell ref="B5:D6"/>
    <mergeCell ref="E6:E7"/>
    <mergeCell ref="F6:F7"/>
    <mergeCell ref="G6:G7"/>
    <mergeCell ref="H6:H7"/>
    <mergeCell ref="B41:P41"/>
    <mergeCell ref="C39:C40"/>
    <mergeCell ref="B2:M3"/>
    <mergeCell ref="B4:P4"/>
    <mergeCell ref="E5:P5"/>
    <mergeCell ref="B22:P22"/>
    <mergeCell ref="C8:C9"/>
    <mergeCell ref="B8:B21"/>
    <mergeCell ref="B7:C7"/>
    <mergeCell ref="C16:C17"/>
    <mergeCell ref="C20:C21"/>
    <mergeCell ref="C10:C11"/>
    <mergeCell ref="C12:C13"/>
    <mergeCell ref="C14:C15"/>
    <mergeCell ref="N2:P2"/>
    <mergeCell ref="N3:P3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4" fitToHeight="0" orientation="landscape" r:id="rId1"/>
  <headerFooter>
    <oddFooter>Página &amp;P</oddFooter>
  </headerFooter>
  <rowBreaks count="2" manualBreakCount="2">
    <brk id="22" min="1" max="15" man="1"/>
    <brk id="41" min="1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3" filterMode="1">
    <tabColor rgb="FFFFC000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162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0.140625" style="26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01 04 01</v>
      </c>
      <c r="C1" s="25" t="str">
        <f>CONCATENATE($W$25)</f>
        <v>LEVANTAMENTO TOPOGRÁFICO PLANIALTIMÉTRICO CADASTRAL</v>
      </c>
      <c r="D1" s="25" t="str">
        <f>CONCATENATE($AC$25)</f>
        <v>Km</v>
      </c>
      <c r="E1" s="231">
        <f>$AD$163</f>
        <v>5241.37</v>
      </c>
      <c r="F1" s="231">
        <f>$AD$168</f>
        <v>6845.87</v>
      </c>
      <c r="G1" s="233">
        <f>$T$120</f>
        <v>15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179</v>
      </c>
      <c r="W25" s="579" t="str">
        <f>VLOOKUP(V25,ORÇAMENTO!E:G,2,0)</f>
        <v>LEVANTAMENTO TOPOGRÁFICO PLANIALTIMÉTRICO CADASTRAL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56" si="0">MAX(I27:J27)</f>
        <v>1</v>
      </c>
      <c r="L27" s="33">
        <f t="shared" ref="L27:L56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 t="s">
        <v>96</v>
      </c>
      <c r="U29" s="132"/>
      <c r="V29" s="563" t="s">
        <v>189</v>
      </c>
      <c r="W29" s="563"/>
      <c r="X29" s="131" t="s">
        <v>183</v>
      </c>
      <c r="Y29" s="115">
        <v>2</v>
      </c>
      <c r="Z29" s="115">
        <v>1</v>
      </c>
      <c r="AA29" s="115"/>
      <c r="AB29" s="207">
        <f>VLOOKUP(V29,BASE!$B$5:$E$53,4,FALSE)</f>
        <v>6600.51</v>
      </c>
      <c r="AC29" s="207"/>
      <c r="AD29" s="113">
        <f>TRUNC(Y29*((Z29*AB29)+(AA29*AC29)),4)</f>
        <v>13201.02</v>
      </c>
      <c r="AE29" s="32"/>
      <c r="AF29" s="39"/>
      <c r="AG29" s="38"/>
    </row>
    <row r="30" spans="1:33" s="27" customFormat="1" x14ac:dyDescent="0.25">
      <c r="A30" s="30"/>
      <c r="B30" s="122"/>
      <c r="C30" s="121"/>
      <c r="D30" s="121"/>
      <c r="E30" s="121"/>
      <c r="F30" s="122"/>
      <c r="I30" s="30">
        <f t="shared" ref="I30:I37" si="2">IF($AD30=0,0,1)</f>
        <v>1</v>
      </c>
      <c r="J30" s="30">
        <f>IF(I30=1,1,IF(SUM(J31:J$169)+SUM(I$26:I30)&lt;$I$22,1,0))</f>
        <v>1</v>
      </c>
      <c r="K30" s="33">
        <f t="shared" si="0"/>
        <v>1</v>
      </c>
      <c r="L30" s="33">
        <f t="shared" si="1"/>
        <v>1</v>
      </c>
      <c r="M30" s="33"/>
      <c r="N30" s="33"/>
      <c r="O30" s="33"/>
      <c r="P30" s="33"/>
      <c r="Q30" s="33"/>
      <c r="R30" s="33"/>
      <c r="S30" s="33"/>
      <c r="T30" s="123" t="s">
        <v>95</v>
      </c>
      <c r="U30" s="132"/>
      <c r="V30" s="563" t="s">
        <v>198</v>
      </c>
      <c r="W30" s="563"/>
      <c r="X30" s="131" t="s">
        <v>183</v>
      </c>
      <c r="Y30" s="115">
        <v>2</v>
      </c>
      <c r="Z30" s="115">
        <v>1</v>
      </c>
      <c r="AA30" s="115"/>
      <c r="AB30" s="207">
        <f>VLOOKUP(V30,BASE!$B$5:$E$53,4,FALSE)</f>
        <v>1860.06</v>
      </c>
      <c r="AC30" s="207"/>
      <c r="AD30" s="113">
        <f t="shared" ref="AD30:AD37" si="3">TRUNC(Y30*((Z30*AB30)+(AA30*AC30)),4)</f>
        <v>3720.12</v>
      </c>
      <c r="AE30" s="32"/>
      <c r="AF30" s="39"/>
      <c r="AG30" s="38"/>
    </row>
    <row r="31" spans="1:33" s="27" customFormat="1" x14ac:dyDescent="0.25">
      <c r="A31" s="30"/>
      <c r="B31" s="122"/>
      <c r="C31" s="121"/>
      <c r="D31" s="121"/>
      <c r="E31" s="121"/>
      <c r="F31" s="122"/>
      <c r="I31" s="30">
        <f t="shared" si="2"/>
        <v>1</v>
      </c>
      <c r="J31" s="30">
        <f>IF(I31=1,1,IF(SUM(J32:J$169)+SUM(I$26:I31)&lt;$I$22,1,0))</f>
        <v>1</v>
      </c>
      <c r="K31" s="33">
        <f t="shared" si="0"/>
        <v>1</v>
      </c>
      <c r="L31" s="33">
        <f t="shared" si="1"/>
        <v>1</v>
      </c>
      <c r="M31" s="33"/>
      <c r="N31" s="33"/>
      <c r="O31" s="33"/>
      <c r="P31" s="33"/>
      <c r="Q31" s="33"/>
      <c r="R31" s="33"/>
      <c r="S31" s="33"/>
      <c r="T31" s="123" t="s">
        <v>94</v>
      </c>
      <c r="U31" s="132"/>
      <c r="V31" s="563" t="s">
        <v>199</v>
      </c>
      <c r="W31" s="563"/>
      <c r="X31" s="131" t="s">
        <v>183</v>
      </c>
      <c r="Y31" s="115">
        <v>2</v>
      </c>
      <c r="Z31" s="115">
        <v>1</v>
      </c>
      <c r="AA31" s="115"/>
      <c r="AB31" s="207">
        <f>VLOOKUP(V31,BASE!$B$5:$E$53,4,FALSE)</f>
        <v>326.83999999999997</v>
      </c>
      <c r="AC31" s="207"/>
      <c r="AD31" s="113">
        <f t="shared" si="3"/>
        <v>653.67999999999995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x14ac:dyDescent="0.25">
      <c r="A35" s="30"/>
      <c r="B35" s="122"/>
      <c r="C35" s="121"/>
      <c r="D35" s="121"/>
      <c r="E35" s="121"/>
      <c r="F35" s="122"/>
      <c r="I35" s="30">
        <f t="shared" si="2"/>
        <v>1</v>
      </c>
      <c r="J35" s="30">
        <f>IF(I35=1,1,IF(SUM(J36:J$169)+SUM(I$26:I35)&lt;$I$22,1,0))</f>
        <v>1</v>
      </c>
      <c r="K35" s="33">
        <f t="shared" si="0"/>
        <v>1</v>
      </c>
      <c r="L35" s="33">
        <f t="shared" si="1"/>
        <v>1</v>
      </c>
      <c r="M35" s="33"/>
      <c r="N35" s="33"/>
      <c r="O35" s="33"/>
      <c r="P35" s="33"/>
      <c r="Q35" s="33"/>
      <c r="R35" s="33"/>
      <c r="S35" s="33"/>
      <c r="T35" s="123" t="s">
        <v>61</v>
      </c>
      <c r="U35" s="132"/>
      <c r="V35" s="563" t="s">
        <v>184</v>
      </c>
      <c r="W35" s="563"/>
      <c r="X35" s="131" t="s">
        <v>183</v>
      </c>
      <c r="Y35" s="115">
        <v>2</v>
      </c>
      <c r="Z35" s="115">
        <v>1</v>
      </c>
      <c r="AA35" s="115"/>
      <c r="AB35" s="207">
        <f>VLOOKUP(V35,BASE!$B$5:$E$53,4,FALSE)</f>
        <v>239.7877334815829</v>
      </c>
      <c r="AC35" s="207"/>
      <c r="AD35" s="113">
        <f t="shared" si="3"/>
        <v>479.5754</v>
      </c>
      <c r="AE35" s="32"/>
      <c r="AF35" s="39"/>
      <c r="AG35" s="38"/>
    </row>
    <row r="36" spans="1:33" s="27" customFormat="1" hidden="1" x14ac:dyDescent="0.25">
      <c r="A36" s="30"/>
      <c r="B36" s="122"/>
      <c r="C36" s="121"/>
      <c r="D36" s="121"/>
      <c r="E36" s="121"/>
      <c r="F36" s="122"/>
      <c r="I36" s="30">
        <f t="shared" si="2"/>
        <v>0</v>
      </c>
      <c r="J36" s="30">
        <f>IF(I36=1,1,IF(SUM(J37:J$169)+SUM(I$26:I36)&lt;$I$22,1,0))</f>
        <v>0</v>
      </c>
      <c r="K36" s="33">
        <f t="shared" si="0"/>
        <v>0</v>
      </c>
      <c r="L36" s="33">
        <f t="shared" si="1"/>
        <v>0</v>
      </c>
      <c r="M36" s="33"/>
      <c r="N36" s="33"/>
      <c r="O36" s="33"/>
      <c r="P36" s="33"/>
      <c r="Q36" s="33"/>
      <c r="R36" s="33"/>
      <c r="S36" s="33"/>
      <c r="T36" s="123"/>
      <c r="U36" s="132"/>
      <c r="V36" s="563" t="s">
        <v>19</v>
      </c>
      <c r="W36" s="563"/>
      <c r="X36" s="131" t="s">
        <v>19</v>
      </c>
      <c r="Y36" s="115">
        <v>0</v>
      </c>
      <c r="Z36" s="115">
        <v>0</v>
      </c>
      <c r="AA36" s="115"/>
      <c r="AB36" s="207">
        <v>0</v>
      </c>
      <c r="AC36" s="207"/>
      <c r="AD36" s="113">
        <f t="shared" si="3"/>
        <v>0</v>
      </c>
      <c r="AE36" s="32"/>
      <c r="AF36" s="39"/>
      <c r="AG36" s="38"/>
    </row>
    <row r="37" spans="1:33" s="27" customFormat="1" hidden="1" x14ac:dyDescent="0.25">
      <c r="A37" s="30"/>
      <c r="B37" s="122"/>
      <c r="C37" s="121"/>
      <c r="D37" s="121"/>
      <c r="E37" s="121"/>
      <c r="F37" s="122"/>
      <c r="I37" s="30">
        <f t="shared" si="2"/>
        <v>0</v>
      </c>
      <c r="J37" s="30">
        <f>IF(I37=1,1,IF(SUM(J38:J$169)+SUM(I$26:I37)&lt;$I$22,1,0))</f>
        <v>0</v>
      </c>
      <c r="K37" s="33">
        <f t="shared" si="0"/>
        <v>0</v>
      </c>
      <c r="L37" s="33">
        <f t="shared" si="1"/>
        <v>0</v>
      </c>
      <c r="M37" s="33"/>
      <c r="N37" s="33"/>
      <c r="O37" s="33"/>
      <c r="P37" s="33"/>
      <c r="Q37" s="33"/>
      <c r="R37" s="33"/>
      <c r="S37" s="33"/>
      <c r="T37" s="123"/>
      <c r="U37" s="132"/>
      <c r="V37" s="563" t="s">
        <v>19</v>
      </c>
      <c r="W37" s="563"/>
      <c r="X37" s="131" t="s">
        <v>19</v>
      </c>
      <c r="Y37" s="115">
        <v>0</v>
      </c>
      <c r="Z37" s="115">
        <v>0</v>
      </c>
      <c r="AA37" s="115"/>
      <c r="AB37" s="207">
        <v>0</v>
      </c>
      <c r="AC37" s="207"/>
      <c r="AD37" s="113">
        <f t="shared" si="3"/>
        <v>0</v>
      </c>
      <c r="AE37" s="32"/>
      <c r="AF37" s="39"/>
      <c r="AG37" s="38"/>
    </row>
    <row r="38" spans="1:33" s="101" customFormat="1" ht="22.35" customHeight="1" x14ac:dyDescent="0.25">
      <c r="A38" s="112"/>
      <c r="B38" s="112"/>
      <c r="C38" s="112"/>
      <c r="D38" s="112"/>
      <c r="E38" s="112"/>
      <c r="F38" s="112"/>
      <c r="I38" s="30">
        <v>1</v>
      </c>
      <c r="J38" s="30">
        <f>IF(I38=1,1,IF(SUM(J39:J$169)+SUM(I$26:I38)&lt;$I$22,1,0))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61"/>
      <c r="T38" s="130"/>
      <c r="U38" s="111"/>
      <c r="V38" s="129"/>
      <c r="W38" s="129"/>
      <c r="X38" s="129"/>
      <c r="Y38" s="128"/>
      <c r="Z38" s="165"/>
      <c r="AA38" s="165"/>
      <c r="AB38" s="206"/>
      <c r="AC38" s="125" t="s">
        <v>59</v>
      </c>
      <c r="AD38" s="205">
        <f>SUM(AD29:AD37)</f>
        <v>18054.395400000001</v>
      </c>
      <c r="AE38" s="102"/>
      <c r="AF38" s="104"/>
      <c r="AG38" s="103"/>
    </row>
    <row r="39" spans="1:33" s="27" customFormat="1" ht="31.5" customHeight="1" x14ac:dyDescent="0.25">
      <c r="A39" s="31"/>
      <c r="B39" s="31"/>
      <c r="C39" s="31"/>
      <c r="D39" s="31"/>
      <c r="E39" s="31"/>
      <c r="F39" s="31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33"/>
      <c r="T39" s="63" t="s">
        <v>8</v>
      </c>
      <c r="U39" s="124"/>
      <c r="V39" s="568" t="s">
        <v>58</v>
      </c>
      <c r="W39" s="568"/>
      <c r="X39" s="134" t="s">
        <v>57</v>
      </c>
      <c r="Y39" s="135" t="s">
        <v>56</v>
      </c>
      <c r="Z39" s="135" t="s">
        <v>55</v>
      </c>
      <c r="AA39" s="135" t="s">
        <v>54</v>
      </c>
      <c r="AB39" s="204" t="s">
        <v>53</v>
      </c>
      <c r="AC39" s="135" t="s">
        <v>52</v>
      </c>
      <c r="AD39" s="203" t="s">
        <v>51</v>
      </c>
      <c r="AE39" s="32"/>
      <c r="AF39" s="39"/>
      <c r="AG39" s="38"/>
    </row>
    <row r="40" spans="1:33" s="27" customFormat="1" x14ac:dyDescent="0.25">
      <c r="A40" s="30"/>
      <c r="B40" s="122"/>
      <c r="C40" s="121"/>
      <c r="D40" s="121"/>
      <c r="E40" s="121"/>
      <c r="F40" s="122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195"/>
      <c r="U40" s="48"/>
      <c r="V40" s="573" t="s">
        <v>50</v>
      </c>
      <c r="W40" s="573"/>
      <c r="X40" s="131"/>
      <c r="Y40" s="199"/>
      <c r="Z40" s="114"/>
      <c r="AA40" s="202"/>
      <c r="AB40" s="114"/>
      <c r="AC40" s="196"/>
      <c r="AD40" s="201">
        <f>SUM(AD41:AD60)</f>
        <v>5410.1854000000003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200" t="s">
        <v>92</v>
      </c>
      <c r="U41" s="48"/>
      <c r="V41" s="569" t="s">
        <v>225</v>
      </c>
      <c r="W41" s="569"/>
      <c r="X41" s="131" t="s">
        <v>202</v>
      </c>
      <c r="Y41" s="207">
        <f>VLOOKUP(X41,BASE!$B$5:$E$53,4,FALSE)</f>
        <v>11347.68</v>
      </c>
      <c r="Z41" s="198">
        <v>1</v>
      </c>
      <c r="AA41" s="197">
        <f>AB41/SUM($AB$41:$AB$102)</f>
        <v>2.4691358024691357E-2</v>
      </c>
      <c r="AB41" s="114">
        <v>40</v>
      </c>
      <c r="AC41" s="196">
        <f>Y41/220</f>
        <v>51.580363636363636</v>
      </c>
      <c r="AD41" s="113">
        <f>ROUND(AB41*AC41,4)</f>
        <v>2063.2145</v>
      </c>
      <c r="AE41" s="32"/>
      <c r="AF41" s="39"/>
      <c r="AG41" s="38"/>
    </row>
    <row r="42" spans="1:33" s="27" customFormat="1" hidden="1" x14ac:dyDescent="0.25">
      <c r="A42" s="30"/>
      <c r="B42" s="122"/>
      <c r="C42" s="121"/>
      <c r="D42" s="121"/>
      <c r="E42" s="121"/>
      <c r="F42" s="122"/>
      <c r="I42" s="30">
        <f t="shared" ref="I42:I59" si="4">IF($AD42=0,0,1)</f>
        <v>0</v>
      </c>
      <c r="J42" s="30">
        <f>IF(I42=1,1,IF(SUM(J43:J$169)+SUM(I$26:I42)&lt;$I$22,1,0))</f>
        <v>0</v>
      </c>
      <c r="K42" s="33">
        <f t="shared" si="0"/>
        <v>0</v>
      </c>
      <c r="L42" s="33">
        <f t="shared" si="1"/>
        <v>0</v>
      </c>
      <c r="M42" s="33"/>
      <c r="N42" s="33"/>
      <c r="O42" s="33"/>
      <c r="P42" s="33"/>
      <c r="Q42" s="33"/>
      <c r="R42" s="33"/>
      <c r="S42" s="33"/>
      <c r="T42" s="200"/>
      <c r="U42" s="48"/>
      <c r="V42" s="569" t="s">
        <v>19</v>
      </c>
      <c r="W42" s="569"/>
      <c r="X42" s="131" t="s">
        <v>19</v>
      </c>
      <c r="Y42" s="199">
        <v>0</v>
      </c>
      <c r="Z42" s="198">
        <v>0</v>
      </c>
      <c r="AA42" s="197">
        <v>0</v>
      </c>
      <c r="AB42" s="114">
        <v>0</v>
      </c>
      <c r="AC42" s="196">
        <v>0</v>
      </c>
      <c r="AD42" s="113">
        <f t="shared" ref="AD42:AD60" si="5">ROUND(AB42*AC42,4)</f>
        <v>0</v>
      </c>
      <c r="AE42" s="32"/>
      <c r="AF42" s="39"/>
      <c r="AG42" s="38"/>
    </row>
    <row r="43" spans="1:33" s="27" customFormat="1" hidden="1" x14ac:dyDescent="0.25">
      <c r="A43" s="30"/>
      <c r="B43" s="122"/>
      <c r="C43" s="121"/>
      <c r="D43" s="121"/>
      <c r="E43" s="121"/>
      <c r="F43" s="122"/>
      <c r="I43" s="30">
        <f t="shared" si="4"/>
        <v>0</v>
      </c>
      <c r="J43" s="30">
        <f>IF(I43=1,1,IF(SUM(J44:J$169)+SUM(I$26:I43)&lt;$I$22,1,0))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si="5"/>
        <v>0</v>
      </c>
      <c r="AE43" s="32"/>
      <c r="AF43" s="39"/>
      <c r="AG43" s="38"/>
    </row>
    <row r="44" spans="1:33" s="27" customFormat="1" hidden="1" x14ac:dyDescent="0.25">
      <c r="A44" s="30"/>
      <c r="B44" s="122"/>
      <c r="C44" s="121"/>
      <c r="D44" s="121"/>
      <c r="E44" s="121"/>
      <c r="F44" s="122"/>
      <c r="I44" s="30">
        <f t="shared" si="4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5"/>
        <v>0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IF(I57=1,1,IF(SUM(J58:J$169)+SUM(I$26:I57)&lt;$I$22,1,0))</f>
        <v>0</v>
      </c>
      <c r="K57" s="33">
        <f t="shared" ref="K57:K88" si="6">MAX(I57:J57)</f>
        <v>0</v>
      </c>
      <c r="L57" s="33">
        <f t="shared" ref="L57:L88" si="7">K57</f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IF(I58=1,1,IF(SUM(J59:J$169)+SUM(I$26:I58)&lt;$I$22,1,0))</f>
        <v>0</v>
      </c>
      <c r="K58" s="33">
        <f t="shared" si="6"/>
        <v>0</v>
      </c>
      <c r="L58" s="33">
        <f t="shared" si="7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IF(I59=1,1,IF(SUM(J60:J$169)+SUM(I$26:I59)&lt;$I$22,1,0))</f>
        <v>0</v>
      </c>
      <c r="K59" s="33">
        <f t="shared" si="6"/>
        <v>0</v>
      </c>
      <c r="L59" s="33">
        <f t="shared" si="7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x14ac:dyDescent="0.25">
      <c r="A60" s="30"/>
      <c r="B60" s="122"/>
      <c r="C60" s="121"/>
      <c r="D60" s="121"/>
      <c r="E60" s="121"/>
      <c r="F60" s="122"/>
      <c r="I60" s="30">
        <v>1</v>
      </c>
      <c r="J60" s="30">
        <f>IF(I60=1,1,IF(SUM(J61:J$169)+SUM(I$26:I60)&lt;$I$22,1,0))</f>
        <v>1</v>
      </c>
      <c r="K60" s="33">
        <f t="shared" si="6"/>
        <v>1</v>
      </c>
      <c r="L60" s="33">
        <f t="shared" si="7"/>
        <v>1</v>
      </c>
      <c r="M60" s="33"/>
      <c r="N60" s="33"/>
      <c r="O60" s="33"/>
      <c r="P60" s="33"/>
      <c r="Q60" s="33"/>
      <c r="R60" s="33"/>
      <c r="S60" s="33"/>
      <c r="T60" s="200" t="s">
        <v>48</v>
      </c>
      <c r="U60" s="48"/>
      <c r="V60" s="569" t="s">
        <v>203</v>
      </c>
      <c r="W60" s="569"/>
      <c r="X60" s="131" t="s">
        <v>204</v>
      </c>
      <c r="Y60" s="207">
        <f>VLOOKUP(X60,BASE!$B$5:$E$53,4,FALSE)</f>
        <v>18408.34</v>
      </c>
      <c r="Z60" s="198">
        <v>1</v>
      </c>
      <c r="AA60" s="197">
        <f>AB60/SUM($AB$41:$AB$102)</f>
        <v>2.4691358024691357E-2</v>
      </c>
      <c r="AB60" s="114">
        <v>40</v>
      </c>
      <c r="AC60" s="196">
        <f>Y60/220</f>
        <v>83.674272727272722</v>
      </c>
      <c r="AD60" s="113">
        <f t="shared" si="5"/>
        <v>3346.9708999999998</v>
      </c>
      <c r="AE60" s="32"/>
      <c r="AF60" s="39"/>
      <c r="AG60" s="38"/>
    </row>
    <row r="61" spans="1:33" s="27" customFormat="1" x14ac:dyDescent="0.25">
      <c r="A61" s="30"/>
      <c r="B61" s="122"/>
      <c r="C61" s="121"/>
      <c r="D61" s="121"/>
      <c r="E61" s="121"/>
      <c r="F61" s="122"/>
      <c r="I61" s="30">
        <v>1</v>
      </c>
      <c r="J61" s="30">
        <f>IF(I61=1,1,IF(SUM(J62:J$169)+SUM(I$26:I61)&lt;$I$22,1,0))</f>
        <v>1</v>
      </c>
      <c r="K61" s="33">
        <f t="shared" si="6"/>
        <v>1</v>
      </c>
      <c r="L61" s="33">
        <f t="shared" si="7"/>
        <v>1</v>
      </c>
      <c r="M61" s="33"/>
      <c r="N61" s="33"/>
      <c r="O61" s="33"/>
      <c r="P61" s="33"/>
      <c r="Q61" s="33"/>
      <c r="R61" s="33"/>
      <c r="S61" s="33"/>
      <c r="T61" s="195"/>
      <c r="U61" s="48"/>
      <c r="V61" s="573" t="s">
        <v>47</v>
      </c>
      <c r="W61" s="573"/>
      <c r="X61" s="131"/>
      <c r="Y61" s="199"/>
      <c r="Z61" s="114"/>
      <c r="AA61" s="202"/>
      <c r="AB61" s="114"/>
      <c r="AC61" s="196"/>
      <c r="AD61" s="201">
        <f>SUM(AD62:AD81)</f>
        <v>11379.39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6"/>
        <v>1</v>
      </c>
      <c r="L62" s="33">
        <f t="shared" si="7"/>
        <v>1</v>
      </c>
      <c r="M62" s="33"/>
      <c r="N62" s="33"/>
      <c r="O62" s="33"/>
      <c r="P62" s="33"/>
      <c r="Q62" s="33"/>
      <c r="R62" s="33"/>
      <c r="S62" s="33"/>
      <c r="T62" s="200" t="s">
        <v>91</v>
      </c>
      <c r="U62" s="48"/>
      <c r="V62" s="569" t="s">
        <v>427</v>
      </c>
      <c r="W62" s="569"/>
      <c r="X62" s="131" t="s">
        <v>237</v>
      </c>
      <c r="Y62" s="207">
        <f>VLOOKUP(X62,BASE!$B$5:$E$53,4,FALSE)</f>
        <v>3793.13</v>
      </c>
      <c r="Z62" s="198">
        <v>2</v>
      </c>
      <c r="AA62" s="197">
        <f>AB62/SUM($AB$41:$AB$102)</f>
        <v>0.27160493827160492</v>
      </c>
      <c r="AB62" s="114">
        <v>440</v>
      </c>
      <c r="AC62" s="196">
        <f>Y62/220</f>
        <v>17.241500000000002</v>
      </c>
      <c r="AD62" s="113">
        <f t="shared" ref="AD62" si="8">ROUND(AB62*AC62,4)</f>
        <v>7586.26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f t="shared" ref="I63:I80" si="9">IF($AD63=0,0,1)</f>
        <v>1</v>
      </c>
      <c r="J63" s="30">
        <f>IF(I63=1,1,IF(SUM(J64:J$169)+SUM(I$26:I63)&lt;$I$22,1,0))</f>
        <v>1</v>
      </c>
      <c r="K63" s="33">
        <f t="shared" si="6"/>
        <v>1</v>
      </c>
      <c r="L63" s="33">
        <f t="shared" si="7"/>
        <v>1</v>
      </c>
      <c r="M63" s="33"/>
      <c r="N63" s="33"/>
      <c r="O63" s="33"/>
      <c r="P63" s="33"/>
      <c r="Q63" s="33"/>
      <c r="R63" s="33"/>
      <c r="S63" s="33"/>
      <c r="T63" s="200" t="s">
        <v>90</v>
      </c>
      <c r="U63" s="48"/>
      <c r="V63" s="569" t="s">
        <v>227</v>
      </c>
      <c r="W63" s="569"/>
      <c r="X63" s="131" t="s">
        <v>237</v>
      </c>
      <c r="Y63" s="207">
        <f>VLOOKUP(X63,BASE!$B$5:$E$53,4,FALSE)</f>
        <v>3793.13</v>
      </c>
      <c r="Z63" s="198">
        <v>1</v>
      </c>
      <c r="AA63" s="197">
        <f>AB63/SUM($AB$41:$AB$102)</f>
        <v>0.13580246913580246</v>
      </c>
      <c r="AB63" s="114">
        <v>220</v>
      </c>
      <c r="AC63" s="196">
        <f>Y63/220</f>
        <v>17.241500000000002</v>
      </c>
      <c r="AD63" s="113">
        <f t="shared" ref="AD63" si="10">ROUND(AB63*AC63,4)</f>
        <v>3793.13</v>
      </c>
      <c r="AE63" s="32"/>
      <c r="AF63" s="39"/>
      <c r="AG63" s="38"/>
    </row>
    <row r="64" spans="1:33" s="27" customFormat="1" hidden="1" x14ac:dyDescent="0.25">
      <c r="A64" s="30"/>
      <c r="B64" s="122"/>
      <c r="C64" s="121"/>
      <c r="D64" s="121"/>
      <c r="E64" s="121"/>
      <c r="F64" s="122"/>
      <c r="I64" s="30">
        <f t="shared" si="9"/>
        <v>0</v>
      </c>
      <c r="J64" s="30">
        <f>IF(I64=1,1,IF(SUM(J65:J$169)+SUM(I$26:I64)&lt;$I$22,1,0))</f>
        <v>0</v>
      </c>
      <c r="K64" s="33">
        <f t="shared" si="6"/>
        <v>0</v>
      </c>
      <c r="L64" s="33">
        <f t="shared" si="7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ref="AD64:AD81" si="11">ROUND(AB64*AC64,4)</f>
        <v>0</v>
      </c>
      <c r="AE64" s="32"/>
      <c r="AF64" s="39"/>
      <c r="AG64" s="38"/>
    </row>
    <row r="65" spans="1:33" s="27" customFormat="1" hidden="1" x14ac:dyDescent="0.25">
      <c r="A65" s="30"/>
      <c r="B65" s="122"/>
      <c r="C65" s="121"/>
      <c r="D65" s="121"/>
      <c r="E65" s="121"/>
      <c r="F65" s="122"/>
      <c r="I65" s="30">
        <f t="shared" si="9"/>
        <v>0</v>
      </c>
      <c r="J65" s="30">
        <f>IF(I65=1,1,IF(SUM(J66:J$169)+SUM(I$26:I65)&lt;$I$22,1,0))</f>
        <v>0</v>
      </c>
      <c r="K65" s="33">
        <f t="shared" si="6"/>
        <v>0</v>
      </c>
      <c r="L65" s="33">
        <f t="shared" si="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11"/>
        <v>0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9"/>
        <v>0</v>
      </c>
      <c r="J66" s="30">
        <f>IF(I66=1,1,IF(SUM(J67:J$169)+SUM(I$26:I66)&lt;$I$22,1,0))</f>
        <v>0</v>
      </c>
      <c r="K66" s="33">
        <f t="shared" si="6"/>
        <v>0</v>
      </c>
      <c r="L66" s="33">
        <f t="shared" si="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11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9"/>
        <v>0</v>
      </c>
      <c r="J67" s="30">
        <f>IF(I67=1,1,IF(SUM(J68:J$169)+SUM(I$26:I67)&lt;$I$22,1,0))</f>
        <v>0</v>
      </c>
      <c r="K67" s="33">
        <f t="shared" si="6"/>
        <v>0</v>
      </c>
      <c r="L67" s="33">
        <f t="shared" si="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11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9"/>
        <v>0</v>
      </c>
      <c r="J68" s="30">
        <f>IF(I68=1,1,IF(SUM(J69:J$169)+SUM(I$26:I68)&lt;$I$22,1,0))</f>
        <v>0</v>
      </c>
      <c r="K68" s="33">
        <f t="shared" si="6"/>
        <v>0</v>
      </c>
      <c r="L68" s="33">
        <f t="shared" si="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11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9"/>
        <v>0</v>
      </c>
      <c r="J69" s="30">
        <f>IF(I69=1,1,IF(SUM(J70:J$169)+SUM(I$26:I69)&lt;$I$22,1,0))</f>
        <v>0</v>
      </c>
      <c r="K69" s="33">
        <f t="shared" si="6"/>
        <v>0</v>
      </c>
      <c r="L69" s="33">
        <f t="shared" si="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11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9"/>
        <v>0</v>
      </c>
      <c r="J70" s="30">
        <f>IF(I70=1,1,IF(SUM(J71:J$169)+SUM(I$26:I70)&lt;$I$22,1,0))</f>
        <v>0</v>
      </c>
      <c r="K70" s="33">
        <f t="shared" si="6"/>
        <v>0</v>
      </c>
      <c r="L70" s="33">
        <f t="shared" si="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11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9"/>
        <v>0</v>
      </c>
      <c r="J71" s="30">
        <f>IF(I71=1,1,IF(SUM(J72:J$169)+SUM(I$26:I71)&lt;$I$22,1,0))</f>
        <v>0</v>
      </c>
      <c r="K71" s="33">
        <f t="shared" si="6"/>
        <v>0</v>
      </c>
      <c r="L71" s="33">
        <f t="shared" si="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11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9"/>
        <v>0</v>
      </c>
      <c r="J72" s="30">
        <f>IF(I72=1,1,IF(SUM(J73:J$169)+SUM(I$26:I72)&lt;$I$22,1,0))</f>
        <v>0</v>
      </c>
      <c r="K72" s="33">
        <f t="shared" si="6"/>
        <v>0</v>
      </c>
      <c r="L72" s="33">
        <f t="shared" si="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11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9"/>
        <v>0</v>
      </c>
      <c r="J73" s="30">
        <f>IF(I73=1,1,IF(SUM(J74:J$169)+SUM(I$26:I73)&lt;$I$22,1,0))</f>
        <v>0</v>
      </c>
      <c r="K73" s="33">
        <f t="shared" si="6"/>
        <v>0</v>
      </c>
      <c r="L73" s="33">
        <f t="shared" si="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11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9"/>
        <v>0</v>
      </c>
      <c r="J74" s="30">
        <f>IF(I74=1,1,IF(SUM(J75:J$169)+SUM(I$26:I74)&lt;$I$22,1,0))</f>
        <v>0</v>
      </c>
      <c r="K74" s="33">
        <f t="shared" si="6"/>
        <v>0</v>
      </c>
      <c r="L74" s="33">
        <f t="shared" si="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11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9"/>
        <v>0</v>
      </c>
      <c r="J75" s="30">
        <f>IF(I75=1,1,IF(SUM(J76:J$169)+SUM(I$26:I75)&lt;$I$22,1,0))</f>
        <v>0</v>
      </c>
      <c r="K75" s="33">
        <f t="shared" si="6"/>
        <v>0</v>
      </c>
      <c r="L75" s="33">
        <f t="shared" si="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11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9"/>
        <v>0</v>
      </c>
      <c r="J76" s="30">
        <f>IF(I76=1,1,IF(SUM(J77:J$169)+SUM(I$26:I76)&lt;$I$22,1,0))</f>
        <v>0</v>
      </c>
      <c r="K76" s="33">
        <f t="shared" si="6"/>
        <v>0</v>
      </c>
      <c r="L76" s="33">
        <f t="shared" si="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11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9"/>
        <v>0</v>
      </c>
      <c r="J77" s="30">
        <f>IF(I77=1,1,IF(SUM(J78:J$169)+SUM(I$26:I77)&lt;$I$22,1,0))</f>
        <v>0</v>
      </c>
      <c r="K77" s="33">
        <f t="shared" si="6"/>
        <v>0</v>
      </c>
      <c r="L77" s="33">
        <f t="shared" si="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11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9"/>
        <v>0</v>
      </c>
      <c r="J78" s="30">
        <f>IF(I78=1,1,IF(SUM(J79:J$169)+SUM(I$26:I78)&lt;$I$22,1,0))</f>
        <v>0</v>
      </c>
      <c r="K78" s="33">
        <f t="shared" si="6"/>
        <v>0</v>
      </c>
      <c r="L78" s="33">
        <f t="shared" si="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11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9"/>
        <v>0</v>
      </c>
      <c r="J79" s="30">
        <f>IF(I79=1,1,IF(SUM(J80:J$169)+SUM(I$26:I79)&lt;$I$22,1,0))</f>
        <v>0</v>
      </c>
      <c r="K79" s="33">
        <f t="shared" si="6"/>
        <v>0</v>
      </c>
      <c r="L79" s="33">
        <f t="shared" si="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11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9"/>
        <v>0</v>
      </c>
      <c r="J80" s="30">
        <f>IF(I80=1,1,IF(SUM(J81:J$169)+SUM(I$26:I80)&lt;$I$22,1,0))</f>
        <v>0</v>
      </c>
      <c r="K80" s="33">
        <f t="shared" si="6"/>
        <v>0</v>
      </c>
      <c r="L80" s="33">
        <f t="shared" si="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11"/>
        <v>0</v>
      </c>
      <c r="AE80" s="32"/>
      <c r="AF80" s="39"/>
      <c r="AG80" s="38"/>
    </row>
    <row r="81" spans="1:33" s="27" customFormat="1" x14ac:dyDescent="0.25">
      <c r="A81" s="30"/>
      <c r="B81" s="122"/>
      <c r="C81" s="121"/>
      <c r="D81" s="121"/>
      <c r="E81" s="121"/>
      <c r="F81" s="122"/>
      <c r="I81" s="30">
        <v>1</v>
      </c>
      <c r="J81" s="30">
        <f>IF(I81=1,1,IF(SUM(J82:J$169)+SUM(I$26:I81)&lt;$I$22,1,0))</f>
        <v>1</v>
      </c>
      <c r="K81" s="33">
        <f t="shared" si="6"/>
        <v>1</v>
      </c>
      <c r="L81" s="33">
        <f t="shared" si="7"/>
        <v>1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11"/>
        <v>0</v>
      </c>
      <c r="AE81" s="32"/>
      <c r="AF81" s="39"/>
      <c r="AG81" s="38"/>
    </row>
    <row r="82" spans="1:33" s="27" customFormat="1" x14ac:dyDescent="0.25">
      <c r="A82" s="30"/>
      <c r="B82" s="122"/>
      <c r="C82" s="121"/>
      <c r="D82" s="121"/>
      <c r="E82" s="121"/>
      <c r="F82" s="122"/>
      <c r="I82" s="30">
        <v>1</v>
      </c>
      <c r="J82" s="30">
        <f>IF(I82=1,1,IF(SUM(J83:J$169)+SUM(I$26:I82)&lt;$I$22,1,0))</f>
        <v>1</v>
      </c>
      <c r="K82" s="33">
        <f t="shared" si="6"/>
        <v>1</v>
      </c>
      <c r="L82" s="33">
        <f t="shared" si="7"/>
        <v>1</v>
      </c>
      <c r="M82" s="33"/>
      <c r="N82" s="33"/>
      <c r="O82" s="33"/>
      <c r="P82" s="33"/>
      <c r="Q82" s="33"/>
      <c r="R82" s="33"/>
      <c r="S82" s="33"/>
      <c r="T82" s="195"/>
      <c r="U82" s="48"/>
      <c r="V82" s="573" t="s">
        <v>45</v>
      </c>
      <c r="W82" s="573"/>
      <c r="X82" s="131"/>
      <c r="Y82" s="199"/>
      <c r="Z82" s="114"/>
      <c r="AA82" s="202"/>
      <c r="AB82" s="114"/>
      <c r="AC82" s="196"/>
      <c r="AD82" s="201">
        <f>SUM(AD83:AD102)</f>
        <v>8176.88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6"/>
        <v>1</v>
      </c>
      <c r="L83" s="33">
        <f t="shared" si="7"/>
        <v>1</v>
      </c>
      <c r="M83" s="33"/>
      <c r="N83" s="33"/>
      <c r="O83" s="33"/>
      <c r="P83" s="33"/>
      <c r="Q83" s="33"/>
      <c r="R83" s="33"/>
      <c r="S83" s="33"/>
      <c r="T83" s="200" t="s">
        <v>44</v>
      </c>
      <c r="U83" s="48"/>
      <c r="V83" s="569" t="s">
        <v>412</v>
      </c>
      <c r="W83" s="569"/>
      <c r="X83" s="131" t="s">
        <v>246</v>
      </c>
      <c r="Y83" s="207">
        <f>VLOOKUP(X83,BASE!$B$5:$E$53,4,FALSE)</f>
        <v>2044.22</v>
      </c>
      <c r="Z83" s="198">
        <v>4</v>
      </c>
      <c r="AA83" s="197">
        <f>AB83/SUM($AB$41:$AB$102)</f>
        <v>0.54320987654320985</v>
      </c>
      <c r="AB83" s="114">
        <v>880</v>
      </c>
      <c r="AC83" s="196">
        <f>Y83/220</f>
        <v>9.2919090909090905</v>
      </c>
      <c r="AD83" s="113">
        <f t="shared" ref="AD83" si="12">ROUND(AB83*AC83,4)</f>
        <v>8176.88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IF(I84=1,1,IF(SUM(J85:J$169)+SUM(I$26:I84)&lt;$I$22,1,0))</f>
        <v>1</v>
      </c>
      <c r="K84" s="33">
        <f t="shared" si="6"/>
        <v>1</v>
      </c>
      <c r="L84" s="33">
        <f t="shared" si="7"/>
        <v>1</v>
      </c>
      <c r="M84" s="33"/>
      <c r="N84" s="33"/>
      <c r="O84" s="33"/>
      <c r="P84" s="33"/>
      <c r="Q84" s="33"/>
      <c r="R84" s="33"/>
      <c r="S84" s="33"/>
      <c r="T84" s="200" t="s">
        <v>89</v>
      </c>
      <c r="U84" s="48"/>
      <c r="V84" s="569"/>
      <c r="W84" s="569"/>
      <c r="X84" s="131"/>
      <c r="Y84" s="207"/>
      <c r="Z84" s="198"/>
      <c r="AA84" s="197"/>
      <c r="AB84" s="114"/>
      <c r="AC84" s="196"/>
      <c r="AD84" s="113"/>
      <c r="AE84" s="32"/>
      <c r="AF84" s="39"/>
      <c r="AG84" s="38"/>
    </row>
    <row r="85" spans="1:33" s="27" customFormat="1" hidden="1" x14ac:dyDescent="0.25">
      <c r="A85" s="30"/>
      <c r="B85" s="122"/>
      <c r="C85" s="121"/>
      <c r="D85" s="121"/>
      <c r="E85" s="121"/>
      <c r="F85" s="122"/>
      <c r="I85" s="30">
        <f t="shared" ref="I85:I102" si="13">IF($AD85=0,0,1)</f>
        <v>0</v>
      </c>
      <c r="J85" s="30">
        <f>IF(I85=1,1,IF(SUM(J86:J$169)+SUM(I$26:I85)&lt;$I$22,1,0))</f>
        <v>0</v>
      </c>
      <c r="K85" s="33">
        <f t="shared" si="6"/>
        <v>0</v>
      </c>
      <c r="L85" s="33">
        <f t="shared" si="7"/>
        <v>0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2" si="14">ROUND(AB85*AC85,4)</f>
        <v>0</v>
      </c>
      <c r="AE85" s="32"/>
      <c r="AF85" s="39"/>
      <c r="AG85" s="38"/>
    </row>
    <row r="86" spans="1:33" s="27" customFormat="1" hidden="1" x14ac:dyDescent="0.25">
      <c r="A86" s="30"/>
      <c r="B86" s="122"/>
      <c r="C86" s="121"/>
      <c r="D86" s="121"/>
      <c r="E86" s="121"/>
      <c r="F86" s="122"/>
      <c r="I86" s="30">
        <f t="shared" si="13"/>
        <v>0</v>
      </c>
      <c r="J86" s="30">
        <f>IF(I86=1,1,IF(SUM(J87:J$169)+SUM(I$26:I86)&lt;$I$22,1,0))</f>
        <v>0</v>
      </c>
      <c r="K86" s="33">
        <f t="shared" si="6"/>
        <v>0</v>
      </c>
      <c r="L86" s="33">
        <f t="shared" si="7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14"/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si="13"/>
        <v>0</v>
      </c>
      <c r="J87" s="30">
        <f>IF(I87=1,1,IF(SUM(J88:J$169)+SUM(I$26:I87)&lt;$I$22,1,0))</f>
        <v>0</v>
      </c>
      <c r="K87" s="33">
        <f t="shared" si="6"/>
        <v>0</v>
      </c>
      <c r="L87" s="33">
        <f t="shared" si="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14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13"/>
        <v>0</v>
      </c>
      <c r="J88" s="30">
        <f>IF(I88=1,1,IF(SUM(J89:J$169)+SUM(I$26:I88)&lt;$I$22,1,0))</f>
        <v>0</v>
      </c>
      <c r="K88" s="33">
        <f t="shared" si="6"/>
        <v>0</v>
      </c>
      <c r="L88" s="33">
        <f t="shared" si="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14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13"/>
        <v>0</v>
      </c>
      <c r="J89" s="30">
        <f>IF(I89=1,1,IF(SUM(J90:J$169)+SUM(I$26:I89)&lt;$I$22,1,0))</f>
        <v>0</v>
      </c>
      <c r="K89" s="33">
        <f t="shared" ref="K89:K120" si="15">MAX(I89:J89)</f>
        <v>0</v>
      </c>
      <c r="L89" s="33">
        <f t="shared" ref="L89:L120" si="16">K89</f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14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13"/>
        <v>0</v>
      </c>
      <c r="J90" s="30">
        <f>IF(I90=1,1,IF(SUM(J91:J$169)+SUM(I$26:I90)&lt;$I$22,1,0))</f>
        <v>0</v>
      </c>
      <c r="K90" s="33">
        <f t="shared" si="15"/>
        <v>0</v>
      </c>
      <c r="L90" s="33">
        <f t="shared" si="16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4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13"/>
        <v>0</v>
      </c>
      <c r="J91" s="30">
        <f>IF(I91=1,1,IF(SUM(J92:J$169)+SUM(I$26:I91)&lt;$I$22,1,0))</f>
        <v>0</v>
      </c>
      <c r="K91" s="33">
        <f t="shared" si="15"/>
        <v>0</v>
      </c>
      <c r="L91" s="33">
        <f t="shared" si="16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4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13"/>
        <v>0</v>
      </c>
      <c r="J92" s="30">
        <f>IF(I92=1,1,IF(SUM(J93:J$169)+SUM(I$26:I92)&lt;$I$22,1,0))</f>
        <v>0</v>
      </c>
      <c r="K92" s="33">
        <f t="shared" si="15"/>
        <v>0</v>
      </c>
      <c r="L92" s="33">
        <f t="shared" si="16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4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13"/>
        <v>0</v>
      </c>
      <c r="J93" s="30">
        <f>IF(I93=1,1,IF(SUM(J94:J$169)+SUM(I$26:I93)&lt;$I$22,1,0))</f>
        <v>0</v>
      </c>
      <c r="K93" s="33">
        <f t="shared" si="15"/>
        <v>0</v>
      </c>
      <c r="L93" s="33">
        <f t="shared" si="16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4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13"/>
        <v>0</v>
      </c>
      <c r="J94" s="30">
        <f>IF(I94=1,1,IF(SUM(J95:J$169)+SUM(I$26:I94)&lt;$I$22,1,0))</f>
        <v>0</v>
      </c>
      <c r="K94" s="33">
        <f t="shared" si="15"/>
        <v>0</v>
      </c>
      <c r="L94" s="33">
        <f t="shared" si="16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4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3"/>
        <v>0</v>
      </c>
      <c r="J95" s="30">
        <f>IF(I95=1,1,IF(SUM(J96:J$169)+SUM(I$26:I95)&lt;$I$22,1,0))</f>
        <v>0</v>
      </c>
      <c r="K95" s="33">
        <f t="shared" si="15"/>
        <v>0</v>
      </c>
      <c r="L95" s="33">
        <f t="shared" si="16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4"/>
        <v>0</v>
      </c>
      <c r="AE95" s="32"/>
      <c r="AF95" s="39"/>
      <c r="AG95" s="38"/>
    </row>
    <row r="96" spans="1:33" s="27" customFormat="1" ht="14.45" hidden="1" customHeight="1" x14ac:dyDescent="0.25">
      <c r="A96" s="30"/>
      <c r="B96" s="122"/>
      <c r="C96" s="121"/>
      <c r="D96" s="121"/>
      <c r="E96" s="121"/>
      <c r="F96" s="122"/>
      <c r="I96" s="30">
        <f t="shared" si="13"/>
        <v>0</v>
      </c>
      <c r="J96" s="30">
        <f>IF(I96=1,1,IF(SUM(J97:J$169)+SUM(I$26:I96)&lt;$I$22,1,0))</f>
        <v>0</v>
      </c>
      <c r="K96" s="33">
        <f t="shared" si="15"/>
        <v>0</v>
      </c>
      <c r="L96" s="33">
        <f t="shared" si="16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4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13"/>
        <v>0</v>
      </c>
      <c r="J97" s="30">
        <f>IF(I97=1,1,IF(SUM(J98:J$169)+SUM(I$26:I97)&lt;$I$22,1,0))</f>
        <v>0</v>
      </c>
      <c r="K97" s="33">
        <f t="shared" si="15"/>
        <v>0</v>
      </c>
      <c r="L97" s="33">
        <f t="shared" si="16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4"/>
        <v>0</v>
      </c>
      <c r="AE97" s="32"/>
      <c r="AF97" s="39"/>
      <c r="AG97" s="38"/>
    </row>
    <row r="98" spans="1:33" s="27" customFormat="1" hidden="1" x14ac:dyDescent="0.25">
      <c r="A98" s="30"/>
      <c r="B98" s="122"/>
      <c r="C98" s="121"/>
      <c r="D98" s="121"/>
      <c r="E98" s="121"/>
      <c r="F98" s="122"/>
      <c r="I98" s="30">
        <f t="shared" si="13"/>
        <v>0</v>
      </c>
      <c r="J98" s="30">
        <f>IF(I98=1,1,IF(SUM(J99:J$169)+SUM(I$26:I98)&lt;$I$22,1,0))</f>
        <v>0</v>
      </c>
      <c r="K98" s="33">
        <f t="shared" si="15"/>
        <v>0</v>
      </c>
      <c r="L98" s="33">
        <f t="shared" si="16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4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13"/>
        <v>0</v>
      </c>
      <c r="J99" s="30">
        <f>IF(I99=1,1,IF(SUM(J100:J$169)+SUM(I$26:I99)&lt;$I$22,1,0))</f>
        <v>0</v>
      </c>
      <c r="K99" s="33">
        <f t="shared" si="15"/>
        <v>0</v>
      </c>
      <c r="L99" s="33">
        <f t="shared" si="16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4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13"/>
        <v>0</v>
      </c>
      <c r="J100" s="30">
        <f>IF(I100=1,1,IF(SUM(J101:J$169)+SUM(I$26:I100)&lt;$I$22,1,0))</f>
        <v>0</v>
      </c>
      <c r="K100" s="33">
        <f t="shared" si="15"/>
        <v>0</v>
      </c>
      <c r="L100" s="33">
        <f t="shared" si="16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4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3"/>
        <v>0</v>
      </c>
      <c r="J101" s="30">
        <f>IF(I101=1,1,IF(SUM(J102:J$169)+SUM(I$26:I101)&lt;$I$22,1,0))</f>
        <v>0</v>
      </c>
      <c r="K101" s="33">
        <f t="shared" si="15"/>
        <v>0</v>
      </c>
      <c r="L101" s="33">
        <f t="shared" si="16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4"/>
        <v>0</v>
      </c>
      <c r="AE101" s="32"/>
      <c r="AF101" s="39"/>
      <c r="AG101" s="38"/>
    </row>
    <row r="102" spans="1:33" s="27" customFormat="1" x14ac:dyDescent="0.25">
      <c r="A102" s="30"/>
      <c r="B102" s="122"/>
      <c r="C102" s="121"/>
      <c r="D102" s="121"/>
      <c r="E102" s="121"/>
      <c r="F102" s="122"/>
      <c r="I102" s="30">
        <f t="shared" si="13"/>
        <v>0</v>
      </c>
      <c r="J102" s="30">
        <f>IF(I102=1,1,IF(SUM(J103:J$169)+SUM(I$26:I102)&lt;$I$22,1,0))</f>
        <v>1</v>
      </c>
      <c r="K102" s="33">
        <f t="shared" si="15"/>
        <v>1</v>
      </c>
      <c r="L102" s="33">
        <f t="shared" si="16"/>
        <v>1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4"/>
        <v>0</v>
      </c>
      <c r="AE102" s="32"/>
      <c r="AF102" s="39"/>
      <c r="AG102" s="38"/>
    </row>
    <row r="103" spans="1:33" s="27" customFormat="1" x14ac:dyDescent="0.25">
      <c r="A103" s="31"/>
      <c r="B103" s="31"/>
      <c r="C103" s="31"/>
      <c r="D103" s="31"/>
      <c r="E103" s="31"/>
      <c r="F103" s="31"/>
      <c r="I103" s="30">
        <v>1</v>
      </c>
      <c r="J103" s="30">
        <f>IF(I103=1,1,IF(SUM(J106:J$169)+SUM(I$26:I103)&lt;$I$22,1,0))</f>
        <v>1</v>
      </c>
      <c r="K103" s="33">
        <f t="shared" si="15"/>
        <v>1</v>
      </c>
      <c r="L103" s="33">
        <f t="shared" si="16"/>
        <v>1</v>
      </c>
      <c r="M103" s="33"/>
      <c r="N103" s="33"/>
      <c r="O103" s="33"/>
      <c r="P103" s="33"/>
      <c r="Q103" s="33"/>
      <c r="R103" s="33"/>
      <c r="S103" s="33"/>
      <c r="T103" s="195"/>
      <c r="U103" s="48"/>
      <c r="V103" s="570"/>
      <c r="W103" s="570"/>
      <c r="X103" s="194"/>
      <c r="Y103" s="193"/>
      <c r="Z103" s="191"/>
      <c r="AA103" s="192"/>
      <c r="AB103" s="191"/>
      <c r="AC103" s="160" t="s">
        <v>43</v>
      </c>
      <c r="AD103" s="190">
        <f>AD40+AD61+AD82</f>
        <v>24966.455400000003</v>
      </c>
      <c r="AE103" s="32"/>
      <c r="AF103" s="39"/>
      <c r="AG103" s="38"/>
    </row>
    <row r="104" spans="1:33" s="101" customFormat="1" ht="14.45" customHeight="1" x14ac:dyDescent="0.25">
      <c r="A104" s="30"/>
      <c r="B104" s="122"/>
      <c r="C104" s="121"/>
      <c r="D104" s="121"/>
      <c r="E104" s="121"/>
      <c r="F104" s="122"/>
      <c r="G104" s="64"/>
      <c r="H104" s="63"/>
      <c r="I104" s="30">
        <v>1</v>
      </c>
      <c r="J104" s="30">
        <f>H104</f>
        <v>0</v>
      </c>
      <c r="K104" s="33">
        <f t="shared" si="15"/>
        <v>1</v>
      </c>
      <c r="L104" s="33">
        <f t="shared" si="16"/>
        <v>1</v>
      </c>
      <c r="M104" s="33"/>
      <c r="N104" s="33"/>
      <c r="O104" s="33"/>
      <c r="P104" s="33"/>
      <c r="Q104" s="33"/>
      <c r="R104" s="33"/>
      <c r="S104" s="61"/>
      <c r="T104" s="157">
        <v>1</v>
      </c>
      <c r="U104" s="168"/>
      <c r="V104" s="185"/>
      <c r="W104" s="185"/>
      <c r="X104" s="185"/>
      <c r="Y104" s="184"/>
      <c r="Z104" s="183"/>
      <c r="AA104" s="183"/>
      <c r="AB104" s="189" t="s">
        <v>42</v>
      </c>
      <c r="AC104" s="188">
        <v>0.84040000000000004</v>
      </c>
      <c r="AD104" s="187">
        <f>$AD$103*AC104*T104</f>
        <v>20981.809118160003</v>
      </c>
      <c r="AE104" s="102"/>
      <c r="AF104" s="104"/>
      <c r="AG104" s="103"/>
    </row>
    <row r="105" spans="1:33" s="101" customFormat="1" ht="22.35" customHeight="1" x14ac:dyDescent="0.25">
      <c r="A105" s="112"/>
      <c r="B105" s="112"/>
      <c r="C105" s="112"/>
      <c r="D105" s="112"/>
      <c r="E105" s="112"/>
      <c r="F105" s="112"/>
      <c r="I105" s="30">
        <v>1</v>
      </c>
      <c r="J105" s="30">
        <f>IF(I105=1,1,IF(SUM(J108:J$169)+SUM(I$26:I105)&lt;$I$22,1,0))</f>
        <v>1</v>
      </c>
      <c r="K105" s="33">
        <f t="shared" si="15"/>
        <v>1</v>
      </c>
      <c r="L105" s="33">
        <f t="shared" si="16"/>
        <v>1</v>
      </c>
      <c r="M105" s="33"/>
      <c r="N105" s="33"/>
      <c r="O105" s="33"/>
      <c r="P105" s="33"/>
      <c r="Q105" s="33"/>
      <c r="R105" s="33"/>
      <c r="S105" s="61"/>
      <c r="T105" s="186"/>
      <c r="U105" s="168"/>
      <c r="V105" s="185"/>
      <c r="W105" s="185"/>
      <c r="X105" s="185"/>
      <c r="Y105" s="184"/>
      <c r="Z105" s="183"/>
      <c r="AA105" s="183"/>
      <c r="AB105" s="182"/>
      <c r="AC105" s="181" t="s">
        <v>41</v>
      </c>
      <c r="AD105" s="180">
        <f>AD103+AD104</f>
        <v>45948.264518160009</v>
      </c>
      <c r="AE105" s="102"/>
      <c r="AF105" s="104"/>
      <c r="AG105" s="103"/>
    </row>
    <row r="106" spans="1:33" s="101" customFormat="1" ht="25.35" customHeight="1" x14ac:dyDescent="0.25">
      <c r="A106" s="112"/>
      <c r="B106" s="112"/>
      <c r="C106" s="112"/>
      <c r="D106" s="112"/>
      <c r="E106" s="112"/>
      <c r="F106" s="112"/>
      <c r="G106" s="100"/>
      <c r="H106" s="100"/>
      <c r="I106" s="30">
        <v>1</v>
      </c>
      <c r="J106" s="30">
        <f>IF(I106=1,1,IF(SUM(J108:J$169)+SUM(I$26:I106)&lt;$I$22,1,0))</f>
        <v>1</v>
      </c>
      <c r="K106" s="33">
        <f t="shared" si="15"/>
        <v>1</v>
      </c>
      <c r="L106" s="33">
        <f t="shared" si="16"/>
        <v>1</v>
      </c>
      <c r="M106" s="33"/>
      <c r="N106" s="33"/>
      <c r="O106" s="33"/>
      <c r="P106" s="33"/>
      <c r="Q106" s="33"/>
      <c r="R106" s="33"/>
      <c r="S106" s="61"/>
      <c r="T106" s="179" t="s">
        <v>40</v>
      </c>
      <c r="U106" s="168"/>
      <c r="V106" s="178" t="s">
        <v>39</v>
      </c>
      <c r="W106" s="177"/>
      <c r="X106" s="167"/>
      <c r="Y106" s="177"/>
      <c r="Z106" s="176"/>
      <c r="AA106" s="176"/>
      <c r="AB106" s="176"/>
      <c r="AC106" s="125"/>
      <c r="AD106" s="175"/>
      <c r="AE106" s="102"/>
      <c r="AF106" s="104"/>
      <c r="AG106" s="103"/>
    </row>
    <row r="107" spans="1:33" s="101" customFormat="1" ht="14.45" customHeight="1" x14ac:dyDescent="0.25">
      <c r="A107" s="112"/>
      <c r="B107" s="112"/>
      <c r="C107" s="112"/>
      <c r="D107" s="112"/>
      <c r="E107" s="112"/>
      <c r="F107" s="112"/>
      <c r="G107" s="64"/>
      <c r="H107" s="63"/>
      <c r="I107" s="30">
        <v>1</v>
      </c>
      <c r="J107" s="30">
        <f t="shared" ref="J107:J116" si="17">I107</f>
        <v>1</v>
      </c>
      <c r="K107" s="33">
        <f t="shared" si="15"/>
        <v>1</v>
      </c>
      <c r="L107" s="33">
        <f t="shared" si="16"/>
        <v>1</v>
      </c>
      <c r="M107" s="33"/>
      <c r="N107" s="33"/>
      <c r="O107" s="33"/>
      <c r="P107" s="33"/>
      <c r="Q107" s="33"/>
      <c r="R107" s="33"/>
      <c r="S107" s="61"/>
      <c r="T107" s="157">
        <v>1</v>
      </c>
      <c r="U107" s="168"/>
      <c r="V107" s="169"/>
      <c r="W107" s="169"/>
      <c r="X107" s="169"/>
      <c r="Y107" s="164"/>
      <c r="Z107" s="164" t="s">
        <v>38</v>
      </c>
      <c r="AA107" s="174">
        <v>0.3</v>
      </c>
      <c r="AB107" s="173" t="s">
        <v>37</v>
      </c>
      <c r="AC107" s="172">
        <v>0.16300804173005867</v>
      </c>
      <c r="AD107" s="113">
        <f>ROUND($AD$105*AC107*T107,4)</f>
        <v>7489.9366</v>
      </c>
      <c r="AE107" s="102"/>
      <c r="AF107" s="104"/>
      <c r="AG107" s="103"/>
    </row>
    <row r="108" spans="1:33" s="101" customFormat="1" ht="14.45" hidden="1" customHeight="1" x14ac:dyDescent="0.25">
      <c r="A108" s="112"/>
      <c r="B108" s="112"/>
      <c r="C108" s="112"/>
      <c r="D108" s="112"/>
      <c r="E108" s="112"/>
      <c r="F108" s="112"/>
      <c r="G108" s="64"/>
      <c r="H108" s="63"/>
      <c r="I108" s="30">
        <f t="shared" ref="I108:I116" si="18">IF($AD108=0,0,1)</f>
        <v>0</v>
      </c>
      <c r="J108" s="30">
        <f t="shared" si="17"/>
        <v>0</v>
      </c>
      <c r="K108" s="33">
        <f t="shared" si="15"/>
        <v>0</v>
      </c>
      <c r="L108" s="33">
        <f t="shared" si="16"/>
        <v>0</v>
      </c>
      <c r="M108" s="33"/>
      <c r="N108" s="33"/>
      <c r="O108" s="33"/>
      <c r="P108" s="33"/>
      <c r="Q108" s="33"/>
      <c r="R108" s="33"/>
      <c r="S108" s="61"/>
      <c r="T108" s="157">
        <v>0</v>
      </c>
      <c r="U108" s="168"/>
      <c r="V108" s="169"/>
      <c r="W108" s="169"/>
      <c r="X108" s="169"/>
      <c r="Y108" s="166"/>
      <c r="Z108" s="171"/>
      <c r="AA108" s="170"/>
      <c r="AB108" s="164" t="s">
        <v>36</v>
      </c>
      <c r="AC108" s="163">
        <v>0.05</v>
      </c>
      <c r="AD108" s="113">
        <f t="shared" ref="AD108:AD116" si="19">ROUND($AD$105*AC108*T108,4)</f>
        <v>0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/>
      <c r="H109" s="63"/>
      <c r="I109" s="30">
        <f t="shared" si="18"/>
        <v>0</v>
      </c>
      <c r="J109" s="30">
        <f t="shared" si="17"/>
        <v>0</v>
      </c>
      <c r="K109" s="33">
        <f t="shared" si="15"/>
        <v>0</v>
      </c>
      <c r="L109" s="33">
        <f t="shared" si="16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65"/>
      <c r="AA109" s="165"/>
      <c r="AB109" s="164" t="s">
        <v>36</v>
      </c>
      <c r="AC109" s="163">
        <v>7.6999999999999999E-2</v>
      </c>
      <c r="AD109" s="113">
        <f t="shared" si="19"/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63"/>
      <c r="I110" s="30">
        <f t="shared" si="18"/>
        <v>0</v>
      </c>
      <c r="J110" s="30">
        <f t="shared" si="17"/>
        <v>0</v>
      </c>
      <c r="K110" s="33">
        <f t="shared" si="15"/>
        <v>0</v>
      </c>
      <c r="L110" s="33">
        <f t="shared" si="16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35</v>
      </c>
      <c r="AC110" s="163">
        <v>1.4999999999999999E-2</v>
      </c>
      <c r="AD110" s="113">
        <f t="shared" si="19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63"/>
      <c r="I111" s="30">
        <f t="shared" si="18"/>
        <v>0</v>
      </c>
      <c r="J111" s="30">
        <f t="shared" si="17"/>
        <v>0</v>
      </c>
      <c r="K111" s="33">
        <f t="shared" si="15"/>
        <v>0</v>
      </c>
      <c r="L111" s="33">
        <f t="shared" si="16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2.7E-2</v>
      </c>
      <c r="AD111" s="113">
        <f t="shared" si="19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63"/>
      <c r="I112" s="30">
        <f t="shared" si="18"/>
        <v>0</v>
      </c>
      <c r="J112" s="30">
        <f t="shared" si="17"/>
        <v>0</v>
      </c>
      <c r="K112" s="33">
        <f t="shared" si="15"/>
        <v>0</v>
      </c>
      <c r="L112" s="33">
        <f t="shared" si="16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/>
      <c r="AC112" s="163"/>
      <c r="AD112" s="113">
        <f t="shared" si="19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63"/>
      <c r="I113" s="30">
        <f t="shared" si="18"/>
        <v>0</v>
      </c>
      <c r="J113" s="30">
        <f t="shared" si="17"/>
        <v>0</v>
      </c>
      <c r="K113" s="33">
        <f t="shared" si="15"/>
        <v>0</v>
      </c>
      <c r="L113" s="33">
        <f t="shared" si="16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19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63"/>
      <c r="I114" s="30">
        <f t="shared" si="18"/>
        <v>0</v>
      </c>
      <c r="J114" s="30">
        <f t="shared" si="17"/>
        <v>0</v>
      </c>
      <c r="K114" s="33">
        <f t="shared" si="15"/>
        <v>0</v>
      </c>
      <c r="L114" s="33">
        <f t="shared" si="16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9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63"/>
      <c r="I115" s="30">
        <f t="shared" si="18"/>
        <v>0</v>
      </c>
      <c r="J115" s="30">
        <f t="shared" si="17"/>
        <v>0</v>
      </c>
      <c r="K115" s="33">
        <f t="shared" si="15"/>
        <v>0</v>
      </c>
      <c r="L115" s="33">
        <f t="shared" si="16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9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63"/>
      <c r="I116" s="30">
        <f t="shared" si="18"/>
        <v>0</v>
      </c>
      <c r="J116" s="30">
        <f t="shared" si="17"/>
        <v>0</v>
      </c>
      <c r="K116" s="33">
        <f t="shared" si="15"/>
        <v>0</v>
      </c>
      <c r="L116" s="33">
        <f t="shared" si="16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7"/>
      <c r="W116" s="167"/>
      <c r="X116" s="167"/>
      <c r="Y116" s="166"/>
      <c r="Z116" s="165"/>
      <c r="AA116" s="165"/>
      <c r="AB116" s="164"/>
      <c r="AC116" s="163"/>
      <c r="AD116" s="113">
        <f t="shared" si="19"/>
        <v>0</v>
      </c>
      <c r="AE116" s="102"/>
      <c r="AF116" s="104"/>
      <c r="AG116" s="103"/>
    </row>
    <row r="117" spans="1:33" s="27" customFormat="1" x14ac:dyDescent="0.25">
      <c r="A117" s="30"/>
      <c r="B117" s="122"/>
      <c r="C117" s="121"/>
      <c r="D117" s="121"/>
      <c r="E117" s="121"/>
      <c r="F117" s="122"/>
      <c r="I117" s="30">
        <v>1</v>
      </c>
      <c r="J117" s="62">
        <v>1</v>
      </c>
      <c r="K117" s="33">
        <f t="shared" si="15"/>
        <v>1</v>
      </c>
      <c r="L117" s="33">
        <f t="shared" si="16"/>
        <v>1</v>
      </c>
      <c r="M117" s="33"/>
      <c r="N117" s="33"/>
      <c r="O117" s="33"/>
      <c r="P117" s="33"/>
      <c r="Q117" s="33"/>
      <c r="R117" s="33"/>
      <c r="S117" s="33"/>
      <c r="T117" s="162"/>
      <c r="U117" s="48"/>
      <c r="V117" s="161"/>
      <c r="W117" s="161"/>
      <c r="X117" s="88"/>
      <c r="Y117" s="88"/>
      <c r="Z117" s="86"/>
      <c r="AA117" s="86"/>
      <c r="AB117" s="160"/>
      <c r="AC117" s="159" t="s">
        <v>34</v>
      </c>
      <c r="AD117" s="158">
        <f>SUM(AD107:AD116)</f>
        <v>7489.9366</v>
      </c>
      <c r="AE117" s="32"/>
      <c r="AF117" s="39"/>
      <c r="AG117" s="38"/>
    </row>
    <row r="118" spans="1:33" s="27" customFormat="1" x14ac:dyDescent="0.25">
      <c r="A118" s="31"/>
      <c r="B118" s="31"/>
      <c r="C118" s="31"/>
      <c r="D118" s="31"/>
      <c r="E118" s="31"/>
      <c r="F118" s="31"/>
      <c r="I118" s="30">
        <v>1</v>
      </c>
      <c r="J118" s="62">
        <v>1</v>
      </c>
      <c r="K118" s="33">
        <f t="shared" si="15"/>
        <v>1</v>
      </c>
      <c r="L118" s="33">
        <f t="shared" si="16"/>
        <v>1</v>
      </c>
      <c r="M118" s="33"/>
      <c r="N118" s="33"/>
      <c r="O118" s="33"/>
      <c r="P118" s="33"/>
      <c r="Q118" s="33"/>
      <c r="R118" s="33"/>
      <c r="S118" s="33"/>
      <c r="T118" s="156"/>
      <c r="U118" s="48"/>
      <c r="V118" s="153"/>
      <c r="W118" s="151"/>
      <c r="X118" s="151"/>
      <c r="Y118" s="80"/>
      <c r="Z118" s="78"/>
      <c r="AA118" s="78"/>
      <c r="AB118" s="155"/>
      <c r="AC118" s="148" t="s">
        <v>33</v>
      </c>
      <c r="AD118" s="147">
        <f>TRUNC(AD105+AD117,2)</f>
        <v>53438.2</v>
      </c>
      <c r="AE118" s="32"/>
      <c r="AF118" s="39"/>
      <c r="AG118" s="104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15"/>
        <v>1</v>
      </c>
      <c r="L119" s="33">
        <f t="shared" si="16"/>
        <v>1</v>
      </c>
      <c r="M119" s="33"/>
      <c r="N119" s="33"/>
      <c r="O119" s="33"/>
      <c r="P119" s="33"/>
      <c r="Q119" s="33"/>
      <c r="R119" s="33"/>
      <c r="S119" s="33"/>
      <c r="T119" s="154" t="s">
        <v>32</v>
      </c>
      <c r="U119" s="124"/>
      <c r="V119" s="153"/>
      <c r="W119" s="152"/>
      <c r="X119" s="152"/>
      <c r="Y119" s="151"/>
      <c r="Z119" s="150"/>
      <c r="AA119" s="150"/>
      <c r="AB119" s="149"/>
      <c r="AC119" s="148" t="s">
        <v>31</v>
      </c>
      <c r="AD119" s="147">
        <f>TRUNC(AD38+AD118,2)</f>
        <v>71492.59</v>
      </c>
      <c r="AE119" s="32"/>
      <c r="AF119" s="39"/>
      <c r="AG119" s="38"/>
    </row>
    <row r="120" spans="1:33" s="101" customFormat="1" ht="22.35" customHeight="1" x14ac:dyDescent="0.25">
      <c r="A120" s="112"/>
      <c r="B120" s="112"/>
      <c r="C120" s="112"/>
      <c r="D120" s="112"/>
      <c r="E120" s="112"/>
      <c r="F120" s="112"/>
      <c r="I120" s="62">
        <v>1</v>
      </c>
      <c r="J120" s="62">
        <v>1</v>
      </c>
      <c r="K120" s="61">
        <f t="shared" si="15"/>
        <v>1</v>
      </c>
      <c r="L120" s="61">
        <f t="shared" si="16"/>
        <v>1</v>
      </c>
      <c r="M120" s="61"/>
      <c r="N120" s="61"/>
      <c r="O120" s="61"/>
      <c r="P120" s="61"/>
      <c r="Q120" s="61"/>
      <c r="R120" s="61"/>
      <c r="S120" s="61"/>
      <c r="T120" s="146">
        <v>15</v>
      </c>
      <c r="U120" s="145"/>
      <c r="V120" s="571" t="s">
        <v>30</v>
      </c>
      <c r="W120" s="571"/>
      <c r="X120" s="572" t="str">
        <f>IF($AD$118=0,"ZERO",CONCATENATE(TEXT(T120,"#.##0,00")," ",AC25))</f>
        <v>15,00 Km</v>
      </c>
      <c r="Y120" s="572"/>
      <c r="Z120" s="144"/>
      <c r="AA120" s="143"/>
      <c r="AB120" s="142"/>
      <c r="AC120" s="141" t="s">
        <v>29</v>
      </c>
      <c r="AD120" s="140">
        <f>IF(T120=0,0,ROUND(AD119/T120,2))</f>
        <v>4766.17</v>
      </c>
      <c r="AE120" s="102"/>
      <c r="AF120" s="104"/>
      <c r="AG120" s="103"/>
    </row>
    <row r="121" spans="1:33" s="27" customFormat="1" ht="39.6" customHeight="1" x14ac:dyDescent="0.25">
      <c r="A121" s="31"/>
      <c r="B121" s="31"/>
      <c r="C121" s="31"/>
      <c r="D121" s="31"/>
      <c r="E121" s="31"/>
      <c r="F121" s="31"/>
      <c r="I121" s="30">
        <v>1</v>
      </c>
      <c r="J121" s="30">
        <f>IF(I121=1,1,IF(SUM(J122:J$169)+SUM(I$26:I121)&lt;$I$22,1,0))</f>
        <v>1</v>
      </c>
      <c r="K121" s="33">
        <f t="shared" ref="K121:K154" si="20">MAX(I121:J121)</f>
        <v>1</v>
      </c>
      <c r="L121" s="33">
        <f t="shared" ref="L121:L154" si="21">K121</f>
        <v>1</v>
      </c>
      <c r="M121" s="33"/>
      <c r="N121" s="33"/>
      <c r="O121" s="33"/>
      <c r="P121" s="33"/>
      <c r="Q121" s="33"/>
      <c r="R121" s="33"/>
      <c r="S121" s="33"/>
      <c r="T121" s="63" t="s">
        <v>8</v>
      </c>
      <c r="U121" s="124"/>
      <c r="V121" s="568" t="s">
        <v>28</v>
      </c>
      <c r="W121" s="568"/>
      <c r="X121" s="568"/>
      <c r="Y121" s="568"/>
      <c r="Z121" s="568"/>
      <c r="AA121" s="137" t="s">
        <v>22</v>
      </c>
      <c r="AB121" s="136" t="s">
        <v>21</v>
      </c>
      <c r="AC121" s="135" t="s">
        <v>24</v>
      </c>
      <c r="AD121" s="134" t="s">
        <v>20</v>
      </c>
      <c r="AE121" s="32"/>
      <c r="AF121" s="39"/>
      <c r="AG121" s="38"/>
    </row>
    <row r="122" spans="1:33" s="27" customFormat="1" x14ac:dyDescent="0.25">
      <c r="A122" s="30"/>
      <c r="B122" s="122"/>
      <c r="C122" s="121"/>
      <c r="D122" s="121"/>
      <c r="E122" s="121"/>
      <c r="F122" s="122"/>
      <c r="I122" s="30">
        <v>1</v>
      </c>
      <c r="J122" s="30">
        <f>IF(I122=1,1,IF(SUM(J123:J$169)+SUM(I$26:I122)&lt;$I$22,1,0))</f>
        <v>1</v>
      </c>
      <c r="K122" s="33">
        <f t="shared" si="20"/>
        <v>1</v>
      </c>
      <c r="L122" s="33">
        <f t="shared" si="21"/>
        <v>1</v>
      </c>
      <c r="M122" s="33"/>
      <c r="N122" s="33"/>
      <c r="O122" s="33"/>
      <c r="P122" s="33"/>
      <c r="Q122" s="33"/>
      <c r="R122" s="33"/>
      <c r="S122" s="33"/>
      <c r="T122" s="123"/>
      <c r="U122" s="132"/>
      <c r="V122" s="563"/>
      <c r="W122" s="563"/>
      <c r="X122" s="563"/>
      <c r="Y122" s="563"/>
      <c r="Z122" s="563"/>
      <c r="AA122" s="131" t="s">
        <v>19</v>
      </c>
      <c r="AB122" s="115"/>
      <c r="AC122" s="114">
        <v>0</v>
      </c>
      <c r="AD122" s="113">
        <f>ROUND(AC122*AB122,4)</f>
        <v>0</v>
      </c>
      <c r="AE122" s="32"/>
      <c r="AF122" s="39"/>
      <c r="AG122" s="38"/>
    </row>
    <row r="123" spans="1:33" s="27" customFormat="1" ht="14.45" hidden="1" customHeight="1" x14ac:dyDescent="0.25">
      <c r="A123" s="30"/>
      <c r="B123" s="122"/>
      <c r="C123" s="121"/>
      <c r="D123" s="121"/>
      <c r="E123" s="121"/>
      <c r="F123" s="31"/>
      <c r="I123" s="30">
        <f t="shared" ref="I123:I132" si="22">IF($AD123=0,0,1)</f>
        <v>0</v>
      </c>
      <c r="J123" s="30">
        <f>IF(I123=1,1,IF(SUM(J124:J$169)+SUM(I$26:I123)&lt;$I$22,1,0))</f>
        <v>0</v>
      </c>
      <c r="K123" s="33">
        <f t="shared" si="20"/>
        <v>0</v>
      </c>
      <c r="L123" s="33">
        <f t="shared" si="21"/>
        <v>0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 t="shared" ref="AD123:AD132" si="23"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/>
      <c r="B124" s="122"/>
      <c r="C124" s="121"/>
      <c r="D124" s="121"/>
      <c r="E124" s="121"/>
      <c r="F124" s="31"/>
      <c r="I124" s="30">
        <f t="shared" si="22"/>
        <v>0</v>
      </c>
      <c r="J124" s="30">
        <f>IF(I124=1,1,IF(SUM(J125:J$169)+SUM(I$26:I124)&lt;$I$22,1,0))</f>
        <v>0</v>
      </c>
      <c r="K124" s="33">
        <f t="shared" si="20"/>
        <v>0</v>
      </c>
      <c r="L124" s="33">
        <f t="shared" si="2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si="23"/>
        <v>0</v>
      </c>
      <c r="AE124" s="32"/>
      <c r="AF124" s="39"/>
      <c r="AG124" s="38"/>
    </row>
    <row r="125" spans="1:33" s="27" customFormat="1" ht="14.45" hidden="1" customHeight="1" x14ac:dyDescent="0.25">
      <c r="A125" s="30"/>
      <c r="B125" s="122"/>
      <c r="C125" s="121"/>
      <c r="D125" s="121"/>
      <c r="E125" s="121"/>
      <c r="F125" s="31"/>
      <c r="I125" s="30">
        <f t="shared" si="22"/>
        <v>0</v>
      </c>
      <c r="J125" s="30">
        <f>IF(I125=1,1,IF(SUM(J126:J$169)+SUM(I$26:I125)&lt;$I$22,1,0))</f>
        <v>0</v>
      </c>
      <c r="K125" s="33">
        <f t="shared" si="20"/>
        <v>0</v>
      </c>
      <c r="L125" s="33">
        <f t="shared" si="2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23"/>
        <v>0</v>
      </c>
      <c r="AE125" s="32"/>
      <c r="AF125" s="39"/>
      <c r="AG125" s="38"/>
    </row>
    <row r="126" spans="1:33" s="27" customFormat="1" hidden="1" x14ac:dyDescent="0.25">
      <c r="A126" s="30"/>
      <c r="B126" s="122"/>
      <c r="C126" s="121"/>
      <c r="D126" s="121"/>
      <c r="E126" s="121"/>
      <c r="F126" s="31"/>
      <c r="I126" s="30">
        <f t="shared" si="22"/>
        <v>0</v>
      </c>
      <c r="J126" s="30">
        <f>IF(I126=1,1,IF(SUM(J127:J$169)+SUM(I$26:I126)&lt;$I$22,1,0))</f>
        <v>1</v>
      </c>
      <c r="K126" s="33">
        <f t="shared" si="20"/>
        <v>1</v>
      </c>
      <c r="L126" s="33">
        <f t="shared" si="21"/>
        <v>1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23"/>
        <v>0</v>
      </c>
      <c r="AE126" s="32"/>
      <c r="AF126" s="39"/>
      <c r="AG126" s="38"/>
    </row>
    <row r="127" spans="1:33" s="27" customFormat="1" hidden="1" x14ac:dyDescent="0.25">
      <c r="A127" s="30"/>
      <c r="B127" s="122"/>
      <c r="C127" s="121"/>
      <c r="D127" s="121"/>
      <c r="E127" s="121"/>
      <c r="F127" s="31"/>
      <c r="I127" s="30">
        <f t="shared" si="22"/>
        <v>0</v>
      </c>
      <c r="J127" s="30">
        <f>IF(I127=1,1,IF(SUM(J128:J$169)+SUM(I$26:I127)&lt;$I$22,1,0))</f>
        <v>1</v>
      </c>
      <c r="K127" s="33">
        <f t="shared" si="20"/>
        <v>1</v>
      </c>
      <c r="L127" s="33">
        <f t="shared" si="21"/>
        <v>1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23"/>
        <v>0</v>
      </c>
      <c r="AE127" s="32"/>
      <c r="AF127" s="39"/>
      <c r="AG127" s="38"/>
    </row>
    <row r="128" spans="1:33" s="27" customFormat="1" x14ac:dyDescent="0.25">
      <c r="A128" s="30"/>
      <c r="B128" s="122"/>
      <c r="C128" s="121"/>
      <c r="D128" s="121"/>
      <c r="E128" s="121"/>
      <c r="F128" s="31"/>
      <c r="I128" s="30">
        <f t="shared" si="22"/>
        <v>0</v>
      </c>
      <c r="J128" s="30">
        <f>IF(I128=1,1,IF(SUM(J129:J$169)+SUM(I$26:I128)&lt;$I$22,1,0))</f>
        <v>1</v>
      </c>
      <c r="K128" s="33">
        <f t="shared" si="20"/>
        <v>1</v>
      </c>
      <c r="L128" s="33">
        <f t="shared" si="21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23"/>
        <v>0</v>
      </c>
      <c r="AE128" s="32"/>
      <c r="AF128" s="39"/>
      <c r="AG128" s="38"/>
    </row>
    <row r="129" spans="1:33" s="27" customFormat="1" x14ac:dyDescent="0.25">
      <c r="A129" s="30"/>
      <c r="B129" s="122"/>
      <c r="C129" s="121"/>
      <c r="D129" s="121"/>
      <c r="E129" s="121"/>
      <c r="F129" s="31"/>
      <c r="I129" s="30">
        <f t="shared" si="22"/>
        <v>0</v>
      </c>
      <c r="J129" s="30">
        <f>IF(I129=1,1,IF(SUM(J130:J$169)+SUM(I$26:I129)&lt;$I$22,1,0))</f>
        <v>1</v>
      </c>
      <c r="K129" s="33">
        <f t="shared" si="20"/>
        <v>1</v>
      </c>
      <c r="L129" s="33">
        <f t="shared" si="2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23"/>
        <v>0</v>
      </c>
      <c r="AE129" s="32"/>
      <c r="AF129" s="39"/>
      <c r="AG129" s="38"/>
    </row>
    <row r="130" spans="1:33" s="27" customFormat="1" x14ac:dyDescent="0.25">
      <c r="A130" s="30"/>
      <c r="B130" s="122"/>
      <c r="C130" s="121"/>
      <c r="D130" s="121"/>
      <c r="E130" s="121"/>
      <c r="F130" s="31"/>
      <c r="I130" s="30">
        <f t="shared" si="22"/>
        <v>0</v>
      </c>
      <c r="J130" s="30">
        <f>IF(I130=1,1,IF(SUM(J131:J$169)+SUM(I$26:I130)&lt;$I$22,1,0))</f>
        <v>1</v>
      </c>
      <c r="K130" s="33">
        <f t="shared" si="20"/>
        <v>1</v>
      </c>
      <c r="L130" s="33">
        <f t="shared" si="2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23"/>
        <v>0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31"/>
      <c r="I131" s="30">
        <f t="shared" si="22"/>
        <v>0</v>
      </c>
      <c r="J131" s="30">
        <f>IF(I131=1,1,IF(SUM(J132:J$169)+SUM(I$26:I131)&lt;$I$22,1,0))</f>
        <v>1</v>
      </c>
      <c r="K131" s="33">
        <f t="shared" si="20"/>
        <v>1</v>
      </c>
      <c r="L131" s="33">
        <f t="shared" si="2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23"/>
        <v>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>
        <f t="shared" si="22"/>
        <v>0</v>
      </c>
      <c r="J132" s="30">
        <f>IF(I132=1,1,IF(SUM(J133:J$169)+SUM(I$26:I132)&lt;$I$22,1,0))</f>
        <v>1</v>
      </c>
      <c r="K132" s="33">
        <f t="shared" si="20"/>
        <v>1</v>
      </c>
      <c r="L132" s="33">
        <f t="shared" si="2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23"/>
        <v>0</v>
      </c>
      <c r="AE132" s="32"/>
      <c r="AF132" s="39"/>
      <c r="AG132" s="38"/>
    </row>
    <row r="133" spans="1:33" s="101" customFormat="1" ht="22.35" customHeight="1" x14ac:dyDescent="0.25">
      <c r="A133" s="112"/>
      <c r="B133" s="112"/>
      <c r="C133" s="112"/>
      <c r="D133" s="112"/>
      <c r="E133" s="112"/>
      <c r="F133" s="112"/>
      <c r="I133" s="62">
        <v>1</v>
      </c>
      <c r="J133" s="62">
        <v>1</v>
      </c>
      <c r="K133" s="61">
        <f t="shared" si="20"/>
        <v>1</v>
      </c>
      <c r="L133" s="61">
        <f t="shared" si="21"/>
        <v>1</v>
      </c>
      <c r="M133" s="61"/>
      <c r="N133" s="61"/>
      <c r="O133" s="61"/>
      <c r="P133" s="61"/>
      <c r="Q133" s="61"/>
      <c r="R133" s="61"/>
      <c r="S133" s="61"/>
      <c r="T133" s="130"/>
      <c r="U133" s="111"/>
      <c r="V133" s="129"/>
      <c r="W133" s="129"/>
      <c r="X133" s="129"/>
      <c r="Y133" s="128"/>
      <c r="Z133" s="127"/>
      <c r="AA133" s="127"/>
      <c r="AB133" s="126"/>
      <c r="AC133" s="125" t="s">
        <v>27</v>
      </c>
      <c r="AD133" s="105">
        <f>SUM(AD122:AD132)</f>
        <v>0</v>
      </c>
      <c r="AE133" s="102"/>
      <c r="AF133" s="104"/>
      <c r="AG133" s="103"/>
    </row>
    <row r="134" spans="1:33" s="27" customFormat="1" ht="25.5" x14ac:dyDescent="0.25">
      <c r="H134" s="138"/>
      <c r="I134" s="30">
        <v>1</v>
      </c>
      <c r="J134" s="30">
        <f>IF(I134=1,1,IF(SUM(J137:J$169)+SUM(I$26:I134)&lt;$I$22,1,0))</f>
        <v>1</v>
      </c>
      <c r="K134" s="33">
        <f t="shared" si="20"/>
        <v>1</v>
      </c>
      <c r="L134" s="33">
        <f t="shared" si="21"/>
        <v>1</v>
      </c>
      <c r="M134" s="33"/>
      <c r="N134" s="33"/>
      <c r="O134" s="33"/>
      <c r="P134" s="33"/>
      <c r="Q134" s="33"/>
      <c r="R134" s="33"/>
      <c r="S134" s="33"/>
      <c r="T134" s="63" t="s">
        <v>8</v>
      </c>
      <c r="U134" s="124"/>
      <c r="V134" s="568" t="s">
        <v>25</v>
      </c>
      <c r="W134" s="568"/>
      <c r="X134" s="568"/>
      <c r="Y134" s="568"/>
      <c r="Z134" s="568"/>
      <c r="AA134" s="137" t="s">
        <v>22</v>
      </c>
      <c r="AB134" s="136" t="s">
        <v>21</v>
      </c>
      <c r="AC134" s="135" t="s">
        <v>24</v>
      </c>
      <c r="AD134" s="134" t="s">
        <v>20</v>
      </c>
      <c r="AE134" s="32"/>
      <c r="AF134" s="39"/>
      <c r="AG134" s="38"/>
    </row>
    <row r="135" spans="1:33" s="27" customFormat="1" x14ac:dyDescent="0.25">
      <c r="H135" s="138"/>
      <c r="I135" s="30"/>
      <c r="J135" s="30"/>
      <c r="K135" s="33"/>
      <c r="L135" s="33"/>
      <c r="M135" s="33"/>
      <c r="N135" s="33"/>
      <c r="O135" s="33"/>
      <c r="P135" s="33"/>
      <c r="Q135" s="33"/>
      <c r="R135" s="33"/>
      <c r="S135" s="33"/>
      <c r="T135" s="435"/>
      <c r="U135" s="124"/>
      <c r="V135" s="563" t="s">
        <v>479</v>
      </c>
      <c r="W135" s="563"/>
      <c r="X135" s="563"/>
      <c r="Y135" s="563"/>
      <c r="Z135" s="563"/>
      <c r="AA135" s="131" t="s">
        <v>441</v>
      </c>
      <c r="AB135" s="115">
        <v>44</v>
      </c>
      <c r="AC135" s="207">
        <v>162</v>
      </c>
      <c r="AD135" s="113">
        <f>ROUND(AC135*AB135,2)</f>
        <v>7128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563"/>
      <c r="W136" s="563"/>
      <c r="X136" s="563"/>
      <c r="Y136" s="563"/>
      <c r="Z136" s="563"/>
      <c r="AA136" s="131"/>
      <c r="AB136" s="115"/>
      <c r="AC136" s="207"/>
      <c r="AD136" s="113"/>
      <c r="AE136" s="32"/>
      <c r="AF136" s="39"/>
      <c r="AG136" s="38"/>
    </row>
    <row r="137" spans="1:33" s="27" customFormat="1" x14ac:dyDescent="0.25">
      <c r="A137" s="30"/>
      <c r="B137" s="122"/>
      <c r="C137" s="121"/>
      <c r="D137" s="121"/>
      <c r="E137" s="121"/>
      <c r="F137" s="31"/>
      <c r="H137" s="63"/>
      <c r="I137" s="30">
        <v>1</v>
      </c>
      <c r="J137" s="30">
        <v>0</v>
      </c>
      <c r="K137" s="33">
        <f t="shared" si="20"/>
        <v>1</v>
      </c>
      <c r="L137" s="33">
        <f t="shared" si="21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/>
      <c r="B138" s="122"/>
      <c r="C138" s="121"/>
      <c r="D138" s="121"/>
      <c r="E138" s="121"/>
      <c r="H138" s="63"/>
      <c r="I138" s="30">
        <f t="shared" ref="I138:I147" si="24">IF($AD138=0,0,1)</f>
        <v>0</v>
      </c>
      <c r="J138" s="30">
        <v>0</v>
      </c>
      <c r="K138" s="33">
        <f t="shared" si="20"/>
        <v>0</v>
      </c>
      <c r="L138" s="33">
        <f t="shared" si="2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25">ROUND(AC138*AB138,4)</f>
        <v>0</v>
      </c>
      <c r="AE138" s="32"/>
      <c r="AF138" s="39"/>
      <c r="AG138" s="38"/>
    </row>
    <row r="139" spans="1:33" s="27" customFormat="1" hidden="1" x14ac:dyDescent="0.25">
      <c r="A139" s="30"/>
      <c r="B139" s="122"/>
      <c r="C139" s="121"/>
      <c r="D139" s="121"/>
      <c r="E139" s="121"/>
      <c r="H139" s="63"/>
      <c r="I139" s="30">
        <f t="shared" si="24"/>
        <v>0</v>
      </c>
      <c r="J139" s="30">
        <v>0</v>
      </c>
      <c r="K139" s="33">
        <f t="shared" si="20"/>
        <v>0</v>
      </c>
      <c r="L139" s="33">
        <f t="shared" si="2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25"/>
        <v>0</v>
      </c>
      <c r="AE139" s="32"/>
      <c r="AF139" s="39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63"/>
      <c r="I140" s="30">
        <f t="shared" si="24"/>
        <v>0</v>
      </c>
      <c r="J140" s="30">
        <v>0</v>
      </c>
      <c r="K140" s="33">
        <f t="shared" si="20"/>
        <v>0</v>
      </c>
      <c r="L140" s="33">
        <f t="shared" si="2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25"/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63"/>
      <c r="I141" s="30">
        <f t="shared" si="24"/>
        <v>0</v>
      </c>
      <c r="J141" s="30">
        <v>0</v>
      </c>
      <c r="K141" s="33">
        <f t="shared" si="20"/>
        <v>0</v>
      </c>
      <c r="L141" s="33">
        <f t="shared" si="2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25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63"/>
      <c r="I142" s="30">
        <f t="shared" si="24"/>
        <v>0</v>
      </c>
      <c r="J142" s="30">
        <v>0</v>
      </c>
      <c r="K142" s="33">
        <f t="shared" si="20"/>
        <v>0</v>
      </c>
      <c r="L142" s="33">
        <f t="shared" si="2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25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63"/>
      <c r="I143" s="30">
        <f t="shared" si="24"/>
        <v>0</v>
      </c>
      <c r="J143" s="30">
        <v>0</v>
      </c>
      <c r="K143" s="33">
        <f t="shared" si="20"/>
        <v>0</v>
      </c>
      <c r="L143" s="33">
        <f t="shared" si="2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25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63"/>
      <c r="I144" s="30">
        <f t="shared" si="24"/>
        <v>0</v>
      </c>
      <c r="J144" s="30">
        <v>0</v>
      </c>
      <c r="K144" s="33">
        <f t="shared" si="20"/>
        <v>0</v>
      </c>
      <c r="L144" s="33">
        <f t="shared" si="2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5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63"/>
      <c r="I145" s="30">
        <f t="shared" si="24"/>
        <v>0</v>
      </c>
      <c r="J145" s="30">
        <v>0</v>
      </c>
      <c r="K145" s="33">
        <f t="shared" si="20"/>
        <v>0</v>
      </c>
      <c r="L145" s="33">
        <f t="shared" si="2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5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63"/>
      <c r="I146" s="30">
        <f t="shared" si="24"/>
        <v>0</v>
      </c>
      <c r="J146" s="30">
        <v>0</v>
      </c>
      <c r="K146" s="33">
        <f t="shared" si="20"/>
        <v>0</v>
      </c>
      <c r="L146" s="33">
        <f t="shared" si="2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5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63"/>
      <c r="I147" s="30">
        <f t="shared" si="24"/>
        <v>0</v>
      </c>
      <c r="J147" s="30">
        <v>0</v>
      </c>
      <c r="K147" s="33">
        <f t="shared" si="20"/>
        <v>0</v>
      </c>
      <c r="L147" s="33">
        <f t="shared" si="2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5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20"/>
        <v>1</v>
      </c>
      <c r="L148" s="61">
        <f t="shared" si="21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IF($T$120=0,0,ROUND((SUM(AD135:AD139))/$T$120,2))</f>
        <v>475.2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20"/>
        <v>1</v>
      </c>
      <c r="L149" s="33">
        <f t="shared" si="21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20"/>
        <v>1</v>
      </c>
      <c r="L150" s="33">
        <f t="shared" si="21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/>
      <c r="C151" s="121"/>
      <c r="D151" s="121"/>
      <c r="E151" s="121"/>
      <c r="F151" s="31"/>
      <c r="I151" s="30">
        <v>1</v>
      </c>
      <c r="J151" s="30">
        <v>0</v>
      </c>
      <c r="K151" s="33">
        <f t="shared" si="20"/>
        <v>1</v>
      </c>
      <c r="L151" s="33">
        <f t="shared" si="21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/>
      <c r="B152" s="122"/>
      <c r="C152" s="121"/>
      <c r="D152" s="121"/>
      <c r="E152" s="121"/>
      <c r="F152" s="31"/>
      <c r="I152" s="30">
        <f t="shared" ref="I152:I161" si="26">IF($AD152=0,0,1)</f>
        <v>0</v>
      </c>
      <c r="J152" s="30">
        <v>0</v>
      </c>
      <c r="K152" s="33">
        <f t="shared" si="20"/>
        <v>0</v>
      </c>
      <c r="L152" s="33">
        <f t="shared" si="21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27">ROUND(AA152*AB152*AC152,4)</f>
        <v>0</v>
      </c>
      <c r="AE152" s="32"/>
      <c r="AF152" s="39"/>
      <c r="AG152" s="38"/>
    </row>
    <row r="153" spans="1:33" s="27" customFormat="1" hidden="1" x14ac:dyDescent="0.25">
      <c r="A153" s="30"/>
      <c r="B153" s="122"/>
      <c r="C153" s="121"/>
      <c r="D153" s="121"/>
      <c r="E153" s="121"/>
      <c r="F153" s="31"/>
      <c r="I153" s="30">
        <f t="shared" si="26"/>
        <v>0</v>
      </c>
      <c r="J153" s="30">
        <v>0</v>
      </c>
      <c r="K153" s="33">
        <f t="shared" si="20"/>
        <v>0</v>
      </c>
      <c r="L153" s="33">
        <f t="shared" si="2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27"/>
        <v>0</v>
      </c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si="26"/>
        <v>0</v>
      </c>
      <c r="J154" s="30">
        <v>0</v>
      </c>
      <c r="K154" s="33">
        <f t="shared" si="20"/>
        <v>0</v>
      </c>
      <c r="L154" s="33">
        <f t="shared" si="2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7"/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26"/>
        <v>0</v>
      </c>
      <c r="J155" s="30">
        <v>0</v>
      </c>
      <c r="K155" s="33">
        <f t="shared" ref="K155:K168" si="28">MAX(I155:J155)</f>
        <v>0</v>
      </c>
      <c r="L155" s="33">
        <f t="shared" ref="L155:L168" si="29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7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26"/>
        <v>0</v>
      </c>
      <c r="J156" s="30">
        <v>0</v>
      </c>
      <c r="K156" s="33">
        <f t="shared" si="28"/>
        <v>0</v>
      </c>
      <c r="L156" s="33">
        <f t="shared" si="29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7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26"/>
        <v>0</v>
      </c>
      <c r="J157" s="30">
        <v>0</v>
      </c>
      <c r="K157" s="33">
        <f t="shared" si="28"/>
        <v>0</v>
      </c>
      <c r="L157" s="33">
        <f t="shared" si="29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7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26"/>
        <v>0</v>
      </c>
      <c r="J158" s="30">
        <v>0</v>
      </c>
      <c r="K158" s="33">
        <f t="shared" si="28"/>
        <v>0</v>
      </c>
      <c r="L158" s="33">
        <f t="shared" si="29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7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26"/>
        <v>0</v>
      </c>
      <c r="J159" s="30">
        <v>0</v>
      </c>
      <c r="K159" s="33">
        <f t="shared" si="28"/>
        <v>0</v>
      </c>
      <c r="L159" s="33">
        <f t="shared" si="29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7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26"/>
        <v>0</v>
      </c>
      <c r="J160" s="30">
        <v>0</v>
      </c>
      <c r="K160" s="33">
        <f t="shared" si="28"/>
        <v>0</v>
      </c>
      <c r="L160" s="33">
        <f t="shared" si="29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7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26"/>
        <v>0</v>
      </c>
      <c r="J161" s="30">
        <v>0</v>
      </c>
      <c r="K161" s="33">
        <f t="shared" si="28"/>
        <v>0</v>
      </c>
      <c r="L161" s="33">
        <f t="shared" si="29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7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28"/>
        <v>1</v>
      </c>
      <c r="L162" s="61">
        <f t="shared" si="29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/>
      <c r="H163" s="100"/>
      <c r="I163" s="30">
        <v>1</v>
      </c>
      <c r="J163" s="30">
        <f>IF(I163=1,1,IF(SUM(J164:J$169)+SUM(I$26:I163)&lt;$I$22,1,0))</f>
        <v>1</v>
      </c>
      <c r="K163" s="33">
        <f t="shared" si="28"/>
        <v>1</v>
      </c>
      <c r="L163" s="33">
        <f t="shared" si="29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TRUNC(SUM(AD120+AD133+AD148+AD162),2)</f>
        <v>5241.37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/>
      <c r="H164" s="63"/>
      <c r="I164" s="30">
        <f>IF($AD164=0,0,1)</f>
        <v>1</v>
      </c>
      <c r="J164" s="30">
        <f>H164</f>
        <v>0</v>
      </c>
      <c r="K164" s="33">
        <f t="shared" si="28"/>
        <v>1</v>
      </c>
      <c r="L164" s="33">
        <f t="shared" si="29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AD163*AB164</f>
        <v>628.96439999999996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/>
      <c r="H165" s="63"/>
      <c r="I165" s="30">
        <f>IF($AD165=0,0,1)</f>
        <v>1</v>
      </c>
      <c r="J165" s="30">
        <f>H165</f>
        <v>0</v>
      </c>
      <c r="K165" s="33">
        <f t="shared" si="28"/>
        <v>1</v>
      </c>
      <c r="L165" s="33">
        <f t="shared" si="29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(AD164+AD163)*AB165</f>
        <v>633.24306938775521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/>
      <c r="H166" s="63"/>
      <c r="I166" s="30">
        <f>IF($AD166=0,0,1)</f>
        <v>1</v>
      </c>
      <c r="J166" s="30">
        <f>H166</f>
        <v>0</v>
      </c>
      <c r="K166" s="33">
        <f t="shared" si="28"/>
        <v>1</v>
      </c>
      <c r="L166" s="33">
        <f t="shared" si="29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(AD164+AD163)*AB166</f>
        <v>342.29355102040824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/>
      <c r="H167" s="63"/>
      <c r="I167" s="30">
        <f>IF($AD167=0,0,1)</f>
        <v>0</v>
      </c>
      <c r="J167" s="30">
        <f>H167</f>
        <v>0</v>
      </c>
      <c r="K167" s="33">
        <f t="shared" si="28"/>
        <v>0</v>
      </c>
      <c r="L167" s="33">
        <f t="shared" si="29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AD163*AB167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/>
      <c r="C168" s="65"/>
      <c r="D168" s="65"/>
      <c r="E168" s="31"/>
      <c r="F168" s="31"/>
      <c r="G168" s="64"/>
      <c r="H168" s="63"/>
      <c r="I168" s="62">
        <v>1</v>
      </c>
      <c r="J168" s="62">
        <v>1</v>
      </c>
      <c r="K168" s="61">
        <f t="shared" si="28"/>
        <v>1</v>
      </c>
      <c r="L168" s="61">
        <f t="shared" si="29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6845.87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1">
    <mergeCell ref="AB149:AB150"/>
    <mergeCell ref="AC149:AC150"/>
    <mergeCell ref="AD149:AD150"/>
    <mergeCell ref="V151:W151"/>
    <mergeCell ref="V152:W152"/>
    <mergeCell ref="V153:W153"/>
    <mergeCell ref="V145:Z145"/>
    <mergeCell ref="V160:W160"/>
    <mergeCell ref="V120:W120"/>
    <mergeCell ref="X120:Y120"/>
    <mergeCell ref="V121:Z121"/>
    <mergeCell ref="V122:Z122"/>
    <mergeCell ref="V123:Z123"/>
    <mergeCell ref="V135:Z135"/>
    <mergeCell ref="V136:Z136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T149:T150"/>
    <mergeCell ref="V149:W150"/>
    <mergeCell ref="X149:X150"/>
    <mergeCell ref="Y149:AA149"/>
    <mergeCell ref="V140:Z140"/>
    <mergeCell ref="V141:Z141"/>
    <mergeCell ref="V142:Z142"/>
    <mergeCell ref="V143:Z143"/>
    <mergeCell ref="V144:Z144"/>
    <mergeCell ref="V146:Z146"/>
    <mergeCell ref="V147:Z147"/>
    <mergeCell ref="V88:W88"/>
    <mergeCell ref="V161:W161"/>
    <mergeCell ref="V154:W154"/>
    <mergeCell ref="V155:W155"/>
    <mergeCell ref="V156:W156"/>
    <mergeCell ref="V157:W157"/>
    <mergeCell ref="V158:W158"/>
    <mergeCell ref="V159:W159"/>
    <mergeCell ref="V124:Z124"/>
    <mergeCell ref="V126:Z126"/>
    <mergeCell ref="V127:Z127"/>
    <mergeCell ref="V128:Z128"/>
    <mergeCell ref="V129:Z129"/>
    <mergeCell ref="V130:Z130"/>
    <mergeCell ref="V125:Z125"/>
    <mergeCell ref="V131:Z131"/>
    <mergeCell ref="V132:Z132"/>
    <mergeCell ref="V134:Z134"/>
    <mergeCell ref="V137:Z137"/>
    <mergeCell ref="V138:Z138"/>
    <mergeCell ref="V139:Z139"/>
    <mergeCell ref="V102:W102"/>
    <mergeCell ref="V103:W103"/>
    <mergeCell ref="V101:W101"/>
    <mergeCell ref="V80:W80"/>
    <mergeCell ref="V81:W81"/>
    <mergeCell ref="V82:W82"/>
    <mergeCell ref="V83:W83"/>
    <mergeCell ref="V84:W84"/>
    <mergeCell ref="V85:W85"/>
    <mergeCell ref="V86:W86"/>
    <mergeCell ref="V87:W87"/>
    <mergeCell ref="V74:W74"/>
    <mergeCell ref="V75:W75"/>
    <mergeCell ref="V76:W76"/>
    <mergeCell ref="V89:W89"/>
    <mergeCell ref="V90:W90"/>
    <mergeCell ref="V91:W91"/>
    <mergeCell ref="V77:W77"/>
    <mergeCell ref="V78:W78"/>
    <mergeCell ref="V79:W79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55:W55"/>
    <mergeCell ref="V33:W33"/>
    <mergeCell ref="V34:W34"/>
    <mergeCell ref="V35:W35"/>
    <mergeCell ref="V36:W36"/>
    <mergeCell ref="V37:W37"/>
    <mergeCell ref="V39:W39"/>
    <mergeCell ref="V40:W40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3:W53"/>
    <mergeCell ref="V54:W54"/>
    <mergeCell ref="V52:W52"/>
    <mergeCell ref="V51:W51"/>
    <mergeCell ref="V31:W31"/>
    <mergeCell ref="V32:W32"/>
    <mergeCell ref="AD27:AD28"/>
    <mergeCell ref="AB27:AC27"/>
    <mergeCell ref="W23:AB23"/>
    <mergeCell ref="T27:T28"/>
    <mergeCell ref="V27:W28"/>
    <mergeCell ref="X27:X28"/>
    <mergeCell ref="Y27:Y28"/>
    <mergeCell ref="Z27:AA27"/>
    <mergeCell ref="V29:W29"/>
    <mergeCell ref="V30:W30"/>
    <mergeCell ref="AC23:AD23"/>
    <mergeCell ref="W24:AB24"/>
    <mergeCell ref="W25:AB25"/>
  </mergeCells>
  <conditionalFormatting sqref="T116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2:T115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08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7 H109:H116 H104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4 T107:T111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count="2">
    <dataValidation type="whole" allowBlank="1" showInputMessage="1" showErrorMessage="1" sqref="T104 T107:T116">
      <formula1>0</formula1>
      <formula2>1</formula2>
    </dataValidation>
    <dataValidation type="list" allowBlank="1" showInputMessage="1" showErrorMessage="1" sqref="A1 G164:G168 G104 G107:G116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5" filterMode="1">
    <tabColor rgb="FFFFC000"/>
    <outlinePr summaryBelow="0"/>
    <pageSetUpPr fitToPage="1"/>
  </sheetPr>
  <dimension ref="A1:AG208"/>
  <sheetViews>
    <sheetView showGridLines="0" zoomScaleNormal="100" zoomScaleSheetLayoutView="100" workbookViewId="0">
      <pane xSplit="20" ySplit="25" topLeftCell="U151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01 05 01</v>
      </c>
      <c r="C1" s="25" t="str">
        <f>CONCATENATE($W$25)</f>
        <v>ESTUDOS HIDROLÓGICOS</v>
      </c>
      <c r="D1" s="25" t="str">
        <f>CONCATENATE($AC$25)</f>
        <v>Km</v>
      </c>
      <c r="E1" s="231">
        <f>$AD$166</f>
        <v>1510.38</v>
      </c>
      <c r="F1" s="231">
        <f>$AD$171</f>
        <v>1972.74</v>
      </c>
      <c r="G1" s="233">
        <f>$T$123</f>
        <v>42.5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178</v>
      </c>
      <c r="W25" s="579" t="str">
        <f>VLOOKUP(V25,ORÇAMENTO!E:G,2,0)</f>
        <v>ESTUDOS HIDROLÓGICOS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IF(I27=1,1,IF(SUM(J28:J$172)+SUM(I$26:I27)&lt;$I$22,1,0))</f>
        <v>1</v>
      </c>
      <c r="K27" s="33">
        <f t="shared" ref="K27:K58" si="0">MAX(I27:J27)</f>
        <v>1</v>
      </c>
      <c r="L27" s="33">
        <f t="shared" ref="L27:L5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IF(I28=1,1,IF(SUM(J29:J$172)+SUM(I$26:I28)&lt;$I$22,1,0))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IF(I29=1,1,IF(SUM(J30:J$172)+SUM(I$26:I29)&lt;$I$22,1,0))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 t="s">
        <v>63</v>
      </c>
      <c r="U29" s="132"/>
      <c r="V29" s="563" t="s">
        <v>182</v>
      </c>
      <c r="W29" s="563"/>
      <c r="X29" s="131" t="s">
        <v>183</v>
      </c>
      <c r="Y29" s="115">
        <v>1</v>
      </c>
      <c r="Z29" s="115">
        <v>1</v>
      </c>
      <c r="AA29" s="115"/>
      <c r="AB29" s="207">
        <f>VLOOKUP(V29,BASE!$B$5:$E$53,4,FALSE)</f>
        <v>3366.25</v>
      </c>
      <c r="AC29" s="207"/>
      <c r="AD29" s="113">
        <f>TRUNC(Y29*((Z29*AB29)+(AA29*AC29)),4)</f>
        <v>3366.25</v>
      </c>
      <c r="AE29" s="32"/>
      <c r="AF29" s="39"/>
      <c r="AG29" s="38"/>
    </row>
    <row r="30" spans="1:33" s="27" customFormat="1" hidden="1" x14ac:dyDescent="0.25">
      <c r="A30" s="30"/>
      <c r="B30" s="122"/>
      <c r="C30" s="121"/>
      <c r="D30" s="121"/>
      <c r="E30" s="121"/>
      <c r="F30" s="122"/>
      <c r="I30" s="30">
        <f t="shared" ref="I30:I39" si="2">IF($AD30=0,0,1)</f>
        <v>0</v>
      </c>
      <c r="J30" s="30">
        <f>IF(I30=1,1,IF(SUM(J31:J$172)+SUM(I$26:I30)&lt;$I$22,1,0))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9" si="3">TRUNC(Y30*((Z30*AB30)+(AA30*AC30)),4)</f>
        <v>0</v>
      </c>
      <c r="AE30" s="32"/>
      <c r="AF30" s="39"/>
      <c r="AG30" s="38"/>
    </row>
    <row r="31" spans="1:33" s="27" customFormat="1" hidden="1" x14ac:dyDescent="0.25">
      <c r="A31" s="30"/>
      <c r="B31" s="122"/>
      <c r="C31" s="121"/>
      <c r="D31" s="121"/>
      <c r="E31" s="121"/>
      <c r="F31" s="122"/>
      <c r="I31" s="30">
        <f t="shared" si="2"/>
        <v>0</v>
      </c>
      <c r="J31" s="30">
        <f>IF(I31=1,1,IF(SUM(J32:J$172)+SUM(I$26:I31)&lt;$I$22,1,0))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IF(I32=1,1,IF(SUM(J33:J$172)+SUM(I$26:I32)&lt;$I$22,1,0))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IF(I33=1,1,IF(SUM(J34:J$172)+SUM(I$26:I33)&lt;$I$22,1,0))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IF(I34=1,1,IF(SUM(J35:J$172)+SUM(I$26:I34)&lt;$I$22,1,0))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IF(I35=1,1,IF(SUM(J36:J$172)+SUM(I$26:I35)&lt;$I$22,1,0))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E35" s="32"/>
      <c r="AF35" s="39"/>
      <c r="AG35" s="38"/>
    </row>
    <row r="36" spans="1:33" s="27" customFormat="1" hidden="1" x14ac:dyDescent="0.25">
      <c r="A36" s="30"/>
      <c r="B36" s="122"/>
      <c r="C36" s="121"/>
      <c r="D36" s="121"/>
      <c r="E36" s="121"/>
      <c r="F36" s="122"/>
      <c r="I36" s="30">
        <f t="shared" si="2"/>
        <v>0</v>
      </c>
      <c r="J36" s="30">
        <f>IF(I36=1,1,IF(SUM(J37:J$172)+SUM(I$26:I36)&lt;$I$22,1,0))</f>
        <v>0</v>
      </c>
      <c r="K36" s="33">
        <f t="shared" si="0"/>
        <v>0</v>
      </c>
      <c r="L36" s="33">
        <f t="shared" si="1"/>
        <v>0</v>
      </c>
      <c r="M36" s="33"/>
      <c r="N36" s="33"/>
      <c r="O36" s="33"/>
      <c r="P36" s="33"/>
      <c r="Q36" s="33"/>
      <c r="R36" s="33"/>
      <c r="S36" s="33"/>
      <c r="T36" s="123"/>
      <c r="U36" s="132"/>
      <c r="V36" s="563" t="s">
        <v>19</v>
      </c>
      <c r="W36" s="563"/>
      <c r="X36" s="131" t="s">
        <v>19</v>
      </c>
      <c r="Y36" s="115">
        <v>0</v>
      </c>
      <c r="Z36" s="115">
        <v>0</v>
      </c>
      <c r="AA36" s="115"/>
      <c r="AB36" s="207">
        <v>0</v>
      </c>
      <c r="AC36" s="207"/>
      <c r="AD36" s="113">
        <f t="shared" si="3"/>
        <v>0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1</v>
      </c>
      <c r="J37" s="30">
        <f>IF(I37=1,1,IF(SUM(J38:J$172)+SUM(I$26:I37)&lt;$I$22,1,0))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 t="s">
        <v>184</v>
      </c>
      <c r="W37" s="563"/>
      <c r="X37" s="131" t="s">
        <v>183</v>
      </c>
      <c r="Y37" s="115">
        <v>3</v>
      </c>
      <c r="Z37" s="115">
        <v>1</v>
      </c>
      <c r="AA37" s="115"/>
      <c r="AB37" s="207">
        <f>VLOOKUP(V37,BASE!$B$5:$E$53,4,FALSE)</f>
        <v>239.7877334815829</v>
      </c>
      <c r="AC37" s="207"/>
      <c r="AD37" s="113">
        <f t="shared" si="3"/>
        <v>719.36320000000001</v>
      </c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>
        <f t="shared" si="2"/>
        <v>1</v>
      </c>
      <c r="J38" s="30">
        <f>IF(I38=1,1,IF(SUM(J39:J$172)+SUM(I$26:I38)&lt;$I$22,1,0))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 t="s">
        <v>185</v>
      </c>
      <c r="W38" s="563"/>
      <c r="X38" s="131" t="s">
        <v>183</v>
      </c>
      <c r="Y38" s="115">
        <v>1</v>
      </c>
      <c r="Z38" s="115">
        <v>1</v>
      </c>
      <c r="AA38" s="115"/>
      <c r="AB38" s="207">
        <f>VLOOKUP(V38,BASE!$B$5:$E$53,4,FALSE)</f>
        <v>65.46508428631158</v>
      </c>
      <c r="AC38" s="207"/>
      <c r="AD38" s="113">
        <f t="shared" si="3"/>
        <v>65.465000000000003</v>
      </c>
      <c r="AE38" s="32"/>
      <c r="AF38" s="39"/>
      <c r="AG38" s="38"/>
    </row>
    <row r="39" spans="1:33" s="27" customFormat="1" hidden="1" x14ac:dyDescent="0.25">
      <c r="A39" s="30"/>
      <c r="B39" s="122"/>
      <c r="C39" s="121"/>
      <c r="D39" s="121"/>
      <c r="E39" s="121"/>
      <c r="F39" s="122"/>
      <c r="I39" s="30">
        <f t="shared" si="2"/>
        <v>0</v>
      </c>
      <c r="J39" s="30">
        <f>IF(I39=1,1,IF(SUM(J40:J$172)+SUM(I$26:I39)&lt;$I$22,1,0))</f>
        <v>0</v>
      </c>
      <c r="K39" s="33">
        <f t="shared" si="0"/>
        <v>0</v>
      </c>
      <c r="L39" s="33">
        <f t="shared" si="1"/>
        <v>0</v>
      </c>
      <c r="M39" s="33"/>
      <c r="N39" s="33"/>
      <c r="O39" s="33"/>
      <c r="P39" s="33"/>
      <c r="Q39" s="33"/>
      <c r="R39" s="33"/>
      <c r="S39" s="33"/>
      <c r="T39" s="123"/>
      <c r="U39" s="132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3"/>
        <v>0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IF(I40=1,1,IF(SUM(J41:J$172)+SUM(I$26:I40)&lt;$I$22,1,0))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SUM(AD29:AD39)</f>
        <v>4151.0781999999999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IF(I41=1,1,IF(SUM(J42:J$172)+SUM(I$26:I41)&lt;$I$22,1,0))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63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03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IF(I42=1,1,IF(SUM(J43:J$172)+SUM(I$26:I42)&lt;$I$22,1,0))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SUM(AD43:AD63)</f>
        <v>17903.3109</v>
      </c>
      <c r="AE42" s="32"/>
      <c r="AF42" s="39"/>
      <c r="AG42" s="38"/>
    </row>
    <row r="43" spans="1:33" s="27" customFormat="1" x14ac:dyDescent="0.25">
      <c r="A43" s="30"/>
      <c r="B43" s="122"/>
      <c r="C43" s="121"/>
      <c r="D43" s="121"/>
      <c r="E43" s="121"/>
      <c r="F43" s="122"/>
      <c r="I43" s="30">
        <v>1</v>
      </c>
      <c r="J43" s="30">
        <f>IF(I43=1,1,IF(SUM(J44:J$172)+SUM(I$26:I43)&lt;$I$22,1,0))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97</v>
      </c>
      <c r="U43" s="48"/>
      <c r="V43" s="569" t="s">
        <v>213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AB43/SUM($AB$43:$AB$105)</f>
        <v>0.13580246913580246</v>
      </c>
      <c r="AB43" s="114">
        <v>110</v>
      </c>
      <c r="AC43" s="196">
        <f>Y43/220</f>
        <v>51.580363636363636</v>
      </c>
      <c r="AD43" s="113">
        <f>ROUND(AB43*AC43,4)</f>
        <v>5673.84</v>
      </c>
      <c r="AE43" s="32"/>
      <c r="AF43" s="39"/>
      <c r="AG43" s="38"/>
    </row>
    <row r="44" spans="1:33" s="27" customFormat="1" hidden="1" x14ac:dyDescent="0.25">
      <c r="A44" s="30"/>
      <c r="B44" s="122"/>
      <c r="C44" s="121"/>
      <c r="D44" s="121"/>
      <c r="E44" s="121"/>
      <c r="F44" s="122"/>
      <c r="I44" s="30">
        <f t="shared" ref="I44:I61" si="4">IF($AD44=0,0,1)</f>
        <v>0</v>
      </c>
      <c r="J44" s="30">
        <f>IF(I44=1,1,IF(SUM(J45:J$172)+SUM(I$26:I44)&lt;$I$22,1,0))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ref="AD44:AD63" si="5">ROUND(AB44*AC44,4)</f>
        <v>0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IF(I45=1,1,IF(SUM(J46:J$172)+SUM(I$26:I45)&lt;$I$22,1,0))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IF(I46=1,1,IF(SUM(J47:J$172)+SUM(I$26:I46)&lt;$I$22,1,0))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IF(I47=1,1,IF(SUM(J48:J$172)+SUM(I$26:I47)&lt;$I$22,1,0))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IF(I48=1,1,IF(SUM(J49:J$172)+SUM(I$26:I48)&lt;$I$22,1,0))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IF(I49=1,1,IF(SUM(J50:J$172)+SUM(I$26:I49)&lt;$I$22,1,0))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IF(I50=1,1,IF(SUM(J51:J$172)+SUM(I$26:I50)&lt;$I$22,1,0))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IF(I51=1,1,IF(SUM(J52:J$172)+SUM(I$26:I51)&lt;$I$22,1,0))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IF(I52=1,1,IF(SUM(J53:J$172)+SUM(I$26:I52)&lt;$I$22,1,0))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IF(I53=1,1,IF(SUM(J54:J$172)+SUM(I$26:I53)&lt;$I$22,1,0))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IF(I54=1,1,IF(SUM(J55:J$172)+SUM(I$26:I54)&lt;$I$22,1,0))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IF(I55=1,1,IF(SUM(J56:J$172)+SUM(I$26:I55)&lt;$I$22,1,0))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IF(I56=1,1,IF(SUM(J57:J$172)+SUM(I$26:I56)&lt;$I$22,1,0))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IF(I57=1,1,IF(SUM(J58:J$172)+SUM(I$26:I57)&lt;$I$22,1,0))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IF(I58=1,1,IF(SUM(J59:J$172)+SUM(I$26:I58)&lt;$I$22,1,0))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IF(I59=1,1,IF(SUM(J60:J$172)+SUM(I$26:I59)&lt;$I$22,1,0))</f>
        <v>0</v>
      </c>
      <c r="K59" s="33">
        <f t="shared" ref="K59:K91" si="6">MAX(I59:J59)</f>
        <v>0</v>
      </c>
      <c r="L59" s="33">
        <f t="shared" ref="L59:L91" si="7">K59</f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4"/>
        <v>0</v>
      </c>
      <c r="J60" s="30">
        <f>IF(I60=1,1,IF(SUM(J61:J$172)+SUM(I$26:I60)&lt;$I$22,1,0))</f>
        <v>0</v>
      </c>
      <c r="K60" s="33">
        <f t="shared" si="6"/>
        <v>0</v>
      </c>
      <c r="L60" s="33">
        <f t="shared" si="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4"/>
        <v>0</v>
      </c>
      <c r="J61" s="30">
        <f>IF(I61=1,1,IF(SUM(J63:J$172)+SUM(I$26:I61)&lt;$I$22,1,0))</f>
        <v>0</v>
      </c>
      <c r="K61" s="33">
        <f t="shared" si="6"/>
        <v>0</v>
      </c>
      <c r="L61" s="33">
        <f t="shared" si="7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5"/>
        <v>0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200"/>
      <c r="U62" s="48"/>
      <c r="V62" s="569" t="s">
        <v>206</v>
      </c>
      <c r="W62" s="569"/>
      <c r="X62" s="131" t="s">
        <v>207</v>
      </c>
      <c r="Y62" s="207">
        <f>VLOOKUP(X62,BASE!$B$5:$E$53,4,FALSE)</f>
        <v>8882.5</v>
      </c>
      <c r="Z62" s="198">
        <v>1</v>
      </c>
      <c r="AA62" s="197">
        <f>AB62/SUM($AB$43:$AB$105)</f>
        <v>0.27160493827160492</v>
      </c>
      <c r="AB62" s="114">
        <v>220</v>
      </c>
      <c r="AC62" s="196">
        <f>Y62/220</f>
        <v>40.375</v>
      </c>
      <c r="AD62" s="113">
        <f>ROUND(AB62*AC62,4)</f>
        <v>8882.5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IF(I63=1,1,IF(SUM(J64:J$172)+SUM(I$26:I63)&lt;$I$22,1,0))</f>
        <v>1</v>
      </c>
      <c r="K63" s="33">
        <f t="shared" si="6"/>
        <v>1</v>
      </c>
      <c r="L63" s="33">
        <f t="shared" si="7"/>
        <v>1</v>
      </c>
      <c r="M63" s="33"/>
      <c r="N63" s="33"/>
      <c r="O63" s="33"/>
      <c r="P63" s="33"/>
      <c r="Q63" s="33"/>
      <c r="R63" s="33"/>
      <c r="S63" s="33"/>
      <c r="T63" s="200" t="s">
        <v>48</v>
      </c>
      <c r="U63" s="48"/>
      <c r="V63" s="569" t="s">
        <v>203</v>
      </c>
      <c r="W63" s="569"/>
      <c r="X63" s="131" t="s">
        <v>204</v>
      </c>
      <c r="Y63" s="207">
        <f>VLOOKUP(X63,BASE!$B$5:$E$53,4,FALSE)</f>
        <v>18408.34</v>
      </c>
      <c r="Z63" s="198">
        <v>1</v>
      </c>
      <c r="AA63" s="197">
        <f>AB63/SUM($AB$43:$AB$105)</f>
        <v>4.9382716049382713E-2</v>
      </c>
      <c r="AB63" s="114">
        <v>40</v>
      </c>
      <c r="AC63" s="196">
        <f>Y63/220</f>
        <v>83.674272727272722</v>
      </c>
      <c r="AD63" s="113">
        <f t="shared" si="5"/>
        <v>3346.9708999999998</v>
      </c>
      <c r="AE63" s="32"/>
      <c r="AF63" s="39"/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v>1</v>
      </c>
      <c r="J64" s="30">
        <f>IF(I64=1,1,IF(SUM(J65:J$172)+SUM(I$26:I64)&lt;$I$22,1,0))</f>
        <v>1</v>
      </c>
      <c r="K64" s="33">
        <f t="shared" si="6"/>
        <v>1</v>
      </c>
      <c r="L64" s="33">
        <f t="shared" si="7"/>
        <v>1</v>
      </c>
      <c r="M64" s="33"/>
      <c r="N64" s="33"/>
      <c r="O64" s="33"/>
      <c r="P64" s="33"/>
      <c r="Q64" s="33"/>
      <c r="R64" s="33"/>
      <c r="S64" s="33"/>
      <c r="T64" s="195"/>
      <c r="U64" s="48"/>
      <c r="V64" s="573" t="s">
        <v>47</v>
      </c>
      <c r="W64" s="573"/>
      <c r="X64" s="131"/>
      <c r="Y64" s="199"/>
      <c r="Z64" s="114"/>
      <c r="AA64" s="202"/>
      <c r="AB64" s="114"/>
      <c r="AC64" s="196"/>
      <c r="AD64" s="201">
        <f>SUM(AD65:AD84)</f>
        <v>9620.5499999999993</v>
      </c>
      <c r="AE64" s="32"/>
      <c r="AF64" s="39"/>
      <c r="AG64" s="38"/>
    </row>
    <row r="65" spans="1:33" s="27" customFormat="1" x14ac:dyDescent="0.25">
      <c r="A65" s="30"/>
      <c r="B65" s="122"/>
      <c r="C65" s="121"/>
      <c r="D65" s="121"/>
      <c r="E65" s="121"/>
      <c r="F65" s="122"/>
      <c r="I65" s="30">
        <v>1</v>
      </c>
      <c r="J65" s="30">
        <f>IF(I65=1,1,IF(SUM(J66:J$172)+SUM(I$26:I65)&lt;$I$22,1,0))</f>
        <v>1</v>
      </c>
      <c r="K65" s="33">
        <f t="shared" si="6"/>
        <v>1</v>
      </c>
      <c r="L65" s="33">
        <f t="shared" si="7"/>
        <v>1</v>
      </c>
      <c r="M65" s="33"/>
      <c r="N65" s="33"/>
      <c r="O65" s="33"/>
      <c r="P65" s="33"/>
      <c r="Q65" s="33"/>
      <c r="R65" s="33"/>
      <c r="S65" s="33"/>
      <c r="T65" s="200" t="s">
        <v>80</v>
      </c>
      <c r="U65" s="48"/>
      <c r="V65" s="569" t="s">
        <v>231</v>
      </c>
      <c r="W65" s="569"/>
      <c r="X65" s="131" t="s">
        <v>232</v>
      </c>
      <c r="Y65" s="207">
        <f>VLOOKUP(X65,BASE!$B$5:$E$53,4,FALSE)</f>
        <v>6576.05</v>
      </c>
      <c r="Z65" s="198">
        <v>1</v>
      </c>
      <c r="AA65" s="197">
        <f>AB65/SUM($AB$43:$AB$105)</f>
        <v>0.27160493827160492</v>
      </c>
      <c r="AB65" s="114">
        <v>220</v>
      </c>
      <c r="AC65" s="196">
        <f>Y65/220</f>
        <v>29.891136363636363</v>
      </c>
      <c r="AD65" s="113">
        <f>ROUND(AB65*AC65,4)</f>
        <v>6576.05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ref="I66:I83" si="8">IF($AD66=0,0,1)</f>
        <v>0</v>
      </c>
      <c r="J66" s="30">
        <f>IF(I66=1,1,IF(SUM(J67:J$172)+SUM(I$26:I66)&lt;$I$22,1,0))</f>
        <v>0</v>
      </c>
      <c r="K66" s="33">
        <f t="shared" si="6"/>
        <v>0</v>
      </c>
      <c r="L66" s="33">
        <f t="shared" si="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ref="AD66:AD83" si="9">ROUND(AB66*AC66,4)</f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8"/>
        <v>0</v>
      </c>
      <c r="J67" s="30">
        <f>IF(I67=1,1,IF(SUM(J68:J$172)+SUM(I$26:I67)&lt;$I$22,1,0))</f>
        <v>0</v>
      </c>
      <c r="K67" s="33">
        <f t="shared" si="6"/>
        <v>0</v>
      </c>
      <c r="L67" s="33">
        <f t="shared" si="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9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8"/>
        <v>0</v>
      </c>
      <c r="J68" s="30">
        <f>IF(I68=1,1,IF(SUM(J69:J$172)+SUM(I$26:I68)&lt;$I$22,1,0))</f>
        <v>0</v>
      </c>
      <c r="K68" s="33">
        <f t="shared" si="6"/>
        <v>0</v>
      </c>
      <c r="L68" s="33">
        <f t="shared" si="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9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8"/>
        <v>0</v>
      </c>
      <c r="J69" s="30">
        <f>IF(I69=1,1,IF(SUM(J70:J$172)+SUM(I$26:I69)&lt;$I$22,1,0))</f>
        <v>0</v>
      </c>
      <c r="K69" s="33">
        <f t="shared" si="6"/>
        <v>0</v>
      </c>
      <c r="L69" s="33">
        <f t="shared" si="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9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8"/>
        <v>0</v>
      </c>
      <c r="J70" s="30">
        <f>IF(I70=1,1,IF(SUM(J71:J$172)+SUM(I$26:I70)&lt;$I$22,1,0))</f>
        <v>0</v>
      </c>
      <c r="K70" s="33">
        <f t="shared" si="6"/>
        <v>0</v>
      </c>
      <c r="L70" s="33">
        <f t="shared" si="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9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8"/>
        <v>0</v>
      </c>
      <c r="J71" s="30">
        <f>IF(I71=1,1,IF(SUM(J72:J$172)+SUM(I$26:I71)&lt;$I$22,1,0))</f>
        <v>0</v>
      </c>
      <c r="K71" s="33">
        <f t="shared" si="6"/>
        <v>0</v>
      </c>
      <c r="L71" s="33">
        <f t="shared" si="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9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8"/>
        <v>0</v>
      </c>
      <c r="J72" s="30">
        <f>IF(I72=1,1,IF(SUM(J73:J$172)+SUM(I$26:I72)&lt;$I$22,1,0))</f>
        <v>0</v>
      </c>
      <c r="K72" s="33">
        <f t="shared" si="6"/>
        <v>0</v>
      </c>
      <c r="L72" s="33">
        <f t="shared" si="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9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8"/>
        <v>0</v>
      </c>
      <c r="J73" s="30">
        <f>IF(I73=1,1,IF(SUM(J74:J$172)+SUM(I$26:I73)&lt;$I$22,1,0))</f>
        <v>0</v>
      </c>
      <c r="K73" s="33">
        <f t="shared" si="6"/>
        <v>0</v>
      </c>
      <c r="L73" s="33">
        <f t="shared" si="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9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8"/>
        <v>0</v>
      </c>
      <c r="J74" s="30">
        <f>IF(I74=1,1,IF(SUM(J75:J$172)+SUM(I$26:I74)&lt;$I$22,1,0))</f>
        <v>0</v>
      </c>
      <c r="K74" s="33">
        <f t="shared" si="6"/>
        <v>0</v>
      </c>
      <c r="L74" s="33">
        <f t="shared" si="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9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8"/>
        <v>0</v>
      </c>
      <c r="J75" s="30">
        <f>IF(I75=1,1,IF(SUM(J76:J$172)+SUM(I$26:I75)&lt;$I$22,1,0))</f>
        <v>0</v>
      </c>
      <c r="K75" s="33">
        <f t="shared" si="6"/>
        <v>0</v>
      </c>
      <c r="L75" s="33">
        <f t="shared" si="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9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8"/>
        <v>0</v>
      </c>
      <c r="J76" s="30">
        <f>IF(I76=1,1,IF(SUM(J77:J$172)+SUM(I$26:I76)&lt;$I$22,1,0))</f>
        <v>0</v>
      </c>
      <c r="K76" s="33">
        <f t="shared" si="6"/>
        <v>0</v>
      </c>
      <c r="L76" s="33">
        <f t="shared" si="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9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8"/>
        <v>0</v>
      </c>
      <c r="J77" s="30">
        <f>IF(I77=1,1,IF(SUM(J78:J$172)+SUM(I$26:I77)&lt;$I$22,1,0))</f>
        <v>0</v>
      </c>
      <c r="K77" s="33">
        <f t="shared" si="6"/>
        <v>0</v>
      </c>
      <c r="L77" s="33">
        <f t="shared" si="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9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8"/>
        <v>0</v>
      </c>
      <c r="J78" s="30">
        <f>IF(I78=1,1,IF(SUM(J79:J$172)+SUM(I$26:I78)&lt;$I$22,1,0))</f>
        <v>0</v>
      </c>
      <c r="K78" s="33">
        <f t="shared" si="6"/>
        <v>0</v>
      </c>
      <c r="L78" s="33">
        <f t="shared" si="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9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8"/>
        <v>0</v>
      </c>
      <c r="J79" s="30">
        <f>IF(I79=1,1,IF(SUM(J80:J$172)+SUM(I$26:I79)&lt;$I$22,1,0))</f>
        <v>0</v>
      </c>
      <c r="K79" s="33">
        <f t="shared" si="6"/>
        <v>0</v>
      </c>
      <c r="L79" s="33">
        <f t="shared" si="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9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8"/>
        <v>0</v>
      </c>
      <c r="J80" s="30">
        <f>IF(I80=1,1,IF(SUM(J81:J$172)+SUM(I$26:I80)&lt;$I$22,1,0))</f>
        <v>0</v>
      </c>
      <c r="K80" s="33">
        <f t="shared" si="6"/>
        <v>0</v>
      </c>
      <c r="L80" s="33">
        <f t="shared" si="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9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8"/>
        <v>0</v>
      </c>
      <c r="J81" s="30">
        <f>IF(I81=1,1,IF(SUM(J82:J$172)+SUM(I$26:I81)&lt;$I$22,1,0))</f>
        <v>0</v>
      </c>
      <c r="K81" s="33">
        <f t="shared" si="6"/>
        <v>0</v>
      </c>
      <c r="L81" s="33">
        <f t="shared" si="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9"/>
        <v>0</v>
      </c>
      <c r="AE81" s="32"/>
      <c r="AF81" s="39"/>
      <c r="AG81" s="38"/>
    </row>
    <row r="82" spans="1:33" s="27" customFormat="1" hidden="1" x14ac:dyDescent="0.25">
      <c r="A82" s="30"/>
      <c r="B82" s="122"/>
      <c r="C82" s="121"/>
      <c r="D82" s="121"/>
      <c r="E82" s="121"/>
      <c r="F82" s="122"/>
      <c r="I82" s="30">
        <f t="shared" si="8"/>
        <v>0</v>
      </c>
      <c r="J82" s="30">
        <f>IF(I82=1,1,IF(SUM(J83:J$172)+SUM(I$26:I82)&lt;$I$22,1,0))</f>
        <v>0</v>
      </c>
      <c r="K82" s="33">
        <f t="shared" si="6"/>
        <v>0</v>
      </c>
      <c r="L82" s="33">
        <f t="shared" si="7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9"/>
        <v>0</v>
      </c>
      <c r="AE82" s="32"/>
      <c r="AF82" s="39"/>
      <c r="AG82" s="38"/>
    </row>
    <row r="83" spans="1:33" s="27" customFormat="1" hidden="1" x14ac:dyDescent="0.25">
      <c r="A83" s="30"/>
      <c r="B83" s="122"/>
      <c r="C83" s="121"/>
      <c r="D83" s="121"/>
      <c r="E83" s="121"/>
      <c r="F83" s="122"/>
      <c r="I83" s="30">
        <f t="shared" si="8"/>
        <v>0</v>
      </c>
      <c r="J83" s="30">
        <f>IF(I83=1,1,IF(SUM(J84:J$172)+SUM(I$26:I83)&lt;$I$22,1,0))</f>
        <v>0</v>
      </c>
      <c r="K83" s="33">
        <f t="shared" si="6"/>
        <v>0</v>
      </c>
      <c r="L83" s="33">
        <f t="shared" si="7"/>
        <v>0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9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IF(I84=1,1,IF(SUM(J85:J$172)+SUM(I$26:I84)&lt;$I$22,1,0))</f>
        <v>1</v>
      </c>
      <c r="K84" s="33">
        <f t="shared" si="6"/>
        <v>1</v>
      </c>
      <c r="L84" s="33">
        <f t="shared" si="7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428</v>
      </c>
      <c r="W84" s="569"/>
      <c r="X84" s="131" t="s">
        <v>230</v>
      </c>
      <c r="Y84" s="207">
        <f>VLOOKUP(X84,BASE!$B$5:$E$53,4,FALSE)</f>
        <v>3044.5</v>
      </c>
      <c r="Z84" s="198">
        <v>1</v>
      </c>
      <c r="AA84" s="197">
        <f>AB84/SUM($AB$43:$AB$105)</f>
        <v>0.27160493827160492</v>
      </c>
      <c r="AB84" s="114">
        <v>220</v>
      </c>
      <c r="AC84" s="196">
        <f>Y84/220</f>
        <v>13.838636363636363</v>
      </c>
      <c r="AD84" s="113">
        <f>ROUND(AB84*AC84,4)</f>
        <v>3044.5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IF(I85=1,1,IF(SUM(J86:J$172)+SUM(I$26:I85)&lt;$I$22,1,0))</f>
        <v>1</v>
      </c>
      <c r="K85" s="33">
        <f t="shared" si="6"/>
        <v>1</v>
      </c>
      <c r="L85" s="33">
        <f t="shared" si="7"/>
        <v>1</v>
      </c>
      <c r="M85" s="33"/>
      <c r="N85" s="33"/>
      <c r="O85" s="33"/>
      <c r="P85" s="33"/>
      <c r="Q85" s="33"/>
      <c r="R85" s="33"/>
      <c r="S85" s="33"/>
      <c r="T85" s="195"/>
      <c r="U85" s="48"/>
      <c r="V85" s="573" t="s">
        <v>45</v>
      </c>
      <c r="W85" s="573"/>
      <c r="X85" s="131"/>
      <c r="Y85" s="199"/>
      <c r="Z85" s="114"/>
      <c r="AA85" s="202"/>
      <c r="AB85" s="114"/>
      <c r="AC85" s="196"/>
      <c r="AD85" s="201">
        <f>SUM(AD86:AD105)</f>
        <v>0</v>
      </c>
      <c r="AE85" s="32"/>
      <c r="AF85" s="39"/>
      <c r="AG85" s="38"/>
    </row>
    <row r="86" spans="1:33" s="27" customFormat="1" x14ac:dyDescent="0.25">
      <c r="A86" s="30"/>
      <c r="B86" s="122"/>
      <c r="C86" s="121"/>
      <c r="D86" s="121"/>
      <c r="E86" s="121"/>
      <c r="F86" s="122"/>
      <c r="I86" s="30">
        <v>1</v>
      </c>
      <c r="J86" s="30">
        <f>IF(I86=1,1,IF(SUM(J87:J$172)+SUM(I$26:I86)&lt;$I$22,1,0))</f>
        <v>1</v>
      </c>
      <c r="K86" s="33">
        <f t="shared" si="6"/>
        <v>1</v>
      </c>
      <c r="L86" s="33">
        <f t="shared" si="7"/>
        <v>1</v>
      </c>
      <c r="M86" s="33"/>
      <c r="N86" s="33"/>
      <c r="O86" s="33"/>
      <c r="P86" s="33"/>
      <c r="Q86" s="33"/>
      <c r="R86" s="33"/>
      <c r="S86" s="33"/>
      <c r="T86" s="200" t="s">
        <v>44</v>
      </c>
      <c r="U86" s="48"/>
      <c r="V86" s="569"/>
      <c r="W86" s="569"/>
      <c r="X86" s="131"/>
      <c r="Y86" s="207"/>
      <c r="Z86" s="198"/>
      <c r="AA86" s="197"/>
      <c r="AB86" s="114"/>
      <c r="AC86" s="196"/>
      <c r="AD86" s="113"/>
      <c r="AE86" s="32"/>
      <c r="AF86" s="39"/>
      <c r="AG86" s="38"/>
    </row>
    <row r="87" spans="1:33" s="27" customFormat="1" x14ac:dyDescent="0.25">
      <c r="A87" s="30"/>
      <c r="B87" s="122"/>
      <c r="C87" s="121"/>
      <c r="D87" s="121"/>
      <c r="E87" s="121"/>
      <c r="F87" s="122"/>
      <c r="I87" s="30">
        <v>1</v>
      </c>
      <c r="J87" s="30">
        <f>IF(I87=1,1,IF(SUM(J88:J$172)+SUM(I$26:I87)&lt;$I$22,1,0))</f>
        <v>1</v>
      </c>
      <c r="K87" s="33">
        <f t="shared" si="6"/>
        <v>1</v>
      </c>
      <c r="L87" s="33">
        <f t="shared" si="7"/>
        <v>1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ref="AD87:AD105" si="10">ROUND(AB87*AC87,4)</f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ref="I88:I105" si="11">IF($AD88=0,0,1)</f>
        <v>0</v>
      </c>
      <c r="J88" s="30">
        <f>IF(I88=1,1,IF(SUM(J89:J$172)+SUM(I$26:I88)&lt;$I$22,1,0))</f>
        <v>0</v>
      </c>
      <c r="K88" s="33">
        <f t="shared" si="6"/>
        <v>0</v>
      </c>
      <c r="L88" s="33">
        <f t="shared" si="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10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11"/>
        <v>0</v>
      </c>
      <c r="J89" s="30">
        <f>IF(I89=1,1,IF(SUM(J90:J$172)+SUM(I$26:I89)&lt;$I$22,1,0))</f>
        <v>0</v>
      </c>
      <c r="K89" s="33">
        <f t="shared" si="6"/>
        <v>0</v>
      </c>
      <c r="L89" s="33">
        <f t="shared" si="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10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11"/>
        <v>0</v>
      </c>
      <c r="J90" s="30">
        <f>IF(I90=1,1,IF(SUM(J91:J$172)+SUM(I$26:I90)&lt;$I$22,1,0))</f>
        <v>0</v>
      </c>
      <c r="K90" s="33">
        <f t="shared" si="6"/>
        <v>0</v>
      </c>
      <c r="L90" s="33">
        <f t="shared" si="7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0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11"/>
        <v>0</v>
      </c>
      <c r="J91" s="30">
        <f>IF(I91=1,1,IF(SUM(J92:J$172)+SUM(I$26:I91)&lt;$I$22,1,0))</f>
        <v>0</v>
      </c>
      <c r="K91" s="33">
        <f t="shared" si="6"/>
        <v>0</v>
      </c>
      <c r="L91" s="33">
        <f t="shared" si="7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0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11"/>
        <v>0</v>
      </c>
      <c r="J92" s="30">
        <f>IF(I92=1,1,IF(SUM(J93:J$172)+SUM(I$26:I92)&lt;$I$22,1,0))</f>
        <v>0</v>
      </c>
      <c r="K92" s="33">
        <f t="shared" ref="K92:K123" si="12">MAX(I92:J92)</f>
        <v>0</v>
      </c>
      <c r="L92" s="33">
        <f t="shared" ref="L92:L123" si="13">K92</f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0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11"/>
        <v>0</v>
      </c>
      <c r="J93" s="30">
        <f>IF(I93=1,1,IF(SUM(J94:J$172)+SUM(I$26:I93)&lt;$I$22,1,0))</f>
        <v>0</v>
      </c>
      <c r="K93" s="33">
        <f t="shared" si="12"/>
        <v>0</v>
      </c>
      <c r="L93" s="33">
        <f t="shared" si="1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0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11"/>
        <v>0</v>
      </c>
      <c r="J94" s="30">
        <f>IF(I94=1,1,IF(SUM(J95:J$172)+SUM(I$26:I94)&lt;$I$22,1,0))</f>
        <v>0</v>
      </c>
      <c r="K94" s="33">
        <f t="shared" si="12"/>
        <v>0</v>
      </c>
      <c r="L94" s="33">
        <f t="shared" si="1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0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1"/>
        <v>0</v>
      </c>
      <c r="J95" s="30">
        <f>IF(I95=1,1,IF(SUM(J96:J$172)+SUM(I$26:I95)&lt;$I$22,1,0))</f>
        <v>0</v>
      </c>
      <c r="K95" s="33">
        <f t="shared" si="12"/>
        <v>0</v>
      </c>
      <c r="L95" s="33">
        <f t="shared" si="1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0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11"/>
        <v>0</v>
      </c>
      <c r="J96" s="30">
        <f>IF(I96=1,1,IF(SUM(J97:J$172)+SUM(I$26:I96)&lt;$I$22,1,0))</f>
        <v>0</v>
      </c>
      <c r="K96" s="33">
        <f t="shared" si="12"/>
        <v>0</v>
      </c>
      <c r="L96" s="33">
        <f t="shared" si="1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0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11"/>
        <v>0</v>
      </c>
      <c r="J97" s="30">
        <f>IF(I97=1,1,IF(SUM(J98:J$172)+SUM(I$26:I97)&lt;$I$22,1,0))</f>
        <v>0</v>
      </c>
      <c r="K97" s="33">
        <f t="shared" si="12"/>
        <v>0</v>
      </c>
      <c r="L97" s="33">
        <f t="shared" si="1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0"/>
        <v>0</v>
      </c>
      <c r="AE97" s="32"/>
      <c r="AF97" s="39"/>
      <c r="AG97" s="38"/>
    </row>
    <row r="98" spans="1:33" s="27" customFormat="1" hidden="1" x14ac:dyDescent="0.25">
      <c r="A98" s="30"/>
      <c r="B98" s="122"/>
      <c r="C98" s="121"/>
      <c r="D98" s="121"/>
      <c r="E98" s="121"/>
      <c r="F98" s="122"/>
      <c r="I98" s="30">
        <f t="shared" si="11"/>
        <v>0</v>
      </c>
      <c r="J98" s="30">
        <f>IF(I98=1,1,IF(SUM(J99:J$172)+SUM(I$26:I98)&lt;$I$22,1,0))</f>
        <v>0</v>
      </c>
      <c r="K98" s="33">
        <f t="shared" si="12"/>
        <v>0</v>
      </c>
      <c r="L98" s="33">
        <f t="shared" si="1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0"/>
        <v>0</v>
      </c>
      <c r="AE98" s="32"/>
      <c r="AF98" s="39"/>
      <c r="AG98" s="38"/>
    </row>
    <row r="99" spans="1:33" s="27" customFormat="1" ht="14.45" hidden="1" customHeight="1" x14ac:dyDescent="0.25">
      <c r="A99" s="30"/>
      <c r="B99" s="122"/>
      <c r="C99" s="121"/>
      <c r="D99" s="121"/>
      <c r="E99" s="121"/>
      <c r="F99" s="122"/>
      <c r="I99" s="30">
        <f t="shared" si="11"/>
        <v>0</v>
      </c>
      <c r="J99" s="30">
        <f>IF(I99=1,1,IF(SUM(J100:J$172)+SUM(I$26:I99)&lt;$I$22,1,0))</f>
        <v>0</v>
      </c>
      <c r="K99" s="33">
        <f t="shared" si="12"/>
        <v>0</v>
      </c>
      <c r="L99" s="33">
        <f t="shared" si="1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0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11"/>
        <v>0</v>
      </c>
      <c r="J100" s="30">
        <f>IF(I100=1,1,IF(SUM(J101:J$172)+SUM(I$26:I100)&lt;$I$22,1,0))</f>
        <v>0</v>
      </c>
      <c r="K100" s="33">
        <f t="shared" si="12"/>
        <v>0</v>
      </c>
      <c r="L100" s="33">
        <f t="shared" si="1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0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1"/>
        <v>0</v>
      </c>
      <c r="J101" s="30">
        <f>IF(I101=1,1,IF(SUM(J102:J$172)+SUM(I$26:I101)&lt;$I$22,1,0))</f>
        <v>0</v>
      </c>
      <c r="K101" s="33">
        <f t="shared" si="12"/>
        <v>0</v>
      </c>
      <c r="L101" s="33">
        <f t="shared" si="1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0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11"/>
        <v>0</v>
      </c>
      <c r="J102" s="30">
        <f>IF(I102=1,1,IF(SUM(J103:J$172)+SUM(I$26:I102)&lt;$I$22,1,0))</f>
        <v>0</v>
      </c>
      <c r="K102" s="33">
        <f t="shared" si="12"/>
        <v>0</v>
      </c>
      <c r="L102" s="33">
        <f t="shared" si="1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0"/>
        <v>0</v>
      </c>
      <c r="AE102" s="32"/>
      <c r="AF102" s="39"/>
      <c r="AG102" s="38"/>
    </row>
    <row r="103" spans="1:33" s="27" customFormat="1" hidden="1" x14ac:dyDescent="0.25">
      <c r="A103" s="30"/>
      <c r="B103" s="122"/>
      <c r="C103" s="121"/>
      <c r="D103" s="121"/>
      <c r="E103" s="121"/>
      <c r="F103" s="122"/>
      <c r="I103" s="30">
        <f t="shared" si="11"/>
        <v>0</v>
      </c>
      <c r="J103" s="30">
        <f>IF(I103=1,1,IF(SUM(J104:J$172)+SUM(I$26:I103)&lt;$I$22,1,0))</f>
        <v>0</v>
      </c>
      <c r="K103" s="33">
        <f t="shared" si="12"/>
        <v>0</v>
      </c>
      <c r="L103" s="33">
        <f t="shared" si="13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0"/>
        <v>0</v>
      </c>
      <c r="AE103" s="32"/>
      <c r="AF103" s="39"/>
      <c r="AG103" s="38"/>
    </row>
    <row r="104" spans="1:33" s="27" customFormat="1" hidden="1" x14ac:dyDescent="0.25">
      <c r="A104" s="30"/>
      <c r="B104" s="122"/>
      <c r="C104" s="121"/>
      <c r="D104" s="121"/>
      <c r="E104" s="121"/>
      <c r="F104" s="122"/>
      <c r="I104" s="30">
        <f t="shared" si="11"/>
        <v>0</v>
      </c>
      <c r="J104" s="30">
        <f>IF(I104=1,1,IF(SUM(J105:J$172)+SUM(I$26:I104)&lt;$I$22,1,0))</f>
        <v>0</v>
      </c>
      <c r="K104" s="33">
        <f t="shared" si="12"/>
        <v>0</v>
      </c>
      <c r="L104" s="33">
        <f t="shared" si="13"/>
        <v>0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0"/>
        <v>0</v>
      </c>
      <c r="AE104" s="32"/>
      <c r="AF104" s="39"/>
      <c r="AG104" s="38"/>
    </row>
    <row r="105" spans="1:33" s="27" customFormat="1" x14ac:dyDescent="0.25">
      <c r="A105" s="30"/>
      <c r="B105" s="122"/>
      <c r="C105" s="121"/>
      <c r="D105" s="121"/>
      <c r="E105" s="121"/>
      <c r="F105" s="122"/>
      <c r="I105" s="30">
        <f t="shared" si="11"/>
        <v>0</v>
      </c>
      <c r="J105" s="30">
        <f>IF(I105=1,1,IF(SUM(J106:J$172)+SUM(I$26:I105)&lt;$I$22,1,0))</f>
        <v>1</v>
      </c>
      <c r="K105" s="33">
        <f t="shared" si="12"/>
        <v>1</v>
      </c>
      <c r="L105" s="33">
        <f t="shared" si="13"/>
        <v>1</v>
      </c>
      <c r="M105" s="33"/>
      <c r="N105" s="33"/>
      <c r="O105" s="33"/>
      <c r="P105" s="33"/>
      <c r="Q105" s="33"/>
      <c r="R105" s="33"/>
      <c r="S105" s="33"/>
      <c r="T105" s="200"/>
      <c r="U105" s="48"/>
      <c r="V105" s="569" t="s">
        <v>19</v>
      </c>
      <c r="W105" s="569"/>
      <c r="X105" s="131" t="s">
        <v>19</v>
      </c>
      <c r="Y105" s="199">
        <v>0</v>
      </c>
      <c r="Z105" s="198">
        <v>0</v>
      </c>
      <c r="AA105" s="197">
        <v>0</v>
      </c>
      <c r="AB105" s="114">
        <v>0</v>
      </c>
      <c r="AC105" s="196">
        <v>0</v>
      </c>
      <c r="AD105" s="113">
        <f t="shared" si="10"/>
        <v>0</v>
      </c>
      <c r="AE105" s="32"/>
      <c r="AF105" s="39"/>
      <c r="AG105" s="38"/>
    </row>
    <row r="106" spans="1:33" s="27" customFormat="1" x14ac:dyDescent="0.25">
      <c r="A106" s="31"/>
      <c r="B106" s="31"/>
      <c r="C106" s="31"/>
      <c r="D106" s="31"/>
      <c r="E106" s="31"/>
      <c r="F106" s="31"/>
      <c r="I106" s="30">
        <v>1</v>
      </c>
      <c r="J106" s="30">
        <f>IF(I106=1,1,IF(SUM(J109:J$172)+SUM(I$26:I106)&lt;$I$22,1,0))</f>
        <v>1</v>
      </c>
      <c r="K106" s="33">
        <f t="shared" si="12"/>
        <v>1</v>
      </c>
      <c r="L106" s="33">
        <f t="shared" si="13"/>
        <v>1</v>
      </c>
      <c r="M106" s="33"/>
      <c r="N106" s="33"/>
      <c r="O106" s="33"/>
      <c r="P106" s="33"/>
      <c r="Q106" s="33"/>
      <c r="R106" s="33"/>
      <c r="S106" s="33"/>
      <c r="T106" s="195"/>
      <c r="U106" s="48"/>
      <c r="V106" s="570"/>
      <c r="W106" s="570"/>
      <c r="X106" s="194"/>
      <c r="Y106" s="193"/>
      <c r="Z106" s="191"/>
      <c r="AA106" s="192"/>
      <c r="AB106" s="191"/>
      <c r="AC106" s="160" t="s">
        <v>43</v>
      </c>
      <c r="AD106" s="190">
        <f>AD42+AD64+AD85</f>
        <v>27523.8609</v>
      </c>
      <c r="AE106" s="32"/>
      <c r="AF106" s="39"/>
      <c r="AG106" s="38"/>
    </row>
    <row r="107" spans="1:33" s="101" customFormat="1" ht="14.45" customHeight="1" x14ac:dyDescent="0.25">
      <c r="A107" s="30"/>
      <c r="B107" s="122"/>
      <c r="C107" s="121"/>
      <c r="D107" s="121"/>
      <c r="E107" s="121"/>
      <c r="F107" s="122"/>
      <c r="G107" s="64"/>
      <c r="H107" s="63"/>
      <c r="I107" s="30">
        <v>1</v>
      </c>
      <c r="J107" s="30">
        <f>H107</f>
        <v>0</v>
      </c>
      <c r="K107" s="33">
        <f t="shared" si="12"/>
        <v>1</v>
      </c>
      <c r="L107" s="33">
        <f t="shared" si="13"/>
        <v>1</v>
      </c>
      <c r="M107" s="33"/>
      <c r="N107" s="33"/>
      <c r="O107" s="33"/>
      <c r="P107" s="33"/>
      <c r="Q107" s="33"/>
      <c r="R107" s="33"/>
      <c r="S107" s="61"/>
      <c r="T107" s="157">
        <v>1</v>
      </c>
      <c r="U107" s="168"/>
      <c r="V107" s="185"/>
      <c r="W107" s="185"/>
      <c r="X107" s="185"/>
      <c r="Y107" s="184"/>
      <c r="Z107" s="183"/>
      <c r="AA107" s="183"/>
      <c r="AB107" s="189" t="s">
        <v>42</v>
      </c>
      <c r="AC107" s="188">
        <v>0.84040000000000004</v>
      </c>
      <c r="AD107" s="187">
        <f>$AD$106*AC107*T107</f>
        <v>23131.05270036</v>
      </c>
      <c r="AE107" s="102"/>
      <c r="AF107" s="104"/>
      <c r="AG107" s="103"/>
    </row>
    <row r="108" spans="1:33" s="101" customFormat="1" ht="22.35" customHeight="1" x14ac:dyDescent="0.25">
      <c r="A108" s="112"/>
      <c r="B108" s="112"/>
      <c r="C108" s="112"/>
      <c r="D108" s="112"/>
      <c r="E108" s="112"/>
      <c r="F108" s="112"/>
      <c r="I108" s="30">
        <v>1</v>
      </c>
      <c r="J108" s="30">
        <f>IF(I108=1,1,IF(SUM(J111:J$172)+SUM(I$26:I108)&lt;$I$22,1,0))</f>
        <v>1</v>
      </c>
      <c r="K108" s="33">
        <f t="shared" si="12"/>
        <v>1</v>
      </c>
      <c r="L108" s="33">
        <f t="shared" si="13"/>
        <v>1</v>
      </c>
      <c r="M108" s="33"/>
      <c r="N108" s="33"/>
      <c r="O108" s="33"/>
      <c r="P108" s="33"/>
      <c r="Q108" s="33"/>
      <c r="R108" s="33"/>
      <c r="S108" s="61"/>
      <c r="T108" s="186"/>
      <c r="U108" s="168"/>
      <c r="V108" s="185"/>
      <c r="W108" s="185"/>
      <c r="X108" s="185"/>
      <c r="Y108" s="184"/>
      <c r="Z108" s="183"/>
      <c r="AA108" s="183"/>
      <c r="AB108" s="182"/>
      <c r="AC108" s="181" t="s">
        <v>41</v>
      </c>
      <c r="AD108" s="180">
        <f>AD106+AD107</f>
        <v>50654.91360036</v>
      </c>
      <c r="AE108" s="102"/>
      <c r="AF108" s="104"/>
      <c r="AG108" s="103"/>
    </row>
    <row r="109" spans="1:33" s="101" customFormat="1" ht="25.35" customHeight="1" x14ac:dyDescent="0.25">
      <c r="A109" s="112"/>
      <c r="B109" s="112"/>
      <c r="C109" s="112"/>
      <c r="D109" s="112"/>
      <c r="E109" s="112"/>
      <c r="F109" s="112"/>
      <c r="G109" s="100"/>
      <c r="H109" s="100"/>
      <c r="I109" s="30">
        <v>1</v>
      </c>
      <c r="J109" s="30">
        <f>IF(I109=1,1,IF(SUM(J111:J$172)+SUM(I$26:I109)&lt;$I$22,1,0))</f>
        <v>1</v>
      </c>
      <c r="K109" s="33">
        <f t="shared" si="12"/>
        <v>1</v>
      </c>
      <c r="L109" s="33">
        <f t="shared" si="13"/>
        <v>1</v>
      </c>
      <c r="M109" s="33"/>
      <c r="N109" s="33"/>
      <c r="O109" s="33"/>
      <c r="P109" s="33"/>
      <c r="Q109" s="33"/>
      <c r="R109" s="33"/>
      <c r="S109" s="61"/>
      <c r="T109" s="179" t="s">
        <v>40</v>
      </c>
      <c r="U109" s="168"/>
      <c r="V109" s="178" t="s">
        <v>39</v>
      </c>
      <c r="W109" s="177"/>
      <c r="X109" s="167"/>
      <c r="Y109" s="177"/>
      <c r="Z109" s="176"/>
      <c r="AA109" s="176"/>
      <c r="AB109" s="176"/>
      <c r="AC109" s="125"/>
      <c r="AD109" s="175"/>
      <c r="AE109" s="102"/>
      <c r="AF109" s="104"/>
      <c r="AG109" s="103"/>
    </row>
    <row r="110" spans="1:33" s="101" customFormat="1" ht="14.45" customHeight="1" x14ac:dyDescent="0.25">
      <c r="A110" s="112"/>
      <c r="B110" s="112"/>
      <c r="C110" s="112"/>
      <c r="D110" s="112"/>
      <c r="E110" s="112"/>
      <c r="F110" s="112"/>
      <c r="G110" s="64"/>
      <c r="H110" s="63"/>
      <c r="I110" s="30">
        <v>1</v>
      </c>
      <c r="J110" s="30">
        <f t="shared" ref="J110:J119" si="14">I110</f>
        <v>1</v>
      </c>
      <c r="K110" s="33">
        <f t="shared" si="12"/>
        <v>1</v>
      </c>
      <c r="L110" s="33">
        <f t="shared" si="13"/>
        <v>1</v>
      </c>
      <c r="M110" s="33"/>
      <c r="N110" s="33"/>
      <c r="O110" s="33"/>
      <c r="P110" s="33"/>
      <c r="Q110" s="33"/>
      <c r="R110" s="33"/>
      <c r="S110" s="61"/>
      <c r="T110" s="157">
        <v>1</v>
      </c>
      <c r="U110" s="168"/>
      <c r="V110" s="169"/>
      <c r="W110" s="169"/>
      <c r="X110" s="169"/>
      <c r="Y110" s="164"/>
      <c r="Z110" s="164" t="s">
        <v>38</v>
      </c>
      <c r="AA110" s="174">
        <v>0.3</v>
      </c>
      <c r="AB110" s="173" t="s">
        <v>37</v>
      </c>
      <c r="AC110" s="172">
        <v>0.16300804173005867</v>
      </c>
      <c r="AD110" s="113">
        <f>ROUND($AD$108*AC110*T110,4)</f>
        <v>8257.1582999999991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63"/>
      <c r="I111" s="30">
        <f t="shared" ref="I111:I119" si="15">IF($AD111=0,0,1)</f>
        <v>0</v>
      </c>
      <c r="J111" s="30">
        <f t="shared" si="14"/>
        <v>0</v>
      </c>
      <c r="K111" s="33">
        <f t="shared" si="12"/>
        <v>0</v>
      </c>
      <c r="L111" s="33">
        <f t="shared" si="1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71"/>
      <c r="AA111" s="170"/>
      <c r="AB111" s="164" t="s">
        <v>36</v>
      </c>
      <c r="AC111" s="163">
        <v>0.05</v>
      </c>
      <c r="AD111" s="113">
        <f t="shared" ref="AD111:AD119" si="16">ROUND($AD$108*AC111*T111,4)</f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63"/>
      <c r="I112" s="30">
        <f t="shared" si="15"/>
        <v>0</v>
      </c>
      <c r="J112" s="30">
        <f t="shared" si="14"/>
        <v>0</v>
      </c>
      <c r="K112" s="33">
        <f t="shared" si="12"/>
        <v>0</v>
      </c>
      <c r="L112" s="33">
        <f t="shared" si="1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36</v>
      </c>
      <c r="AC112" s="163">
        <v>7.6999999999999999E-2</v>
      </c>
      <c r="AD112" s="113">
        <f t="shared" si="16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63"/>
      <c r="I113" s="30">
        <f t="shared" si="15"/>
        <v>0</v>
      </c>
      <c r="J113" s="30">
        <f t="shared" si="14"/>
        <v>0</v>
      </c>
      <c r="K113" s="33">
        <f t="shared" si="12"/>
        <v>0</v>
      </c>
      <c r="L113" s="33">
        <f t="shared" si="1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1.4999999999999999E-2</v>
      </c>
      <c r="AD113" s="113">
        <f t="shared" si="16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63"/>
      <c r="I114" s="30">
        <f t="shared" si="15"/>
        <v>0</v>
      </c>
      <c r="J114" s="30">
        <f t="shared" si="14"/>
        <v>0</v>
      </c>
      <c r="K114" s="33">
        <f t="shared" si="12"/>
        <v>0</v>
      </c>
      <c r="L114" s="33">
        <f t="shared" si="1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 t="s">
        <v>35</v>
      </c>
      <c r="AC114" s="163">
        <v>2.7E-2</v>
      </c>
      <c r="AD114" s="113">
        <f t="shared" si="16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63"/>
      <c r="I115" s="30">
        <f t="shared" si="15"/>
        <v>0</v>
      </c>
      <c r="J115" s="30">
        <f t="shared" si="14"/>
        <v>0</v>
      </c>
      <c r="K115" s="33">
        <f t="shared" si="12"/>
        <v>0</v>
      </c>
      <c r="L115" s="33">
        <f t="shared" si="1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6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63"/>
      <c r="I116" s="30">
        <f t="shared" si="15"/>
        <v>0</v>
      </c>
      <c r="J116" s="30">
        <f t="shared" si="14"/>
        <v>0</v>
      </c>
      <c r="K116" s="33">
        <f t="shared" si="12"/>
        <v>0</v>
      </c>
      <c r="L116" s="33">
        <f t="shared" si="1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6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63"/>
      <c r="I117" s="30">
        <f t="shared" si="15"/>
        <v>0</v>
      </c>
      <c r="J117" s="30">
        <f t="shared" si="14"/>
        <v>0</v>
      </c>
      <c r="K117" s="33">
        <f t="shared" si="12"/>
        <v>0</v>
      </c>
      <c r="L117" s="33">
        <f t="shared" si="1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16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/>
      <c r="H118" s="63"/>
      <c r="I118" s="30">
        <f t="shared" si="15"/>
        <v>0</v>
      </c>
      <c r="J118" s="30">
        <f t="shared" si="14"/>
        <v>0</v>
      </c>
      <c r="K118" s="33">
        <f t="shared" si="12"/>
        <v>0</v>
      </c>
      <c r="L118" s="33">
        <f t="shared" si="13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9"/>
      <c r="W118" s="169"/>
      <c r="X118" s="169"/>
      <c r="Y118" s="166"/>
      <c r="Z118" s="165"/>
      <c r="AA118" s="165"/>
      <c r="AB118" s="164"/>
      <c r="AC118" s="163"/>
      <c r="AD118" s="113">
        <f t="shared" si="16"/>
        <v>0</v>
      </c>
      <c r="AE118" s="102"/>
      <c r="AF118" s="104"/>
      <c r="AG118" s="103"/>
    </row>
    <row r="119" spans="1:33" s="101" customFormat="1" ht="14.45" hidden="1" customHeight="1" x14ac:dyDescent="0.25">
      <c r="A119" s="112"/>
      <c r="B119" s="112"/>
      <c r="C119" s="112"/>
      <c r="D119" s="112"/>
      <c r="E119" s="112"/>
      <c r="F119" s="112"/>
      <c r="G119" s="64"/>
      <c r="H119" s="63"/>
      <c r="I119" s="30">
        <f t="shared" si="15"/>
        <v>0</v>
      </c>
      <c r="J119" s="30">
        <f t="shared" si="14"/>
        <v>0</v>
      </c>
      <c r="K119" s="33">
        <f t="shared" si="12"/>
        <v>0</v>
      </c>
      <c r="L119" s="33">
        <f t="shared" si="13"/>
        <v>0</v>
      </c>
      <c r="M119" s="33"/>
      <c r="N119" s="33"/>
      <c r="O119" s="33"/>
      <c r="P119" s="33"/>
      <c r="Q119" s="33"/>
      <c r="R119" s="33"/>
      <c r="S119" s="61"/>
      <c r="T119" s="157">
        <v>0</v>
      </c>
      <c r="U119" s="168"/>
      <c r="V119" s="167"/>
      <c r="W119" s="167"/>
      <c r="X119" s="167"/>
      <c r="Y119" s="166"/>
      <c r="Z119" s="165"/>
      <c r="AA119" s="165"/>
      <c r="AB119" s="164"/>
      <c r="AC119" s="163"/>
      <c r="AD119" s="113">
        <f t="shared" si="16"/>
        <v>0</v>
      </c>
      <c r="AE119" s="102"/>
      <c r="AF119" s="104"/>
      <c r="AG119" s="103"/>
    </row>
    <row r="120" spans="1:33" s="27" customFormat="1" x14ac:dyDescent="0.25">
      <c r="A120" s="30"/>
      <c r="B120" s="122"/>
      <c r="C120" s="121"/>
      <c r="D120" s="121"/>
      <c r="E120" s="121"/>
      <c r="F120" s="122"/>
      <c r="I120" s="30">
        <v>1</v>
      </c>
      <c r="J120" s="62">
        <v>1</v>
      </c>
      <c r="K120" s="33">
        <f t="shared" si="12"/>
        <v>1</v>
      </c>
      <c r="L120" s="33">
        <f t="shared" si="13"/>
        <v>1</v>
      </c>
      <c r="M120" s="33"/>
      <c r="N120" s="33"/>
      <c r="O120" s="33"/>
      <c r="P120" s="33"/>
      <c r="Q120" s="33"/>
      <c r="R120" s="33"/>
      <c r="S120" s="33"/>
      <c r="T120" s="162"/>
      <c r="U120" s="48"/>
      <c r="V120" s="161"/>
      <c r="W120" s="161"/>
      <c r="X120" s="88"/>
      <c r="Y120" s="88"/>
      <c r="Z120" s="86"/>
      <c r="AA120" s="86"/>
      <c r="AB120" s="160"/>
      <c r="AC120" s="159" t="s">
        <v>34</v>
      </c>
      <c r="AD120" s="158">
        <f>SUM(AD110:AD119)</f>
        <v>8257.1582999999991</v>
      </c>
      <c r="AE120" s="32"/>
      <c r="AF120" s="39"/>
      <c r="AG120" s="38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12"/>
        <v>1</v>
      </c>
      <c r="L121" s="33">
        <f t="shared" si="13"/>
        <v>1</v>
      </c>
      <c r="M121" s="33"/>
      <c r="N121" s="33"/>
      <c r="O121" s="33"/>
      <c r="P121" s="33"/>
      <c r="Q121" s="33"/>
      <c r="R121" s="33"/>
      <c r="S121" s="33"/>
      <c r="T121" s="156"/>
      <c r="U121" s="48"/>
      <c r="V121" s="153"/>
      <c r="W121" s="151"/>
      <c r="X121" s="151"/>
      <c r="Y121" s="80"/>
      <c r="Z121" s="78"/>
      <c r="AA121" s="78"/>
      <c r="AB121" s="155"/>
      <c r="AC121" s="148" t="s">
        <v>33</v>
      </c>
      <c r="AD121" s="147">
        <f>TRUNC(AD108+AD120,2)</f>
        <v>58912.07</v>
      </c>
      <c r="AE121" s="32"/>
      <c r="AF121" s="39"/>
      <c r="AG121" s="104"/>
    </row>
    <row r="122" spans="1:33" s="27" customFormat="1" x14ac:dyDescent="0.25">
      <c r="A122" s="31"/>
      <c r="B122" s="31"/>
      <c r="C122" s="31"/>
      <c r="D122" s="31"/>
      <c r="E122" s="31"/>
      <c r="F122" s="31"/>
      <c r="I122" s="30">
        <v>1</v>
      </c>
      <c r="J122" s="62">
        <v>1</v>
      </c>
      <c r="K122" s="33">
        <f t="shared" si="12"/>
        <v>1</v>
      </c>
      <c r="L122" s="33">
        <f t="shared" si="13"/>
        <v>1</v>
      </c>
      <c r="M122" s="33"/>
      <c r="N122" s="33"/>
      <c r="O122" s="33"/>
      <c r="P122" s="33"/>
      <c r="Q122" s="33"/>
      <c r="R122" s="33"/>
      <c r="S122" s="33"/>
      <c r="T122" s="154" t="s">
        <v>32</v>
      </c>
      <c r="U122" s="124"/>
      <c r="V122" s="153"/>
      <c r="W122" s="152"/>
      <c r="X122" s="152"/>
      <c r="Y122" s="151"/>
      <c r="Z122" s="150"/>
      <c r="AA122" s="150"/>
      <c r="AB122" s="149"/>
      <c r="AC122" s="148" t="s">
        <v>31</v>
      </c>
      <c r="AD122" s="147">
        <f>TRUNC(AD40+AD121,2)</f>
        <v>63063.14</v>
      </c>
      <c r="AE122" s="32"/>
      <c r="AF122" s="39"/>
      <c r="AG122" s="38"/>
    </row>
    <row r="123" spans="1:33" s="101" customFormat="1" ht="22.35" customHeight="1" x14ac:dyDescent="0.25">
      <c r="A123" s="112"/>
      <c r="B123" s="112"/>
      <c r="C123" s="112"/>
      <c r="D123" s="112"/>
      <c r="E123" s="112"/>
      <c r="F123" s="112"/>
      <c r="I123" s="62">
        <v>1</v>
      </c>
      <c r="J123" s="62">
        <v>1</v>
      </c>
      <c r="K123" s="61">
        <f t="shared" si="12"/>
        <v>1</v>
      </c>
      <c r="L123" s="61">
        <f t="shared" si="13"/>
        <v>1</v>
      </c>
      <c r="M123" s="61"/>
      <c r="N123" s="61"/>
      <c r="O123" s="61"/>
      <c r="P123" s="61"/>
      <c r="Q123" s="61"/>
      <c r="R123" s="61"/>
      <c r="S123" s="61"/>
      <c r="T123" s="146">
        <v>42.5</v>
      </c>
      <c r="U123" s="145"/>
      <c r="V123" s="571" t="s">
        <v>30</v>
      </c>
      <c r="W123" s="571"/>
      <c r="X123" s="572" t="str">
        <f>IF($AD$121=0,"ZERO",CONCATENATE(TEXT(T123,"#.##0,00")," ",AC25))</f>
        <v>42,50 Km</v>
      </c>
      <c r="Y123" s="572"/>
      <c r="Z123" s="144"/>
      <c r="AA123" s="143"/>
      <c r="AB123" s="142"/>
      <c r="AC123" s="141" t="s">
        <v>29</v>
      </c>
      <c r="AD123" s="140">
        <f>IF(T123=0,0,ROUND(AD122/T123,2))</f>
        <v>1483.84</v>
      </c>
      <c r="AE123" s="102"/>
      <c r="AF123" s="104"/>
      <c r="AG123" s="103"/>
    </row>
    <row r="124" spans="1:33" s="27" customFormat="1" ht="39.6" customHeight="1" x14ac:dyDescent="0.25">
      <c r="A124" s="31"/>
      <c r="B124" s="31"/>
      <c r="C124" s="31"/>
      <c r="D124" s="31"/>
      <c r="E124" s="31"/>
      <c r="F124" s="31"/>
      <c r="I124" s="30">
        <v>1</v>
      </c>
      <c r="J124" s="30">
        <f>IF(I124=1,1,IF(SUM(J125:J$172)+SUM(I$26:I124)&lt;$I$22,1,0))</f>
        <v>1</v>
      </c>
      <c r="K124" s="33">
        <f t="shared" ref="K124:K157" si="17">MAX(I124:J124)</f>
        <v>1</v>
      </c>
      <c r="L124" s="33">
        <f t="shared" ref="L124:L157" si="18">K124</f>
        <v>1</v>
      </c>
      <c r="M124" s="33"/>
      <c r="N124" s="33"/>
      <c r="O124" s="33"/>
      <c r="P124" s="33"/>
      <c r="Q124" s="33"/>
      <c r="R124" s="33"/>
      <c r="S124" s="33"/>
      <c r="T124" s="63" t="s">
        <v>8</v>
      </c>
      <c r="U124" s="124"/>
      <c r="V124" s="568" t="s">
        <v>28</v>
      </c>
      <c r="W124" s="568"/>
      <c r="X124" s="568"/>
      <c r="Y124" s="568"/>
      <c r="Z124" s="568"/>
      <c r="AA124" s="137" t="s">
        <v>22</v>
      </c>
      <c r="AB124" s="136" t="s">
        <v>21</v>
      </c>
      <c r="AC124" s="135" t="s">
        <v>24</v>
      </c>
      <c r="AD124" s="134" t="s">
        <v>20</v>
      </c>
      <c r="AE124" s="32"/>
      <c r="AF124" s="39"/>
      <c r="AG124" s="38"/>
    </row>
    <row r="125" spans="1:33" s="27" customFormat="1" x14ac:dyDescent="0.25">
      <c r="A125" s="30"/>
      <c r="B125" s="122"/>
      <c r="C125" s="121"/>
      <c r="D125" s="121"/>
      <c r="E125" s="121"/>
      <c r="F125" s="122"/>
      <c r="I125" s="30">
        <v>1</v>
      </c>
      <c r="J125" s="30">
        <f>IF(I125=1,1,IF(SUM(J126:J$172)+SUM(I$26:I125)&lt;$I$22,1,0))</f>
        <v>1</v>
      </c>
      <c r="K125" s="33">
        <f t="shared" si="17"/>
        <v>1</v>
      </c>
      <c r="L125" s="33">
        <f t="shared" si="18"/>
        <v>1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>ROUND(AC125*AB125,4)</f>
        <v>0</v>
      </c>
      <c r="AE125" s="32"/>
      <c r="AF125" s="39"/>
      <c r="AG125" s="38"/>
    </row>
    <row r="126" spans="1:33" s="27" customFormat="1" ht="14.45" hidden="1" customHeight="1" x14ac:dyDescent="0.25">
      <c r="A126" s="30"/>
      <c r="B126" s="122"/>
      <c r="C126" s="121"/>
      <c r="D126" s="121"/>
      <c r="E126" s="121"/>
      <c r="F126" s="31"/>
      <c r="I126" s="30">
        <f t="shared" ref="I126:I135" si="19">IF($AD126=0,0,1)</f>
        <v>0</v>
      </c>
      <c r="J126" s="30">
        <f>IF(I126=1,1,IF(SUM(J127:J$172)+SUM(I$26:I126)&lt;$I$22,1,0))</f>
        <v>0</v>
      </c>
      <c r="K126" s="33">
        <f t="shared" si="17"/>
        <v>0</v>
      </c>
      <c r="L126" s="33">
        <f t="shared" si="18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ref="AD126:AD135" si="20">ROUND(AC126*AB126,4)</f>
        <v>0</v>
      </c>
      <c r="AE126" s="32"/>
      <c r="AF126" s="39"/>
      <c r="AG126" s="38"/>
    </row>
    <row r="127" spans="1:33" s="27" customFormat="1" ht="14.45" customHeight="1" x14ac:dyDescent="0.25">
      <c r="A127" s="30"/>
      <c r="B127" s="122"/>
      <c r="C127" s="121"/>
      <c r="D127" s="121"/>
      <c r="E127" s="121"/>
      <c r="F127" s="31"/>
      <c r="I127" s="30">
        <f t="shared" si="19"/>
        <v>0</v>
      </c>
      <c r="J127" s="30">
        <f>IF(I127=1,1,IF(SUM(J128:J$172)+SUM(I$26:I127)&lt;$I$22,1,0))</f>
        <v>1</v>
      </c>
      <c r="K127" s="33">
        <f t="shared" si="17"/>
        <v>1</v>
      </c>
      <c r="L127" s="33">
        <f t="shared" si="18"/>
        <v>1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20"/>
        <v>0</v>
      </c>
      <c r="AE127" s="32"/>
      <c r="AF127" s="39"/>
      <c r="AG127" s="38"/>
    </row>
    <row r="128" spans="1:33" s="27" customFormat="1" ht="14.45" customHeight="1" x14ac:dyDescent="0.25">
      <c r="A128" s="30"/>
      <c r="B128" s="122"/>
      <c r="C128" s="121"/>
      <c r="D128" s="121"/>
      <c r="E128" s="121"/>
      <c r="F128" s="31"/>
      <c r="I128" s="30">
        <f t="shared" si="19"/>
        <v>0</v>
      </c>
      <c r="J128" s="30">
        <f>IF(I128=1,1,IF(SUM(J129:J$172)+SUM(I$26:I128)&lt;$I$22,1,0))</f>
        <v>1</v>
      </c>
      <c r="K128" s="33">
        <f t="shared" si="17"/>
        <v>1</v>
      </c>
      <c r="L128" s="33">
        <f t="shared" si="18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20"/>
        <v>0</v>
      </c>
      <c r="AE128" s="32"/>
      <c r="AF128" s="39"/>
      <c r="AG128" s="38"/>
    </row>
    <row r="129" spans="1:33" s="27" customFormat="1" x14ac:dyDescent="0.25">
      <c r="A129" s="30"/>
      <c r="B129" s="122"/>
      <c r="C129" s="121"/>
      <c r="D129" s="121"/>
      <c r="E129" s="121"/>
      <c r="F129" s="31"/>
      <c r="I129" s="30">
        <f t="shared" si="19"/>
        <v>0</v>
      </c>
      <c r="J129" s="30">
        <f>IF(I129=1,1,IF(SUM(J130:J$172)+SUM(I$26:I129)&lt;$I$22,1,0))</f>
        <v>1</v>
      </c>
      <c r="K129" s="33">
        <f t="shared" si="17"/>
        <v>1</v>
      </c>
      <c r="L129" s="33">
        <f t="shared" si="18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20"/>
        <v>0</v>
      </c>
      <c r="AE129" s="32"/>
      <c r="AF129" s="39"/>
      <c r="AG129" s="38"/>
    </row>
    <row r="130" spans="1:33" s="27" customFormat="1" x14ac:dyDescent="0.25">
      <c r="A130" s="30"/>
      <c r="B130" s="122"/>
      <c r="C130" s="121"/>
      <c r="D130" s="121"/>
      <c r="E130" s="121"/>
      <c r="F130" s="31"/>
      <c r="I130" s="30">
        <f t="shared" si="19"/>
        <v>0</v>
      </c>
      <c r="J130" s="30">
        <f>IF(I130=1,1,IF(SUM(J131:J$172)+SUM(I$26:I130)&lt;$I$22,1,0))</f>
        <v>1</v>
      </c>
      <c r="K130" s="33">
        <f t="shared" si="17"/>
        <v>1</v>
      </c>
      <c r="L130" s="33">
        <f t="shared" si="18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20"/>
        <v>0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31"/>
      <c r="I131" s="30">
        <f t="shared" si="19"/>
        <v>0</v>
      </c>
      <c r="J131" s="30">
        <f>IF(I131=1,1,IF(SUM(J132:J$172)+SUM(I$26:I131)&lt;$I$22,1,0))</f>
        <v>1</v>
      </c>
      <c r="K131" s="33">
        <f t="shared" si="17"/>
        <v>1</v>
      </c>
      <c r="L131" s="33">
        <f t="shared" si="18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20"/>
        <v>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>
        <f t="shared" si="19"/>
        <v>0</v>
      </c>
      <c r="J132" s="30">
        <f>IF(I132=1,1,IF(SUM(J133:J$172)+SUM(I$26:I132)&lt;$I$22,1,0))</f>
        <v>1</v>
      </c>
      <c r="K132" s="33">
        <f t="shared" si="17"/>
        <v>1</v>
      </c>
      <c r="L132" s="33">
        <f t="shared" si="18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20"/>
        <v>0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>
        <f t="shared" si="19"/>
        <v>0</v>
      </c>
      <c r="J133" s="30">
        <f>IF(I133=1,1,IF(SUM(J134:J$172)+SUM(I$26:I133)&lt;$I$22,1,0))</f>
        <v>1</v>
      </c>
      <c r="K133" s="33">
        <f t="shared" si="17"/>
        <v>1</v>
      </c>
      <c r="L133" s="33">
        <f t="shared" si="18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20"/>
        <v>0</v>
      </c>
      <c r="AE133" s="32"/>
      <c r="AF133" s="39"/>
      <c r="AG133" s="38"/>
    </row>
    <row r="134" spans="1:33" s="27" customFormat="1" x14ac:dyDescent="0.25">
      <c r="A134" s="30"/>
      <c r="B134" s="122"/>
      <c r="C134" s="121"/>
      <c r="D134" s="121"/>
      <c r="E134" s="121"/>
      <c r="F134" s="31"/>
      <c r="I134" s="30">
        <f t="shared" si="19"/>
        <v>0</v>
      </c>
      <c r="J134" s="30">
        <f>IF(I134=1,1,IF(SUM(J135:J$172)+SUM(I$26:I134)&lt;$I$22,1,0))</f>
        <v>1</v>
      </c>
      <c r="K134" s="33">
        <f t="shared" si="17"/>
        <v>1</v>
      </c>
      <c r="L134" s="33">
        <f t="shared" si="18"/>
        <v>1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20"/>
        <v>0</v>
      </c>
      <c r="AE134" s="32"/>
      <c r="AF134" s="39"/>
      <c r="AG134" s="38"/>
    </row>
    <row r="135" spans="1:33" s="27" customFormat="1" x14ac:dyDescent="0.25">
      <c r="A135" s="30"/>
      <c r="B135" s="122"/>
      <c r="C135" s="121"/>
      <c r="D135" s="121"/>
      <c r="E135" s="121"/>
      <c r="F135" s="31"/>
      <c r="I135" s="30">
        <f t="shared" si="19"/>
        <v>0</v>
      </c>
      <c r="J135" s="30">
        <f>IF(I135=1,1,IF(SUM(J136:J$172)+SUM(I$26:I135)&lt;$I$22,1,0))</f>
        <v>1</v>
      </c>
      <c r="K135" s="33">
        <f t="shared" si="17"/>
        <v>1</v>
      </c>
      <c r="L135" s="33">
        <f t="shared" si="18"/>
        <v>1</v>
      </c>
      <c r="M135" s="33"/>
      <c r="N135" s="33"/>
      <c r="O135" s="33"/>
      <c r="P135" s="33"/>
      <c r="Q135" s="33"/>
      <c r="R135" s="33"/>
      <c r="S135" s="33"/>
      <c r="T135" s="123"/>
      <c r="U135" s="132"/>
      <c r="V135" s="563" t="s">
        <v>19</v>
      </c>
      <c r="W135" s="563"/>
      <c r="X135" s="563"/>
      <c r="Y135" s="563"/>
      <c r="Z135" s="563"/>
      <c r="AA135" s="131" t="s">
        <v>19</v>
      </c>
      <c r="AB135" s="115"/>
      <c r="AC135" s="114">
        <v>0</v>
      </c>
      <c r="AD135" s="113">
        <f t="shared" si="20"/>
        <v>0</v>
      </c>
      <c r="AE135" s="32"/>
      <c r="AF135" s="39"/>
      <c r="AG135" s="38"/>
    </row>
    <row r="136" spans="1:33" s="101" customFormat="1" ht="22.35" customHeight="1" x14ac:dyDescent="0.25">
      <c r="A136" s="112"/>
      <c r="B136" s="112"/>
      <c r="C136" s="112"/>
      <c r="D136" s="112"/>
      <c r="E136" s="112"/>
      <c r="F136" s="112"/>
      <c r="I136" s="62">
        <v>1</v>
      </c>
      <c r="J136" s="62">
        <v>1</v>
      </c>
      <c r="K136" s="61">
        <f t="shared" si="17"/>
        <v>1</v>
      </c>
      <c r="L136" s="61">
        <f t="shared" si="18"/>
        <v>1</v>
      </c>
      <c r="M136" s="61"/>
      <c r="N136" s="61"/>
      <c r="O136" s="61"/>
      <c r="P136" s="61"/>
      <c r="Q136" s="61"/>
      <c r="R136" s="61"/>
      <c r="S136" s="61"/>
      <c r="T136" s="130"/>
      <c r="U136" s="111"/>
      <c r="V136" s="129"/>
      <c r="W136" s="129"/>
      <c r="X136" s="129"/>
      <c r="Y136" s="128"/>
      <c r="Z136" s="127"/>
      <c r="AA136" s="127"/>
      <c r="AB136" s="126"/>
      <c r="AC136" s="125" t="s">
        <v>27</v>
      </c>
      <c r="AD136" s="105">
        <f>SUM(AD125:AD135)</f>
        <v>0</v>
      </c>
      <c r="AE136" s="102"/>
      <c r="AF136" s="104"/>
      <c r="AG136" s="103"/>
    </row>
    <row r="137" spans="1:33" s="27" customFormat="1" ht="25.5" x14ac:dyDescent="0.25">
      <c r="H137" s="138"/>
      <c r="I137" s="30">
        <v>1</v>
      </c>
      <c r="J137" s="30">
        <f>IF(I137=1,1,IF(SUM(J140:J$172)+SUM(I$26:I137)&lt;$I$22,1,0))</f>
        <v>1</v>
      </c>
      <c r="K137" s="33">
        <f t="shared" si="17"/>
        <v>1</v>
      </c>
      <c r="L137" s="33">
        <f t="shared" si="18"/>
        <v>1</v>
      </c>
      <c r="M137" s="33"/>
      <c r="N137" s="33"/>
      <c r="O137" s="33"/>
      <c r="P137" s="33"/>
      <c r="Q137" s="33"/>
      <c r="R137" s="33"/>
      <c r="S137" s="33"/>
      <c r="T137" s="63" t="s">
        <v>8</v>
      </c>
      <c r="U137" s="124"/>
      <c r="V137" s="568" t="s">
        <v>25</v>
      </c>
      <c r="W137" s="568"/>
      <c r="X137" s="568"/>
      <c r="Y137" s="568"/>
      <c r="Z137" s="568"/>
      <c r="AA137" s="137" t="s">
        <v>22</v>
      </c>
      <c r="AB137" s="136" t="s">
        <v>21</v>
      </c>
      <c r="AC137" s="135" t="s">
        <v>24</v>
      </c>
      <c r="AD137" s="134" t="s">
        <v>20</v>
      </c>
      <c r="AE137" s="32"/>
      <c r="AF137" s="39"/>
      <c r="AG137" s="38"/>
    </row>
    <row r="138" spans="1:33" s="27" customFormat="1" x14ac:dyDescent="0.25">
      <c r="H138" s="138"/>
      <c r="I138" s="30"/>
      <c r="J138" s="30"/>
      <c r="K138" s="33"/>
      <c r="L138" s="33"/>
      <c r="M138" s="33"/>
      <c r="N138" s="33"/>
      <c r="O138" s="33"/>
      <c r="P138" s="33"/>
      <c r="Q138" s="33"/>
      <c r="R138" s="33"/>
      <c r="S138" s="33"/>
      <c r="T138" s="435"/>
      <c r="U138" s="124"/>
      <c r="V138" s="563" t="s">
        <v>480</v>
      </c>
      <c r="W138" s="563"/>
      <c r="X138" s="563"/>
      <c r="Y138" s="563"/>
      <c r="Z138" s="563"/>
      <c r="AA138" s="131" t="s">
        <v>441</v>
      </c>
      <c r="AB138" s="115">
        <v>4</v>
      </c>
      <c r="AC138" s="207">
        <f>VLOOKUP(V138,BASE!$B$5:$E$60,4,FALSE)</f>
        <v>162</v>
      </c>
      <c r="AD138" s="113">
        <f>ROUND(AC138*AB138,2)</f>
        <v>648</v>
      </c>
      <c r="AE138" s="32"/>
      <c r="AF138" s="39"/>
      <c r="AG138" s="38"/>
    </row>
    <row r="139" spans="1:33" s="27" customFormat="1" x14ac:dyDescent="0.25">
      <c r="H139" s="138"/>
      <c r="I139" s="30"/>
      <c r="J139" s="30"/>
      <c r="K139" s="33"/>
      <c r="L139" s="33"/>
      <c r="M139" s="33"/>
      <c r="N139" s="33"/>
      <c r="O139" s="33"/>
      <c r="P139" s="33"/>
      <c r="Q139" s="33"/>
      <c r="R139" s="33"/>
      <c r="S139" s="33"/>
      <c r="T139" s="435"/>
      <c r="U139" s="124"/>
      <c r="V139" s="563" t="s">
        <v>479</v>
      </c>
      <c r="W139" s="563"/>
      <c r="X139" s="563"/>
      <c r="Y139" s="563"/>
      <c r="Z139" s="563"/>
      <c r="AA139" s="131" t="s">
        <v>441</v>
      </c>
      <c r="AB139" s="115">
        <v>4</v>
      </c>
      <c r="AC139" s="207">
        <f>VLOOKUP(V139,BASE!$B$5:$E$60,4,FALSE)</f>
        <v>120</v>
      </c>
      <c r="AD139" s="113">
        <f>ROUND(AC139*AB139,2)</f>
        <v>480</v>
      </c>
      <c r="AE139" s="32"/>
      <c r="AF139" s="39"/>
      <c r="AG139" s="38"/>
    </row>
    <row r="140" spans="1:33" s="27" customFormat="1" x14ac:dyDescent="0.25">
      <c r="A140" s="30"/>
      <c r="B140" s="122"/>
      <c r="C140" s="121"/>
      <c r="D140" s="121"/>
      <c r="E140" s="121"/>
      <c r="F140" s="31"/>
      <c r="H140" s="63"/>
      <c r="I140" s="30">
        <v>1</v>
      </c>
      <c r="J140" s="30">
        <v>0</v>
      </c>
      <c r="K140" s="33">
        <f t="shared" si="17"/>
        <v>1</v>
      </c>
      <c r="L140" s="33">
        <f t="shared" si="18"/>
        <v>1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>ROUND(AC140*AB140,4)</f>
        <v>0</v>
      </c>
      <c r="AE140" s="32"/>
      <c r="AF140" s="133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63"/>
      <c r="I141" s="30">
        <f t="shared" ref="I141:I150" si="21">IF($AD141=0,0,1)</f>
        <v>0</v>
      </c>
      <c r="J141" s="30">
        <v>0</v>
      </c>
      <c r="K141" s="33">
        <f t="shared" si="17"/>
        <v>0</v>
      </c>
      <c r="L141" s="33">
        <f t="shared" si="18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ref="AD141:AD150" si="22">ROUND(AC141*AB141,4)</f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63"/>
      <c r="I142" s="30">
        <f t="shared" si="21"/>
        <v>0</v>
      </c>
      <c r="J142" s="30">
        <v>0</v>
      </c>
      <c r="K142" s="33">
        <f t="shared" si="17"/>
        <v>0</v>
      </c>
      <c r="L142" s="33">
        <f t="shared" si="18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22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63"/>
      <c r="I143" s="30">
        <f t="shared" si="21"/>
        <v>0</v>
      </c>
      <c r="J143" s="30">
        <v>0</v>
      </c>
      <c r="K143" s="33">
        <f t="shared" si="17"/>
        <v>0</v>
      </c>
      <c r="L143" s="33">
        <f t="shared" si="18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22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63"/>
      <c r="I144" s="30">
        <f t="shared" si="21"/>
        <v>0</v>
      </c>
      <c r="J144" s="30">
        <v>0</v>
      </c>
      <c r="K144" s="33">
        <f t="shared" si="17"/>
        <v>0</v>
      </c>
      <c r="L144" s="33">
        <f t="shared" si="18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2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63"/>
      <c r="I145" s="30">
        <f t="shared" si="21"/>
        <v>0</v>
      </c>
      <c r="J145" s="30">
        <v>0</v>
      </c>
      <c r="K145" s="33">
        <f t="shared" si="17"/>
        <v>0</v>
      </c>
      <c r="L145" s="33">
        <f t="shared" si="18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2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63"/>
      <c r="I146" s="30">
        <f t="shared" si="21"/>
        <v>0</v>
      </c>
      <c r="J146" s="30">
        <v>0</v>
      </c>
      <c r="K146" s="33">
        <f t="shared" si="17"/>
        <v>0</v>
      </c>
      <c r="L146" s="33">
        <f t="shared" si="18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2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63"/>
      <c r="I147" s="30">
        <f t="shared" si="21"/>
        <v>0</v>
      </c>
      <c r="J147" s="30">
        <v>0</v>
      </c>
      <c r="K147" s="33">
        <f t="shared" si="17"/>
        <v>0</v>
      </c>
      <c r="L147" s="33">
        <f t="shared" si="18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2"/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H148" s="63"/>
      <c r="I148" s="30">
        <f t="shared" si="21"/>
        <v>0</v>
      </c>
      <c r="J148" s="30">
        <v>0</v>
      </c>
      <c r="K148" s="33">
        <f t="shared" si="17"/>
        <v>0</v>
      </c>
      <c r="L148" s="33">
        <f t="shared" si="18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22"/>
        <v>0</v>
      </c>
      <c r="AE148" s="32"/>
      <c r="AF148" s="39"/>
      <c r="AG148" s="38"/>
    </row>
    <row r="149" spans="1:33" s="27" customFormat="1" hidden="1" x14ac:dyDescent="0.25">
      <c r="A149" s="30"/>
      <c r="B149" s="122"/>
      <c r="C149" s="121"/>
      <c r="D149" s="121"/>
      <c r="E149" s="121"/>
      <c r="H149" s="63"/>
      <c r="I149" s="30">
        <f t="shared" si="21"/>
        <v>0</v>
      </c>
      <c r="J149" s="30">
        <v>0</v>
      </c>
      <c r="K149" s="33">
        <f t="shared" si="17"/>
        <v>0</v>
      </c>
      <c r="L149" s="33">
        <f t="shared" si="18"/>
        <v>0</v>
      </c>
      <c r="M149" s="33"/>
      <c r="N149" s="33"/>
      <c r="O149" s="33"/>
      <c r="P149" s="33"/>
      <c r="Q149" s="33"/>
      <c r="R149" s="33"/>
      <c r="S149" s="33"/>
      <c r="T149" s="123"/>
      <c r="U149" s="132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22"/>
        <v>0</v>
      </c>
      <c r="AE149" s="32"/>
      <c r="AF149" s="39"/>
      <c r="AG149" s="38"/>
    </row>
    <row r="150" spans="1:33" s="27" customFormat="1" hidden="1" x14ac:dyDescent="0.25">
      <c r="A150" s="30"/>
      <c r="B150" s="122"/>
      <c r="C150" s="121"/>
      <c r="D150" s="121"/>
      <c r="E150" s="121"/>
      <c r="H150" s="63"/>
      <c r="I150" s="30">
        <f t="shared" si="21"/>
        <v>0</v>
      </c>
      <c r="J150" s="30">
        <v>0</v>
      </c>
      <c r="K150" s="33">
        <f t="shared" si="17"/>
        <v>0</v>
      </c>
      <c r="L150" s="33">
        <f t="shared" si="18"/>
        <v>0</v>
      </c>
      <c r="M150" s="33"/>
      <c r="N150" s="33"/>
      <c r="O150" s="33"/>
      <c r="P150" s="33"/>
      <c r="Q150" s="33"/>
      <c r="R150" s="33"/>
      <c r="S150" s="33"/>
      <c r="T150" s="123"/>
      <c r="U150" s="132"/>
      <c r="V150" s="563" t="s">
        <v>19</v>
      </c>
      <c r="W150" s="563"/>
      <c r="X150" s="563"/>
      <c r="Y150" s="563"/>
      <c r="Z150" s="563"/>
      <c r="AA150" s="131" t="s">
        <v>19</v>
      </c>
      <c r="AB150" s="115"/>
      <c r="AC150" s="114">
        <v>0</v>
      </c>
      <c r="AD150" s="113">
        <f t="shared" si="22"/>
        <v>0</v>
      </c>
      <c r="AE150" s="32"/>
      <c r="AF150" s="39"/>
      <c r="AG150" s="38"/>
    </row>
    <row r="151" spans="1:33" s="101" customFormat="1" ht="22.35" customHeight="1" x14ac:dyDescent="0.25">
      <c r="A151" s="112"/>
      <c r="B151" s="112"/>
      <c r="C151" s="112"/>
      <c r="D151" s="112"/>
      <c r="E151" s="112"/>
      <c r="F151" s="112"/>
      <c r="I151" s="62">
        <v>1</v>
      </c>
      <c r="J151" s="62">
        <v>1</v>
      </c>
      <c r="K151" s="61">
        <f t="shared" si="17"/>
        <v>1</v>
      </c>
      <c r="L151" s="61">
        <f t="shared" si="18"/>
        <v>1</v>
      </c>
      <c r="M151" s="61"/>
      <c r="N151" s="61"/>
      <c r="O151" s="61"/>
      <c r="P151" s="61"/>
      <c r="Q151" s="61"/>
      <c r="R151" s="61"/>
      <c r="S151" s="61"/>
      <c r="T151" s="130"/>
      <c r="U151" s="111"/>
      <c r="V151" s="110"/>
      <c r="W151" s="110"/>
      <c r="X151" s="110"/>
      <c r="Y151" s="109"/>
      <c r="Z151" s="108"/>
      <c r="AA151" s="108"/>
      <c r="AB151" s="107"/>
      <c r="AC151" s="106" t="s">
        <v>23</v>
      </c>
      <c r="AD151" s="105">
        <f>IF($T$123=0,0,ROUND((SUM(AD138:AD139))/$T$123,2))</f>
        <v>26.54</v>
      </c>
      <c r="AE151" s="102"/>
      <c r="AF151" s="104"/>
      <c r="AG151" s="103"/>
    </row>
    <row r="152" spans="1:33" s="27" customFormat="1" ht="15" customHeight="1" x14ac:dyDescent="0.25">
      <c r="A152" s="31"/>
      <c r="B152" s="31"/>
      <c r="C152" s="31"/>
      <c r="D152" s="31"/>
      <c r="E152" s="31"/>
      <c r="F152" s="31"/>
      <c r="I152" s="30">
        <v>1</v>
      </c>
      <c r="J152" s="30">
        <f>IF(I152=1,1,IF(SUM(J153:J$172)+SUM(I$26:I152)&lt;$I$22,1,0))</f>
        <v>1</v>
      </c>
      <c r="K152" s="33">
        <f t="shared" si="17"/>
        <v>1</v>
      </c>
      <c r="L152" s="33">
        <f t="shared" si="18"/>
        <v>1</v>
      </c>
      <c r="M152" s="33"/>
      <c r="N152" s="33"/>
      <c r="O152" s="33"/>
      <c r="P152" s="33"/>
      <c r="Q152" s="33"/>
      <c r="R152" s="33"/>
      <c r="S152" s="33"/>
      <c r="T152" s="585" t="s">
        <v>8</v>
      </c>
      <c r="U152" s="124"/>
      <c r="V152" s="566"/>
      <c r="W152" s="566"/>
      <c r="X152" s="567"/>
      <c r="Y152" s="567"/>
      <c r="Z152" s="567"/>
      <c r="AA152" s="567"/>
      <c r="AB152" s="558"/>
      <c r="AC152" s="559"/>
      <c r="AD152" s="560"/>
      <c r="AE152" s="32"/>
      <c r="AF152" s="39"/>
      <c r="AG152" s="38"/>
    </row>
    <row r="153" spans="1:33" s="27" customFormat="1" x14ac:dyDescent="0.25">
      <c r="A153" s="31"/>
      <c r="B153" s="31"/>
      <c r="C153" s="31"/>
      <c r="D153" s="31"/>
      <c r="E153" s="31"/>
      <c r="F153" s="31"/>
      <c r="I153" s="30">
        <v>1</v>
      </c>
      <c r="J153" s="30">
        <f>IF(I153=1,1,IF(SUM(J154:J$172)+SUM(I$26:I153)&lt;$I$22,1,0))</f>
        <v>1</v>
      </c>
      <c r="K153" s="33">
        <f t="shared" si="17"/>
        <v>1</v>
      </c>
      <c r="L153" s="33">
        <f t="shared" si="18"/>
        <v>1</v>
      </c>
      <c r="M153" s="33"/>
      <c r="N153" s="33"/>
      <c r="O153" s="33"/>
      <c r="P153" s="33"/>
      <c r="Q153" s="33"/>
      <c r="R153" s="33"/>
      <c r="S153" s="33"/>
      <c r="T153" s="586"/>
      <c r="U153" s="124"/>
      <c r="V153" s="566"/>
      <c r="W153" s="566"/>
      <c r="X153" s="567"/>
      <c r="Y153" s="479"/>
      <c r="Z153" s="479"/>
      <c r="AA153" s="479"/>
      <c r="AB153" s="558"/>
      <c r="AC153" s="559"/>
      <c r="AD153" s="560"/>
      <c r="AE153" s="32"/>
      <c r="AF153" s="39"/>
      <c r="AG153" s="38"/>
    </row>
    <row r="154" spans="1:33" s="27" customFormat="1" x14ac:dyDescent="0.25">
      <c r="A154" s="30"/>
      <c r="B154" s="122"/>
      <c r="C154" s="121"/>
      <c r="D154" s="121"/>
      <c r="E154" s="121"/>
      <c r="F154" s="31"/>
      <c r="I154" s="30">
        <v>1</v>
      </c>
      <c r="J154" s="30">
        <v>0</v>
      </c>
      <c r="K154" s="33">
        <f t="shared" si="17"/>
        <v>1</v>
      </c>
      <c r="L154" s="33">
        <f t="shared" si="18"/>
        <v>1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61"/>
      <c r="W154" s="561"/>
      <c r="X154" s="480"/>
      <c r="Y154" s="481"/>
      <c r="Z154" s="481"/>
      <c r="AA154" s="482"/>
      <c r="AB154" s="481"/>
      <c r="AC154" s="483"/>
      <c r="AD154" s="187"/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ref="I155:I164" si="23">IF($AD155=0,0,1)</f>
        <v>0</v>
      </c>
      <c r="J155" s="30">
        <v>0</v>
      </c>
      <c r="K155" s="33">
        <f t="shared" si="17"/>
        <v>0</v>
      </c>
      <c r="L155" s="33">
        <f t="shared" si="18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62" t="s">
        <v>19</v>
      </c>
      <c r="W155" s="562"/>
      <c r="X155" s="474" t="s">
        <v>19</v>
      </c>
      <c r="Y155" s="475"/>
      <c r="Z155" s="475"/>
      <c r="AA155" s="476">
        <v>0</v>
      </c>
      <c r="AB155" s="475"/>
      <c r="AC155" s="477">
        <v>0</v>
      </c>
      <c r="AD155" s="478">
        <f t="shared" ref="AD155:AD164" si="24">ROUND(AA155*AB155*AC155,4)</f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23"/>
        <v>0</v>
      </c>
      <c r="J156" s="30">
        <v>0</v>
      </c>
      <c r="K156" s="33">
        <f t="shared" si="17"/>
        <v>0</v>
      </c>
      <c r="L156" s="33">
        <f t="shared" si="18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4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23"/>
        <v>0</v>
      </c>
      <c r="J157" s="30">
        <v>0</v>
      </c>
      <c r="K157" s="33">
        <f t="shared" si="17"/>
        <v>0</v>
      </c>
      <c r="L157" s="33">
        <f t="shared" si="18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4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23"/>
        <v>0</v>
      </c>
      <c r="J158" s="30">
        <v>0</v>
      </c>
      <c r="K158" s="33">
        <f t="shared" ref="K158:K171" si="25">MAX(I158:J158)</f>
        <v>0</v>
      </c>
      <c r="L158" s="33">
        <f t="shared" ref="L158:L171" si="26">K158</f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4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23"/>
        <v>0</v>
      </c>
      <c r="J159" s="30">
        <v>0</v>
      </c>
      <c r="K159" s="33">
        <f t="shared" si="25"/>
        <v>0</v>
      </c>
      <c r="L159" s="33">
        <f t="shared" si="26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4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23"/>
        <v>0</v>
      </c>
      <c r="J160" s="30">
        <v>0</v>
      </c>
      <c r="K160" s="33">
        <f t="shared" si="25"/>
        <v>0</v>
      </c>
      <c r="L160" s="33">
        <f t="shared" si="26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4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23"/>
        <v>0</v>
      </c>
      <c r="J161" s="30">
        <v>0</v>
      </c>
      <c r="K161" s="33">
        <f t="shared" si="25"/>
        <v>0</v>
      </c>
      <c r="L161" s="33">
        <f t="shared" si="26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4"/>
        <v>0</v>
      </c>
      <c r="AE161" s="32"/>
      <c r="AF161" s="39"/>
      <c r="AG161" s="38"/>
    </row>
    <row r="162" spans="1:33" s="27" customFormat="1" hidden="1" x14ac:dyDescent="0.25">
      <c r="A162" s="30"/>
      <c r="B162" s="122"/>
      <c r="C162" s="121"/>
      <c r="D162" s="121"/>
      <c r="E162" s="121"/>
      <c r="F162" s="31"/>
      <c r="I162" s="30">
        <f t="shared" si="23"/>
        <v>0</v>
      </c>
      <c r="J162" s="30">
        <v>0</v>
      </c>
      <c r="K162" s="33">
        <f t="shared" si="25"/>
        <v>0</v>
      </c>
      <c r="L162" s="33">
        <f t="shared" si="26"/>
        <v>0</v>
      </c>
      <c r="M162" s="33"/>
      <c r="N162" s="33"/>
      <c r="O162" s="33"/>
      <c r="P162" s="33"/>
      <c r="Q162" s="33"/>
      <c r="R162" s="33"/>
      <c r="S162" s="120"/>
      <c r="T162" s="123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4"/>
        <v>0</v>
      </c>
      <c r="AE162" s="32"/>
      <c r="AF162" s="39"/>
      <c r="AG162" s="38"/>
    </row>
    <row r="163" spans="1:33" s="27" customFormat="1" hidden="1" x14ac:dyDescent="0.25">
      <c r="A163" s="30"/>
      <c r="B163" s="122"/>
      <c r="C163" s="121"/>
      <c r="D163" s="121"/>
      <c r="E163" s="121"/>
      <c r="F163" s="31"/>
      <c r="I163" s="30">
        <f t="shared" si="23"/>
        <v>0</v>
      </c>
      <c r="J163" s="30">
        <v>0</v>
      </c>
      <c r="K163" s="33">
        <f t="shared" si="25"/>
        <v>0</v>
      </c>
      <c r="L163" s="33">
        <f t="shared" si="26"/>
        <v>0</v>
      </c>
      <c r="M163" s="33"/>
      <c r="N163" s="33"/>
      <c r="O163" s="33"/>
      <c r="P163" s="33"/>
      <c r="Q163" s="33"/>
      <c r="R163" s="33"/>
      <c r="S163" s="120"/>
      <c r="T163" s="123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24"/>
        <v>0</v>
      </c>
      <c r="AE163" s="32"/>
      <c r="AF163" s="39"/>
      <c r="AG163" s="38"/>
    </row>
    <row r="164" spans="1:33" s="27" customFormat="1" hidden="1" x14ac:dyDescent="0.25">
      <c r="A164" s="30"/>
      <c r="B164" s="122"/>
      <c r="C164" s="121"/>
      <c r="D164" s="121"/>
      <c r="E164" s="121"/>
      <c r="F164" s="31"/>
      <c r="I164" s="30">
        <f t="shared" si="23"/>
        <v>0</v>
      </c>
      <c r="J164" s="30">
        <v>0</v>
      </c>
      <c r="K164" s="33">
        <f t="shared" si="25"/>
        <v>0</v>
      </c>
      <c r="L164" s="33">
        <f t="shared" si="26"/>
        <v>0</v>
      </c>
      <c r="M164" s="33"/>
      <c r="N164" s="33"/>
      <c r="O164" s="33"/>
      <c r="P164" s="33"/>
      <c r="Q164" s="33"/>
      <c r="R164" s="33"/>
      <c r="S164" s="120"/>
      <c r="T164" s="119"/>
      <c r="U164" s="118"/>
      <c r="V164" s="557" t="s">
        <v>19</v>
      </c>
      <c r="W164" s="557"/>
      <c r="X164" s="117" t="s">
        <v>19</v>
      </c>
      <c r="Y164" s="115"/>
      <c r="Z164" s="115"/>
      <c r="AA164" s="116">
        <v>0</v>
      </c>
      <c r="AB164" s="115"/>
      <c r="AC164" s="114">
        <v>0</v>
      </c>
      <c r="AD164" s="113">
        <f t="shared" si="24"/>
        <v>0</v>
      </c>
      <c r="AE164" s="32"/>
      <c r="AF164" s="39"/>
      <c r="AG164" s="38"/>
    </row>
    <row r="165" spans="1:33" s="101" customFormat="1" ht="22.35" customHeight="1" x14ac:dyDescent="0.25">
      <c r="A165" s="112"/>
      <c r="B165" s="112"/>
      <c r="C165" s="112"/>
      <c r="D165" s="112"/>
      <c r="E165" s="112"/>
      <c r="F165" s="112"/>
      <c r="G165" s="27"/>
      <c r="H165" s="27"/>
      <c r="I165" s="62">
        <v>1</v>
      </c>
      <c r="J165" s="62">
        <v>1</v>
      </c>
      <c r="K165" s="61">
        <f t="shared" si="25"/>
        <v>1</v>
      </c>
      <c r="L165" s="61">
        <f t="shared" si="26"/>
        <v>1</v>
      </c>
      <c r="M165" s="61"/>
      <c r="N165" s="61"/>
      <c r="O165" s="61"/>
      <c r="P165" s="61"/>
      <c r="Q165" s="61"/>
      <c r="R165" s="61"/>
      <c r="S165" s="61"/>
      <c r="T165" s="111"/>
      <c r="U165" s="111"/>
      <c r="V165" s="110"/>
      <c r="W165" s="110"/>
      <c r="X165" s="110"/>
      <c r="Y165" s="109"/>
      <c r="Z165" s="108"/>
      <c r="AA165" s="108"/>
      <c r="AB165" s="107"/>
      <c r="AC165" s="106"/>
      <c r="AD165" s="105"/>
      <c r="AE165" s="102"/>
      <c r="AF165" s="104"/>
      <c r="AG165" s="103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100"/>
      <c r="H166" s="100"/>
      <c r="I166" s="30">
        <v>1</v>
      </c>
      <c r="J166" s="30">
        <f>IF(I166=1,1,IF(SUM(J167:J$172)+SUM(I$26:I166)&lt;$I$22,1,0))</f>
        <v>1</v>
      </c>
      <c r="K166" s="33">
        <f t="shared" si="25"/>
        <v>1</v>
      </c>
      <c r="L166" s="33">
        <f t="shared" si="26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99"/>
      <c r="W166" s="98"/>
      <c r="X166" s="97"/>
      <c r="Y166" s="96"/>
      <c r="Z166" s="95" t="s">
        <v>486</v>
      </c>
      <c r="AA166" s="94"/>
      <c r="AB166" s="93"/>
      <c r="AC166" s="92"/>
      <c r="AD166" s="91">
        <f>TRUNC(SUM(AD123+AD136+AD151+AD165),2)</f>
        <v>1510.38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/>
      <c r="H167" s="63"/>
      <c r="I167" s="30">
        <f>IF($AD167=0,0,1)</f>
        <v>1</v>
      </c>
      <c r="J167" s="30">
        <f>H167</f>
        <v>0</v>
      </c>
      <c r="K167" s="33">
        <f t="shared" si="25"/>
        <v>1</v>
      </c>
      <c r="L167" s="33">
        <f t="shared" si="26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90"/>
      <c r="W167" s="90"/>
      <c r="X167" s="89"/>
      <c r="Y167" s="88"/>
      <c r="Z167" s="87" t="s">
        <v>266</v>
      </c>
      <c r="AA167" s="86"/>
      <c r="AB167" s="85">
        <v>0.12</v>
      </c>
      <c r="AC167" s="84"/>
      <c r="AD167" s="83">
        <f>AD166*AB167</f>
        <v>181.2456</v>
      </c>
      <c r="AE167" s="32"/>
      <c r="AF167" s="39"/>
      <c r="AG167" s="38"/>
    </row>
    <row r="168" spans="1:33" s="27" customFormat="1" ht="18" customHeight="1" x14ac:dyDescent="0.25">
      <c r="A168" s="31"/>
      <c r="B168" s="31"/>
      <c r="C168" s="31"/>
      <c r="D168" s="31"/>
      <c r="E168" s="31"/>
      <c r="F168" s="31"/>
      <c r="G168" s="64"/>
      <c r="H168" s="63"/>
      <c r="I168" s="30">
        <f>IF($AD168=0,0,1)</f>
        <v>1</v>
      </c>
      <c r="J168" s="30">
        <f>H168</f>
        <v>0</v>
      </c>
      <c r="K168" s="33">
        <f t="shared" si="25"/>
        <v>1</v>
      </c>
      <c r="L168" s="33">
        <f t="shared" si="26"/>
        <v>1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82"/>
      <c r="W168" s="82"/>
      <c r="X168" s="81"/>
      <c r="Y168" s="80"/>
      <c r="Z168" s="79" t="s">
        <v>267</v>
      </c>
      <c r="AA168" s="78"/>
      <c r="AB168" s="77">
        <v>0.10787172011661809</v>
      </c>
      <c r="AC168" s="76"/>
      <c r="AD168" s="75">
        <f>(AD167+AD166)*AB168</f>
        <v>182.47856326530615</v>
      </c>
      <c r="AE168" s="32"/>
      <c r="AF168" s="39"/>
      <c r="AG168" s="38"/>
    </row>
    <row r="169" spans="1:33" s="27" customFormat="1" ht="18" customHeight="1" x14ac:dyDescent="0.25">
      <c r="A169" s="31"/>
      <c r="B169" s="31"/>
      <c r="C169" s="31"/>
      <c r="D169" s="31"/>
      <c r="E169" s="31"/>
      <c r="F169" s="31"/>
      <c r="G169" s="64"/>
      <c r="H169" s="63"/>
      <c r="I169" s="30">
        <f>IF($AD169=0,0,1)</f>
        <v>1</v>
      </c>
      <c r="J169" s="30">
        <f>H169</f>
        <v>0</v>
      </c>
      <c r="K169" s="33">
        <f t="shared" si="25"/>
        <v>1</v>
      </c>
      <c r="L169" s="33">
        <f t="shared" si="26"/>
        <v>1</v>
      </c>
      <c r="M169" s="33"/>
      <c r="N169" s="33"/>
      <c r="O169" s="33"/>
      <c r="P169" s="33"/>
      <c r="Q169" s="33"/>
      <c r="R169" s="33"/>
      <c r="S169" s="33"/>
      <c r="T169" s="60"/>
      <c r="U169" s="48"/>
      <c r="V169" s="82"/>
      <c r="W169" s="82"/>
      <c r="X169" s="81"/>
      <c r="Y169" s="80"/>
      <c r="Z169" s="79" t="s">
        <v>268</v>
      </c>
      <c r="AA169" s="78"/>
      <c r="AB169" s="77">
        <v>5.8309037900874654E-2</v>
      </c>
      <c r="AC169" s="76"/>
      <c r="AD169" s="75">
        <f>(AD167+AD166)*AB169</f>
        <v>98.637061224489827</v>
      </c>
      <c r="AE169" s="32"/>
      <c r="AF169" s="39"/>
      <c r="AG169" s="38"/>
    </row>
    <row r="170" spans="1:33" s="27" customFormat="1" ht="18" hidden="1" customHeight="1" x14ac:dyDescent="0.25">
      <c r="A170" s="31"/>
      <c r="B170" s="31"/>
      <c r="C170" s="31"/>
      <c r="D170" s="31"/>
      <c r="E170" s="31"/>
      <c r="F170" s="31"/>
      <c r="G170" s="64"/>
      <c r="H170" s="63"/>
      <c r="I170" s="30">
        <f>IF($AD170=0,0,1)</f>
        <v>0</v>
      </c>
      <c r="J170" s="30">
        <f>H170</f>
        <v>0</v>
      </c>
      <c r="K170" s="33">
        <f t="shared" si="25"/>
        <v>0</v>
      </c>
      <c r="L170" s="33">
        <f t="shared" si="26"/>
        <v>0</v>
      </c>
      <c r="M170" s="33"/>
      <c r="N170" s="33"/>
      <c r="O170" s="33"/>
      <c r="P170" s="33"/>
      <c r="Q170" s="33"/>
      <c r="R170" s="33"/>
      <c r="S170" s="33"/>
      <c r="T170" s="60"/>
      <c r="U170" s="48"/>
      <c r="V170" s="74"/>
      <c r="W170" s="74"/>
      <c r="X170" s="73"/>
      <c r="Y170" s="72"/>
      <c r="Z170" s="71" t="s">
        <v>15</v>
      </c>
      <c r="AA170" s="70"/>
      <c r="AB170" s="69">
        <v>0</v>
      </c>
      <c r="AC170" s="68"/>
      <c r="AD170" s="67">
        <f>AD166*AB170</f>
        <v>0</v>
      </c>
      <c r="AE170" s="32"/>
      <c r="AF170" s="39"/>
      <c r="AG170" s="38"/>
    </row>
    <row r="171" spans="1:33" s="27" customFormat="1" ht="18" customHeight="1" x14ac:dyDescent="0.25">
      <c r="A171" s="31"/>
      <c r="B171" s="66"/>
      <c r="C171" s="65"/>
      <c r="D171" s="65"/>
      <c r="E171" s="31"/>
      <c r="F171" s="31"/>
      <c r="G171" s="64"/>
      <c r="H171" s="63"/>
      <c r="I171" s="62">
        <v>1</v>
      </c>
      <c r="J171" s="62">
        <v>1</v>
      </c>
      <c r="K171" s="61">
        <f t="shared" si="25"/>
        <v>1</v>
      </c>
      <c r="L171" s="61">
        <f t="shared" si="26"/>
        <v>1</v>
      </c>
      <c r="M171" s="61"/>
      <c r="N171" s="61"/>
      <c r="O171" s="61"/>
      <c r="P171" s="61"/>
      <c r="Q171" s="61"/>
      <c r="R171" s="61"/>
      <c r="S171" s="33"/>
      <c r="T171" s="60"/>
      <c r="U171" s="48"/>
      <c r="V171" s="59"/>
      <c r="W171" s="58"/>
      <c r="X171" s="57"/>
      <c r="Y171" s="56"/>
      <c r="Z171" s="55" t="s">
        <v>269</v>
      </c>
      <c r="AA171" s="54"/>
      <c r="AB171" s="53"/>
      <c r="AC171" s="52"/>
      <c r="AD171" s="51">
        <f>TRUNC(AD166+AD167+AD168+AD169,2)</f>
        <v>1972.74</v>
      </c>
      <c r="AE171" s="32"/>
      <c r="AF171" s="39"/>
      <c r="AG171" s="38"/>
    </row>
    <row r="172" spans="1:33" s="27" customFormat="1" ht="5.45" customHeight="1" x14ac:dyDescent="0.25">
      <c r="A172" s="31"/>
      <c r="B172" s="31"/>
      <c r="C172" s="31"/>
      <c r="D172" s="31"/>
      <c r="E172" s="31"/>
      <c r="F172" s="31"/>
      <c r="I172" s="30"/>
      <c r="J172" s="30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Z172" s="44"/>
      <c r="AA172" s="43"/>
      <c r="AB172" s="42"/>
      <c r="AC172" s="41"/>
      <c r="AD172" s="50"/>
      <c r="AE172" s="32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Z173" s="44"/>
      <c r="AA173" s="43"/>
      <c r="AB173" s="42"/>
      <c r="AC173" s="41"/>
      <c r="AD173" s="49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AF175" s="39"/>
      <c r="AG175" s="38"/>
    </row>
    <row r="176" spans="1:33" s="32" customFormat="1" ht="18" customHeight="1" x14ac:dyDescent="0.25">
      <c r="A176" s="37"/>
      <c r="B176" s="37"/>
      <c r="C176" s="37"/>
      <c r="D176" s="37"/>
      <c r="E176" s="37"/>
      <c r="F176" s="37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29"/>
      <c r="U176" s="48"/>
      <c r="V176" s="47"/>
      <c r="W176" s="47"/>
      <c r="X176" s="46"/>
      <c r="Y176" s="45"/>
      <c r="AF176" s="39"/>
      <c r="AG176" s="38"/>
    </row>
    <row r="177" spans="1:33" s="32" customFormat="1" ht="18" customHeight="1" x14ac:dyDescent="0.25">
      <c r="A177" s="37"/>
      <c r="B177" s="37"/>
      <c r="C177" s="37"/>
      <c r="D177" s="37"/>
      <c r="E177" s="37"/>
      <c r="F177" s="37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29"/>
      <c r="U177" s="48"/>
      <c r="V177" s="47"/>
      <c r="W177" s="47"/>
      <c r="X177" s="46"/>
      <c r="Y177" s="45"/>
      <c r="Z177" s="44"/>
      <c r="AA177" s="43"/>
      <c r="AB177" s="42"/>
      <c r="AC177" s="41"/>
      <c r="AD177" s="40"/>
      <c r="AF177" s="39"/>
      <c r="AG177" s="38"/>
    </row>
    <row r="178" spans="1:33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3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3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3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3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3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3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3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3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3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3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3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3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3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3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32" customFormat="1" x14ac:dyDescent="0.25">
      <c r="A203" s="37"/>
      <c r="B203" s="36"/>
      <c r="C203" s="36"/>
      <c r="D203" s="36"/>
      <c r="E203" s="36"/>
      <c r="F203" s="36"/>
      <c r="G203" s="35"/>
      <c r="H203" s="35"/>
      <c r="I203" s="34"/>
      <c r="J203" s="34"/>
      <c r="K203" s="34"/>
      <c r="L203" s="33"/>
      <c r="M203" s="33"/>
      <c r="N203" s="33"/>
      <c r="O203" s="33"/>
      <c r="P203" s="33"/>
      <c r="Q203" s="33"/>
      <c r="R203" s="33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</row>
    <row r="204" spans="1:30" s="32" customFormat="1" x14ac:dyDescent="0.25">
      <c r="A204" s="37"/>
      <c r="B204" s="36"/>
      <c r="C204" s="36"/>
      <c r="D204" s="36"/>
      <c r="E204" s="36"/>
      <c r="F204" s="36"/>
      <c r="G204" s="35"/>
      <c r="H204" s="35"/>
      <c r="I204" s="34"/>
      <c r="J204" s="34"/>
      <c r="K204" s="34"/>
      <c r="L204" s="33"/>
      <c r="M204" s="33"/>
      <c r="N204" s="33"/>
      <c r="O204" s="33"/>
      <c r="P204" s="33"/>
      <c r="Q204" s="33"/>
      <c r="R204" s="33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  <row r="207" spans="1:30" s="27" customFormat="1" x14ac:dyDescent="0.25">
      <c r="A207" s="31"/>
      <c r="B207" s="26"/>
      <c r="C207" s="26"/>
      <c r="D207" s="26"/>
      <c r="E207" s="26"/>
      <c r="F207" s="26"/>
      <c r="G207" s="21"/>
      <c r="H207" s="21"/>
      <c r="I207" s="25"/>
      <c r="J207" s="25"/>
      <c r="K207" s="25"/>
      <c r="L207" s="30"/>
      <c r="M207" s="30"/>
      <c r="N207" s="30"/>
      <c r="O207" s="30"/>
      <c r="P207" s="30"/>
      <c r="Q207" s="30"/>
      <c r="R207" s="30"/>
      <c r="T207" s="28"/>
      <c r="U207" s="29"/>
      <c r="V207" s="28"/>
      <c r="W207" s="28"/>
      <c r="X207" s="28"/>
      <c r="Y207" s="28"/>
      <c r="Z207" s="28"/>
      <c r="AA207" s="28"/>
      <c r="AB207" s="28"/>
      <c r="AC207" s="28"/>
      <c r="AD207" s="28"/>
    </row>
    <row r="208" spans="1:30" s="27" customFormat="1" x14ac:dyDescent="0.25">
      <c r="A208" s="31"/>
      <c r="B208" s="26"/>
      <c r="C208" s="26"/>
      <c r="D208" s="26"/>
      <c r="E208" s="26"/>
      <c r="F208" s="26"/>
      <c r="G208" s="21"/>
      <c r="H208" s="21"/>
      <c r="I208" s="25"/>
      <c r="J208" s="25"/>
      <c r="K208" s="25"/>
      <c r="L208" s="30"/>
      <c r="M208" s="30"/>
      <c r="N208" s="30"/>
      <c r="O208" s="30"/>
      <c r="P208" s="30"/>
      <c r="Q208" s="30"/>
      <c r="R208" s="30"/>
      <c r="T208" s="28"/>
      <c r="U208" s="29"/>
      <c r="V208" s="28"/>
      <c r="W208" s="28"/>
      <c r="X208" s="28"/>
      <c r="Y208" s="28"/>
      <c r="Z208" s="28"/>
      <c r="AA208" s="28"/>
      <c r="AB208" s="28"/>
      <c r="AC208" s="28"/>
      <c r="AD208" s="28"/>
    </row>
  </sheetData>
  <autoFilter ref="L26:L171">
    <filterColumn colId="0">
      <filters>
        <filter val="1"/>
      </filters>
    </filterColumn>
  </autoFilter>
  <mergeCells count="134">
    <mergeCell ref="T27:T28"/>
    <mergeCell ref="V27:W28"/>
    <mergeCell ref="X27:X28"/>
    <mergeCell ref="Y27:Y28"/>
    <mergeCell ref="Z27:AA27"/>
    <mergeCell ref="AB27:AC27"/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V36:W36"/>
    <mergeCell ref="V37:W37"/>
    <mergeCell ref="V38:W38"/>
    <mergeCell ref="V39:W39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3:W63"/>
    <mergeCell ref="V64:W64"/>
    <mergeCell ref="V65:W65"/>
    <mergeCell ref="V62:W62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129:Z129"/>
    <mergeCell ref="V130:Z130"/>
    <mergeCell ref="V98:W98"/>
    <mergeCell ref="V99:W99"/>
    <mergeCell ref="V100:W100"/>
    <mergeCell ref="V101:W101"/>
    <mergeCell ref="V102:W102"/>
    <mergeCell ref="V103:W103"/>
    <mergeCell ref="V104:W104"/>
    <mergeCell ref="V105:W105"/>
    <mergeCell ref="V106:W106"/>
    <mergeCell ref="V123:W123"/>
    <mergeCell ref="X123:Y123"/>
    <mergeCell ref="V124:Z124"/>
    <mergeCell ref="V125:Z125"/>
    <mergeCell ref="V126:Z126"/>
    <mergeCell ref="V127:Z127"/>
    <mergeCell ref="V128:Z128"/>
    <mergeCell ref="T152:T153"/>
    <mergeCell ref="V152:W153"/>
    <mergeCell ref="X152:X153"/>
    <mergeCell ref="Y152:AA152"/>
    <mergeCell ref="V131:Z131"/>
    <mergeCell ref="V132:Z132"/>
    <mergeCell ref="V133:Z133"/>
    <mergeCell ref="V134:Z134"/>
    <mergeCell ref="V135:Z135"/>
    <mergeCell ref="V137:Z137"/>
    <mergeCell ref="V140:Z140"/>
    <mergeCell ref="V141:Z141"/>
    <mergeCell ref="V142:Z142"/>
    <mergeCell ref="V138:Z138"/>
    <mergeCell ref="V139:Z139"/>
    <mergeCell ref="AD152:AD153"/>
    <mergeCell ref="V154:W154"/>
    <mergeCell ref="V155:W155"/>
    <mergeCell ref="V156:W156"/>
    <mergeCell ref="V163:W163"/>
    <mergeCell ref="V143:Z143"/>
    <mergeCell ref="V144:Z144"/>
    <mergeCell ref="V145:Z145"/>
    <mergeCell ref="V146:Z146"/>
    <mergeCell ref="V147:Z147"/>
    <mergeCell ref="V148:Z148"/>
    <mergeCell ref="V149:Z149"/>
    <mergeCell ref="V150:Z150"/>
    <mergeCell ref="V164:W164"/>
    <mergeCell ref="V157:W157"/>
    <mergeCell ref="V158:W158"/>
    <mergeCell ref="V159:W159"/>
    <mergeCell ref="V160:W160"/>
    <mergeCell ref="V161:W161"/>
    <mergeCell ref="V162:W162"/>
    <mergeCell ref="AB152:AB153"/>
    <mergeCell ref="AC152:AC153"/>
  </mergeCells>
  <conditionalFormatting sqref="T119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5:T118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1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10 H112:H119 H107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70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6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7:H169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71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7 T110:T114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50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7 T110:T119">
      <formula1>0</formula1>
      <formula2>1</formula2>
    </dataValidation>
    <dataValidation type="list" allowBlank="1" showInputMessage="1" showErrorMessage="1" sqref="A1 G167:G171 G107 G110:G119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3" orientation="portrait" r:id="rId1"/>
  <headerFooter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outlinePr summaryBelow="0"/>
    <pageSetUpPr fitToPage="1"/>
  </sheetPr>
  <dimension ref="A1:AG208"/>
  <sheetViews>
    <sheetView showGridLines="0" zoomScaleNormal="100" zoomScaleSheetLayoutView="100" workbookViewId="0">
      <pane xSplit="20" ySplit="25" topLeftCell="U140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1" hidden="1" customWidth="1" outlineLevel="1"/>
    <col min="8" max="8" width="10.5703125" style="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1" hidden="1" customWidth="1"/>
    <col min="20" max="20" width="18.140625" style="24" hidden="1" customWidth="1"/>
    <col min="21" max="21" width="0.42578125" style="24" customWidth="1"/>
    <col min="22" max="22" width="17.5703125" style="24" customWidth="1"/>
    <col min="23" max="23" width="22.5703125" style="24" customWidth="1"/>
    <col min="24" max="24" width="6.140625" style="24" customWidth="1"/>
    <col min="25" max="25" width="9.5703125" style="24" customWidth="1"/>
    <col min="26" max="29" width="10.5703125" style="24" customWidth="1"/>
    <col min="30" max="30" width="15.5703125" style="24" customWidth="1"/>
    <col min="31" max="31" width="0.5703125" style="1" customWidth="1"/>
    <col min="32" max="32" width="12.5703125" style="1" customWidth="1"/>
    <col min="33" max="33" width="7.5703125" style="1" customWidth="1"/>
    <col min="34" max="16384" width="8.5703125" style="1"/>
  </cols>
  <sheetData>
    <row r="1" spans="1:18" x14ac:dyDescent="0.25">
      <c r="A1" s="234" t="s">
        <v>16</v>
      </c>
      <c r="B1" s="25" t="str">
        <f>CONCATENATE($V$25)</f>
        <v>01 06 01</v>
      </c>
      <c r="C1" s="25" t="str">
        <f>CONCATENATE($W$25)</f>
        <v>ESTUDOS GEOTÉCNICOS/GEOLÓGICOS</v>
      </c>
      <c r="D1" s="25" t="str">
        <f>CONCATENATE($AC$25)</f>
        <v>Km</v>
      </c>
      <c r="E1" s="231">
        <f>$AD$166</f>
        <v>6099.5</v>
      </c>
      <c r="F1" s="231">
        <f>$AD$171</f>
        <v>7966.69</v>
      </c>
      <c r="G1" s="233">
        <f>$T$123</f>
        <v>30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1"/>
    </row>
    <row r="4" spans="1:18" hidden="1" outlineLevel="1" x14ac:dyDescent="0.25">
      <c r="B4" s="228"/>
      <c r="C4" s="228"/>
      <c r="G4" s="316"/>
      <c r="J4" s="228"/>
      <c r="K4" s="1"/>
    </row>
    <row r="5" spans="1:18" hidden="1" outlineLevel="1" x14ac:dyDescent="0.25">
      <c r="B5" s="228"/>
      <c r="C5" s="228"/>
      <c r="G5" s="316"/>
      <c r="H5" s="316"/>
      <c r="J5" s="228"/>
      <c r="K5" s="1"/>
    </row>
    <row r="6" spans="1:18" hidden="1" outlineLevel="1" x14ac:dyDescent="0.25">
      <c r="B6" s="228"/>
      <c r="G6" s="316"/>
      <c r="H6" s="317"/>
      <c r="J6" s="228"/>
      <c r="K6" s="1"/>
    </row>
    <row r="7" spans="1:18" hidden="1" outlineLevel="1" x14ac:dyDescent="0.25">
      <c r="G7" s="318"/>
      <c r="H7" s="319"/>
      <c r="J7" s="1"/>
      <c r="K7" s="1"/>
    </row>
    <row r="8" spans="1:18" hidden="1" outlineLevel="1" x14ac:dyDescent="0.25">
      <c r="G8" s="318"/>
      <c r="H8" s="320"/>
      <c r="J8" s="1"/>
      <c r="K8" s="1"/>
    </row>
    <row r="9" spans="1:18" hidden="1" outlineLevel="1" x14ac:dyDescent="0.25">
      <c r="G9" s="316"/>
      <c r="H9" s="321"/>
      <c r="J9" s="1"/>
      <c r="K9" s="1"/>
    </row>
    <row r="10" spans="1:18" hidden="1" outlineLevel="1" x14ac:dyDescent="0.25">
      <c r="G10" s="316"/>
      <c r="H10" s="321"/>
      <c r="J10" s="1"/>
      <c r="K10" s="1"/>
    </row>
    <row r="11" spans="1:18" hidden="1" outlineLevel="1" x14ac:dyDescent="0.25">
      <c r="G11" s="316"/>
      <c r="H11" s="321"/>
      <c r="J11" s="1"/>
      <c r="K11" s="1"/>
    </row>
    <row r="12" spans="1:18" hidden="1" outlineLevel="1" x14ac:dyDescent="0.25">
      <c r="G12" s="316"/>
      <c r="H12" s="321"/>
      <c r="J12" s="1"/>
      <c r="K12" s="1"/>
    </row>
    <row r="13" spans="1:18" hidden="1" outlineLevel="1" x14ac:dyDescent="0.25">
      <c r="G13" s="316"/>
      <c r="H13" s="321"/>
      <c r="J13" s="1"/>
      <c r="K13" s="1"/>
    </row>
    <row r="14" spans="1:18" hidden="1" outlineLevel="1" x14ac:dyDescent="0.25">
      <c r="G14" s="316"/>
      <c r="H14" s="321"/>
      <c r="J14" s="1"/>
      <c r="K14" s="1"/>
    </row>
    <row r="15" spans="1:18" hidden="1" outlineLevel="1" x14ac:dyDescent="0.25">
      <c r="G15" s="316"/>
      <c r="H15" s="321"/>
      <c r="J15" s="1"/>
      <c r="K15" s="1"/>
    </row>
    <row r="16" spans="1:18" hidden="1" outlineLevel="1" x14ac:dyDescent="0.25">
      <c r="G16" s="316"/>
      <c r="H16" s="321"/>
      <c r="J16" s="1"/>
      <c r="K16" s="1"/>
    </row>
    <row r="17" spans="1:33" hidden="1" outlineLevel="1" x14ac:dyDescent="0.25">
      <c r="G17" s="316"/>
      <c r="H17" s="322"/>
      <c r="J17" s="1"/>
      <c r="K17" s="1"/>
    </row>
    <row r="18" spans="1:33" hidden="1" outlineLevel="1" x14ac:dyDescent="0.25">
      <c r="G18" s="316"/>
      <c r="H18" s="322"/>
      <c r="J18" s="1"/>
      <c r="K18" s="1"/>
    </row>
    <row r="19" spans="1:33" hidden="1" outlineLevel="1" x14ac:dyDescent="0.25">
      <c r="G19" s="25"/>
      <c r="H19" s="25"/>
      <c r="J19" s="1"/>
      <c r="K19" s="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9"/>
    </row>
    <row r="23" spans="1:33" ht="45" customHeight="1" x14ac:dyDescent="0.25">
      <c r="I23" s="25">
        <v>2</v>
      </c>
      <c r="U23" s="323"/>
      <c r="V23" s="324"/>
      <c r="W23" s="574" t="s">
        <v>154</v>
      </c>
      <c r="X23" s="575"/>
      <c r="Y23" s="575"/>
      <c r="Z23" s="575"/>
      <c r="AA23" s="575"/>
      <c r="AB23" s="575"/>
      <c r="AC23" s="576" t="s">
        <v>155</v>
      </c>
      <c r="AD23" s="577"/>
    </row>
    <row r="24" spans="1:33" ht="18" customHeight="1" x14ac:dyDescent="0.25">
      <c r="A24" s="216"/>
      <c r="I24" s="25">
        <v>1</v>
      </c>
      <c r="U24" s="323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312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323"/>
      <c r="V25" s="210" t="s">
        <v>177</v>
      </c>
      <c r="W25" s="579" t="str">
        <f>VLOOKUP(V25,ORÇAMENTO!E:G,2,0)</f>
        <v>ESTUDOS GEOTÉCNICOS/GEOLÓGICOS</v>
      </c>
      <c r="X25" s="579"/>
      <c r="Y25" s="579"/>
      <c r="Z25" s="579"/>
      <c r="AA25" s="579"/>
      <c r="AB25" s="579"/>
      <c r="AC25" s="209" t="s">
        <v>360</v>
      </c>
      <c r="AD25" s="257" t="s">
        <v>410</v>
      </c>
    </row>
    <row r="26" spans="1:33" ht="10.35" customHeight="1" x14ac:dyDescent="0.25">
      <c r="V26" s="4"/>
      <c r="W26" s="4"/>
      <c r="X26" s="4"/>
      <c r="Y26" s="4"/>
      <c r="Z26" s="4"/>
      <c r="AA26" s="4"/>
      <c r="AB26" s="4"/>
      <c r="AC26" s="4"/>
      <c r="AD26" s="4"/>
    </row>
    <row r="27" spans="1:33" s="326" customFormat="1" ht="14.1" customHeight="1" x14ac:dyDescent="0.25">
      <c r="A27" s="325"/>
      <c r="C27" s="325"/>
      <c r="D27" s="325"/>
      <c r="E27" s="325"/>
      <c r="F27" s="325"/>
      <c r="I27" s="327">
        <v>1</v>
      </c>
      <c r="J27" s="327">
        <f>IF(I27=1,1,IF(SUM(J28:J$172)+SUM(I$26:I27)&lt;$I$22,1,0))</f>
        <v>1</v>
      </c>
      <c r="K27" s="327">
        <f t="shared" ref="K27:K91" si="0">MAX(I27:J27)</f>
        <v>1</v>
      </c>
      <c r="L27" s="327">
        <f t="shared" ref="L27:L91" si="1">K27</f>
        <v>1</v>
      </c>
      <c r="M27" s="327"/>
      <c r="N27" s="327"/>
      <c r="O27" s="327"/>
      <c r="P27" s="327"/>
      <c r="Q27" s="327"/>
      <c r="R27" s="327"/>
      <c r="S27" s="327"/>
      <c r="T27" s="580" t="s">
        <v>8</v>
      </c>
      <c r="U27" s="328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F27" s="329"/>
      <c r="AG27" s="330"/>
    </row>
    <row r="28" spans="1:33" s="326" customFormat="1" x14ac:dyDescent="0.25">
      <c r="A28" s="325"/>
      <c r="C28" s="325"/>
      <c r="D28" s="325"/>
      <c r="E28" s="325"/>
      <c r="F28" s="325"/>
      <c r="I28" s="327">
        <v>1</v>
      </c>
      <c r="J28" s="327">
        <f>IF(I28=1,1,IF(SUM(J29:J$172)+SUM(I$26:I28)&lt;$I$22,1,0))</f>
        <v>1</v>
      </c>
      <c r="K28" s="327">
        <f t="shared" si="0"/>
        <v>1</v>
      </c>
      <c r="L28" s="327">
        <f t="shared" si="1"/>
        <v>1</v>
      </c>
      <c r="M28" s="327"/>
      <c r="N28" s="327"/>
      <c r="O28" s="327"/>
      <c r="P28" s="327"/>
      <c r="Q28" s="327"/>
      <c r="R28" s="327"/>
      <c r="S28" s="327"/>
      <c r="T28" s="580"/>
      <c r="U28" s="328"/>
      <c r="V28" s="568"/>
      <c r="W28" s="568"/>
      <c r="X28" s="581"/>
      <c r="Y28" s="581"/>
      <c r="Z28" s="313" t="s">
        <v>65</v>
      </c>
      <c r="AA28" s="313" t="s">
        <v>64</v>
      </c>
      <c r="AB28" s="315" t="s">
        <v>65</v>
      </c>
      <c r="AC28" s="313" t="s">
        <v>64</v>
      </c>
      <c r="AD28" s="584"/>
      <c r="AF28" s="331"/>
      <c r="AG28" s="330"/>
    </row>
    <row r="29" spans="1:33" s="326" customFormat="1" x14ac:dyDescent="0.25">
      <c r="A29" s="327"/>
      <c r="B29" s="122"/>
      <c r="C29" s="332"/>
      <c r="D29" s="332"/>
      <c r="E29" s="332"/>
      <c r="F29" s="122"/>
      <c r="H29" s="333"/>
      <c r="I29" s="327">
        <v>1</v>
      </c>
      <c r="J29" s="327">
        <f>IF(I29=1,1,IF(SUM(J30:J$172)+SUM(I$26:I29)&lt;$I$22,1,0))</f>
        <v>1</v>
      </c>
      <c r="K29" s="327">
        <f t="shared" si="0"/>
        <v>1</v>
      </c>
      <c r="L29" s="327">
        <f t="shared" si="1"/>
        <v>1</v>
      </c>
      <c r="M29" s="327"/>
      <c r="N29" s="327"/>
      <c r="O29" s="327"/>
      <c r="P29" s="327"/>
      <c r="Q29" s="327"/>
      <c r="R29" s="327"/>
      <c r="S29" s="327"/>
      <c r="T29" s="334" t="s">
        <v>96</v>
      </c>
      <c r="U29" s="335"/>
      <c r="V29" s="563" t="s">
        <v>189</v>
      </c>
      <c r="W29" s="563"/>
      <c r="X29" s="131" t="s">
        <v>183</v>
      </c>
      <c r="Y29" s="115">
        <v>2</v>
      </c>
      <c r="Z29" s="115">
        <v>1</v>
      </c>
      <c r="AA29" s="115"/>
      <c r="AB29" s="207">
        <f>VLOOKUP(V29,BASE!$B$5:$E$53,4,FALSE)</f>
        <v>6600.51</v>
      </c>
      <c r="AC29" s="207"/>
      <c r="AD29" s="113">
        <f>TRUNC(Y29*((Z29*AB29)+(AA29*AC29)),4)</f>
        <v>13201.02</v>
      </c>
      <c r="AF29" s="329"/>
      <c r="AG29" s="330"/>
    </row>
    <row r="30" spans="1:33" s="326" customFormat="1" x14ac:dyDescent="0.25">
      <c r="A30" s="327"/>
      <c r="B30" s="122"/>
      <c r="C30" s="332"/>
      <c r="D30" s="332"/>
      <c r="E30" s="332"/>
      <c r="F30" s="122"/>
      <c r="I30" s="327">
        <f t="shared" ref="I30:I39" si="2">IF($AD30=0,0,1)</f>
        <v>1</v>
      </c>
      <c r="J30" s="327">
        <f>IF(I30=1,1,IF(SUM(J31:J$172)+SUM(I$26:I30)&lt;$I$22,1,0))</f>
        <v>1</v>
      </c>
      <c r="K30" s="327">
        <f t="shared" si="0"/>
        <v>1</v>
      </c>
      <c r="L30" s="327">
        <f t="shared" si="1"/>
        <v>1</v>
      </c>
      <c r="M30" s="327"/>
      <c r="N30" s="327"/>
      <c r="O30" s="327"/>
      <c r="P30" s="327"/>
      <c r="Q30" s="327"/>
      <c r="R30" s="327"/>
      <c r="S30" s="327"/>
      <c r="T30" s="334" t="s">
        <v>103</v>
      </c>
      <c r="U30" s="335"/>
      <c r="V30" s="563" t="s">
        <v>191</v>
      </c>
      <c r="W30" s="563"/>
      <c r="X30" s="131" t="s">
        <v>183</v>
      </c>
      <c r="Y30" s="115">
        <v>2</v>
      </c>
      <c r="Z30" s="115">
        <v>1</v>
      </c>
      <c r="AA30" s="115"/>
      <c r="AB30" s="207">
        <f>VLOOKUP(V30,BASE!$B$5:$E$53,4,FALSE)</f>
        <v>6394.3358696720888</v>
      </c>
      <c r="AC30" s="207"/>
      <c r="AD30" s="113">
        <f t="shared" ref="AD30:AD39" si="3">TRUNC(Y30*((Z30*AB30)+(AA30*AC30)),4)</f>
        <v>12788.671700000001</v>
      </c>
      <c r="AF30" s="329"/>
      <c r="AG30" s="330"/>
    </row>
    <row r="31" spans="1:33" s="326" customFormat="1" hidden="1" x14ac:dyDescent="0.25">
      <c r="A31" s="327"/>
      <c r="B31" s="122"/>
      <c r="C31" s="332"/>
      <c r="D31" s="332"/>
      <c r="E31" s="332"/>
      <c r="F31" s="122"/>
      <c r="I31" s="327">
        <f t="shared" si="2"/>
        <v>0</v>
      </c>
      <c r="J31" s="327">
        <f>IF(I31=1,1,IF(SUM(J32:J$172)+SUM(I$26:I31)&lt;$I$22,1,0))</f>
        <v>0</v>
      </c>
      <c r="K31" s="327">
        <f t="shared" si="0"/>
        <v>0</v>
      </c>
      <c r="L31" s="327">
        <f t="shared" si="1"/>
        <v>0</v>
      </c>
      <c r="M31" s="327"/>
      <c r="N31" s="327"/>
      <c r="O31" s="327"/>
      <c r="P31" s="327"/>
      <c r="Q31" s="327"/>
      <c r="R31" s="327"/>
      <c r="S31" s="327"/>
      <c r="T31" s="334"/>
      <c r="U31" s="335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F31" s="329"/>
      <c r="AG31" s="330"/>
    </row>
    <row r="32" spans="1:33" s="326" customFormat="1" x14ac:dyDescent="0.25">
      <c r="A32" s="327"/>
      <c r="B32" s="122"/>
      <c r="C32" s="332"/>
      <c r="D32" s="332"/>
      <c r="E32" s="332"/>
      <c r="F32" s="122"/>
      <c r="I32" s="327">
        <f t="shared" si="2"/>
        <v>1</v>
      </c>
      <c r="J32" s="327">
        <f>IF(I32=1,1,IF(SUM(J33:J$172)+SUM(I$26:I32)&lt;$I$22,1,0))</f>
        <v>1</v>
      </c>
      <c r="K32" s="327">
        <f t="shared" si="0"/>
        <v>1</v>
      </c>
      <c r="L32" s="327">
        <f t="shared" si="1"/>
        <v>1</v>
      </c>
      <c r="M32" s="327"/>
      <c r="N32" s="327"/>
      <c r="O32" s="327"/>
      <c r="P32" s="327"/>
      <c r="Q32" s="327"/>
      <c r="R32" s="327"/>
      <c r="S32" s="327"/>
      <c r="T32" s="334" t="s">
        <v>102</v>
      </c>
      <c r="U32" s="335"/>
      <c r="V32" s="563" t="s">
        <v>192</v>
      </c>
      <c r="W32" s="563"/>
      <c r="X32" s="131" t="s">
        <v>183</v>
      </c>
      <c r="Y32" s="115">
        <v>2</v>
      </c>
      <c r="Z32" s="115">
        <v>1</v>
      </c>
      <c r="AA32" s="115"/>
      <c r="AB32" s="207">
        <f>VLOOKUP(V32,BASE!$B$5:$E$53,4,FALSE)</f>
        <v>2638.6723937404377</v>
      </c>
      <c r="AC32" s="207"/>
      <c r="AD32" s="113">
        <f t="shared" si="3"/>
        <v>5277.3446999999996</v>
      </c>
      <c r="AF32" s="329"/>
      <c r="AG32" s="330"/>
    </row>
    <row r="33" spans="1:33" s="326" customFormat="1" hidden="1" x14ac:dyDescent="0.25">
      <c r="A33" s="327"/>
      <c r="B33" s="122"/>
      <c r="C33" s="332"/>
      <c r="D33" s="332"/>
      <c r="E33" s="332"/>
      <c r="F33" s="122"/>
      <c r="I33" s="327">
        <f t="shared" si="2"/>
        <v>0</v>
      </c>
      <c r="J33" s="327">
        <f>IF(I33=1,1,IF(SUM(J34:J$172)+SUM(I$26:I33)&lt;$I$22,1,0))</f>
        <v>0</v>
      </c>
      <c r="K33" s="327">
        <f t="shared" si="0"/>
        <v>0</v>
      </c>
      <c r="L33" s="327">
        <f t="shared" si="1"/>
        <v>0</v>
      </c>
      <c r="M33" s="327"/>
      <c r="N33" s="327"/>
      <c r="O33" s="327"/>
      <c r="P33" s="327"/>
      <c r="Q33" s="327"/>
      <c r="R33" s="327"/>
      <c r="S33" s="327"/>
      <c r="T33" s="334"/>
      <c r="U33" s="335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F33" s="329"/>
      <c r="AG33" s="330"/>
    </row>
    <row r="34" spans="1:33" s="326" customFormat="1" hidden="1" x14ac:dyDescent="0.25">
      <c r="A34" s="327"/>
      <c r="B34" s="122"/>
      <c r="C34" s="332"/>
      <c r="D34" s="332"/>
      <c r="E34" s="332"/>
      <c r="F34" s="122"/>
      <c r="I34" s="327">
        <f t="shared" si="2"/>
        <v>0</v>
      </c>
      <c r="J34" s="327">
        <f>IF(I34=1,1,IF(SUM(J35:J$172)+SUM(I$26:I34)&lt;$I$22,1,0))</f>
        <v>0</v>
      </c>
      <c r="K34" s="327">
        <f t="shared" si="0"/>
        <v>0</v>
      </c>
      <c r="L34" s="327">
        <f t="shared" si="1"/>
        <v>0</v>
      </c>
      <c r="M34" s="327"/>
      <c r="N34" s="327"/>
      <c r="O34" s="327"/>
      <c r="P34" s="327"/>
      <c r="Q34" s="327"/>
      <c r="R34" s="327"/>
      <c r="S34" s="327"/>
      <c r="T34" s="334"/>
      <c r="U34" s="335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F34" s="329"/>
      <c r="AG34" s="330"/>
    </row>
    <row r="35" spans="1:33" s="326" customFormat="1" hidden="1" x14ac:dyDescent="0.25">
      <c r="A35" s="327"/>
      <c r="B35" s="122"/>
      <c r="C35" s="332"/>
      <c r="D35" s="332"/>
      <c r="E35" s="332"/>
      <c r="F35" s="122"/>
      <c r="I35" s="327">
        <f t="shared" si="2"/>
        <v>0</v>
      </c>
      <c r="J35" s="327">
        <f>IF(I35=1,1,IF(SUM(J36:J$172)+SUM(I$26:I35)&lt;$I$22,1,0))</f>
        <v>0</v>
      </c>
      <c r="K35" s="327">
        <f t="shared" si="0"/>
        <v>0</v>
      </c>
      <c r="L35" s="327">
        <f t="shared" si="1"/>
        <v>0</v>
      </c>
      <c r="M35" s="327"/>
      <c r="N35" s="327"/>
      <c r="O35" s="327"/>
      <c r="P35" s="327"/>
      <c r="Q35" s="327"/>
      <c r="R35" s="327"/>
      <c r="S35" s="327"/>
      <c r="T35" s="334" t="s">
        <v>61</v>
      </c>
      <c r="U35" s="335"/>
      <c r="V35" s="563" t="s">
        <v>184</v>
      </c>
      <c r="W35" s="563"/>
      <c r="X35" s="131" t="s">
        <v>183</v>
      </c>
      <c r="Y35" s="115">
        <v>0</v>
      </c>
      <c r="Z35" s="115">
        <v>0</v>
      </c>
      <c r="AA35" s="115"/>
      <c r="AB35" s="207">
        <v>216.62</v>
      </c>
      <c r="AC35" s="207"/>
      <c r="AD35" s="113">
        <f t="shared" si="3"/>
        <v>0</v>
      </c>
      <c r="AF35" s="329"/>
      <c r="AG35" s="330"/>
    </row>
    <row r="36" spans="1:33" s="326" customFormat="1" hidden="1" x14ac:dyDescent="0.25">
      <c r="A36" s="327"/>
      <c r="B36" s="122"/>
      <c r="C36" s="332"/>
      <c r="D36" s="332"/>
      <c r="E36" s="332"/>
      <c r="F36" s="122"/>
      <c r="I36" s="327">
        <f t="shared" si="2"/>
        <v>0</v>
      </c>
      <c r="J36" s="327">
        <f>IF(I36=1,1,IF(SUM(J37:J$172)+SUM(I$26:I36)&lt;$I$22,1,0))</f>
        <v>0</v>
      </c>
      <c r="K36" s="327">
        <f t="shared" si="0"/>
        <v>0</v>
      </c>
      <c r="L36" s="327">
        <f t="shared" si="1"/>
        <v>0</v>
      </c>
      <c r="M36" s="327"/>
      <c r="N36" s="327"/>
      <c r="O36" s="327"/>
      <c r="P36" s="327"/>
      <c r="Q36" s="327"/>
      <c r="R36" s="327"/>
      <c r="S36" s="327"/>
      <c r="T36" s="334" t="s">
        <v>60</v>
      </c>
      <c r="U36" s="335"/>
      <c r="V36" s="563" t="s">
        <v>185</v>
      </c>
      <c r="W36" s="563"/>
      <c r="X36" s="131" t="s">
        <v>183</v>
      </c>
      <c r="Y36" s="115">
        <v>0</v>
      </c>
      <c r="Z36" s="115">
        <v>0</v>
      </c>
      <c r="AA36" s="115"/>
      <c r="AB36" s="207">
        <v>59.14</v>
      </c>
      <c r="AC36" s="207"/>
      <c r="AD36" s="113">
        <f t="shared" si="3"/>
        <v>0</v>
      </c>
      <c r="AF36" s="329"/>
      <c r="AG36" s="330"/>
    </row>
    <row r="37" spans="1:33" s="326" customFormat="1" x14ac:dyDescent="0.25">
      <c r="A37" s="327"/>
      <c r="B37" s="122"/>
      <c r="C37" s="332"/>
      <c r="D37" s="332"/>
      <c r="E37" s="332"/>
      <c r="F37" s="122"/>
      <c r="I37" s="327">
        <f t="shared" si="2"/>
        <v>1</v>
      </c>
      <c r="J37" s="327">
        <f>IF(I37=1,1,IF(SUM(J38:J$172)+SUM(I$26:I37)&lt;$I$22,1,0))</f>
        <v>1</v>
      </c>
      <c r="K37" s="327">
        <f t="shared" si="0"/>
        <v>1</v>
      </c>
      <c r="L37" s="327">
        <f t="shared" si="1"/>
        <v>1</v>
      </c>
      <c r="M37" s="327"/>
      <c r="N37" s="327"/>
      <c r="O37" s="327"/>
      <c r="P37" s="327"/>
      <c r="Q37" s="327"/>
      <c r="R37" s="327"/>
      <c r="S37" s="327"/>
      <c r="T37" s="334" t="s">
        <v>61</v>
      </c>
      <c r="U37" s="335"/>
      <c r="V37" s="563" t="s">
        <v>184</v>
      </c>
      <c r="W37" s="563"/>
      <c r="X37" s="131" t="s">
        <v>183</v>
      </c>
      <c r="Y37" s="115">
        <v>3</v>
      </c>
      <c r="Z37" s="115">
        <v>1</v>
      </c>
      <c r="AA37" s="115"/>
      <c r="AB37" s="207">
        <f>VLOOKUP(V37,BASE!$B$5:$E$53,4,FALSE)</f>
        <v>239.7877334815829</v>
      </c>
      <c r="AC37" s="207"/>
      <c r="AD37" s="113">
        <f t="shared" si="3"/>
        <v>719.36320000000001</v>
      </c>
      <c r="AF37" s="329"/>
      <c r="AG37" s="330"/>
    </row>
    <row r="38" spans="1:33" s="326" customFormat="1" x14ac:dyDescent="0.25">
      <c r="A38" s="327"/>
      <c r="B38" s="122"/>
      <c r="C38" s="332"/>
      <c r="D38" s="332"/>
      <c r="E38" s="332"/>
      <c r="F38" s="122"/>
      <c r="I38" s="327">
        <f t="shared" si="2"/>
        <v>1</v>
      </c>
      <c r="J38" s="327">
        <f>IF(I38=1,1,IF(SUM(J39:J$172)+SUM(I$26:I38)&lt;$I$22,1,0))</f>
        <v>1</v>
      </c>
      <c r="K38" s="327">
        <f t="shared" si="0"/>
        <v>1</v>
      </c>
      <c r="L38" s="327">
        <f t="shared" si="1"/>
        <v>1</v>
      </c>
      <c r="M38" s="327"/>
      <c r="N38" s="327"/>
      <c r="O38" s="327"/>
      <c r="P38" s="327"/>
      <c r="Q38" s="327"/>
      <c r="R38" s="327"/>
      <c r="S38" s="327"/>
      <c r="T38" s="334" t="s">
        <v>60</v>
      </c>
      <c r="U38" s="335"/>
      <c r="V38" s="563" t="s">
        <v>185</v>
      </c>
      <c r="W38" s="563"/>
      <c r="X38" s="131" t="s">
        <v>183</v>
      </c>
      <c r="Y38" s="115">
        <v>1</v>
      </c>
      <c r="Z38" s="115">
        <v>1</v>
      </c>
      <c r="AA38" s="115"/>
      <c r="AB38" s="207">
        <f>VLOOKUP(V38,BASE!$B$5:$E$53,4,FALSE)</f>
        <v>65.46508428631158</v>
      </c>
      <c r="AC38" s="207"/>
      <c r="AD38" s="113">
        <f t="shared" si="3"/>
        <v>65.465000000000003</v>
      </c>
      <c r="AF38" s="329"/>
      <c r="AG38" s="330"/>
    </row>
    <row r="39" spans="1:33" s="326" customFormat="1" hidden="1" x14ac:dyDescent="0.25">
      <c r="A39" s="327"/>
      <c r="B39" s="122"/>
      <c r="C39" s="332"/>
      <c r="D39" s="332"/>
      <c r="E39" s="332"/>
      <c r="F39" s="122"/>
      <c r="I39" s="327">
        <f t="shared" si="2"/>
        <v>0</v>
      </c>
      <c r="J39" s="327">
        <f>IF(I39=1,1,IF(SUM(J40:J$172)+SUM(I$26:I39)&lt;$I$22,1,0))</f>
        <v>0</v>
      </c>
      <c r="K39" s="327">
        <f t="shared" si="0"/>
        <v>0</v>
      </c>
      <c r="L39" s="327">
        <f t="shared" si="1"/>
        <v>0</v>
      </c>
      <c r="M39" s="327"/>
      <c r="N39" s="327"/>
      <c r="O39" s="327"/>
      <c r="P39" s="327"/>
      <c r="Q39" s="327"/>
      <c r="R39" s="327"/>
      <c r="S39" s="327"/>
      <c r="T39" s="334"/>
      <c r="U39" s="335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3"/>
        <v>0</v>
      </c>
      <c r="AF39" s="329"/>
      <c r="AG39" s="330"/>
    </row>
    <row r="40" spans="1:33" s="337" customFormat="1" ht="22.35" customHeight="1" x14ac:dyDescent="0.25">
      <c r="A40" s="336"/>
      <c r="B40" s="336"/>
      <c r="C40" s="336"/>
      <c r="D40" s="336"/>
      <c r="E40" s="336"/>
      <c r="F40" s="336"/>
      <c r="I40" s="327">
        <v>1</v>
      </c>
      <c r="J40" s="327">
        <f>IF(I40=1,1,IF(SUM(J41:J$172)+SUM(I$26:I40)&lt;$I$22,1,0))</f>
        <v>1</v>
      </c>
      <c r="K40" s="327">
        <f t="shared" si="0"/>
        <v>1</v>
      </c>
      <c r="L40" s="327">
        <f t="shared" si="1"/>
        <v>1</v>
      </c>
      <c r="M40" s="327"/>
      <c r="N40" s="327"/>
      <c r="O40" s="327"/>
      <c r="P40" s="327"/>
      <c r="Q40" s="327"/>
      <c r="R40" s="327"/>
      <c r="S40" s="338"/>
      <c r="T40" s="339"/>
      <c r="U40" s="340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SUM(AD29:AD39)</f>
        <v>32051.864600000004</v>
      </c>
      <c r="AF40" s="341"/>
      <c r="AG40" s="342"/>
    </row>
    <row r="41" spans="1:33" s="326" customFormat="1" ht="31.5" customHeight="1" x14ac:dyDescent="0.25">
      <c r="A41" s="325"/>
      <c r="B41" s="325"/>
      <c r="C41" s="325"/>
      <c r="D41" s="325"/>
      <c r="E41" s="325"/>
      <c r="F41" s="325"/>
      <c r="I41" s="327">
        <v>1</v>
      </c>
      <c r="J41" s="327">
        <f>IF(I41=1,1,IF(SUM(J42:J$172)+SUM(I$26:I41)&lt;$I$22,1,0))</f>
        <v>1</v>
      </c>
      <c r="K41" s="327">
        <f t="shared" si="0"/>
        <v>1</v>
      </c>
      <c r="L41" s="327">
        <f t="shared" si="1"/>
        <v>1</v>
      </c>
      <c r="M41" s="327"/>
      <c r="N41" s="327"/>
      <c r="O41" s="327"/>
      <c r="P41" s="327"/>
      <c r="Q41" s="327"/>
      <c r="R41" s="327"/>
      <c r="S41" s="327"/>
      <c r="T41" s="343" t="s">
        <v>8</v>
      </c>
      <c r="U41" s="328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314" t="s">
        <v>51</v>
      </c>
      <c r="AF41" s="329"/>
      <c r="AG41" s="330"/>
    </row>
    <row r="42" spans="1:33" s="326" customFormat="1" x14ac:dyDescent="0.25">
      <c r="A42" s="327"/>
      <c r="B42" s="122"/>
      <c r="C42" s="332"/>
      <c r="D42" s="332"/>
      <c r="E42" s="332"/>
      <c r="F42" s="122"/>
      <c r="I42" s="327">
        <v>1</v>
      </c>
      <c r="J42" s="327">
        <f>IF(I42=1,1,IF(SUM(J43:J$172)+SUM(I$26:I42)&lt;$I$22,1,0))</f>
        <v>1</v>
      </c>
      <c r="K42" s="327">
        <f t="shared" si="0"/>
        <v>1</v>
      </c>
      <c r="L42" s="327">
        <f t="shared" si="1"/>
        <v>1</v>
      </c>
      <c r="M42" s="327"/>
      <c r="N42" s="327"/>
      <c r="O42" s="327"/>
      <c r="P42" s="327"/>
      <c r="Q42" s="327"/>
      <c r="R42" s="327"/>
      <c r="S42" s="327"/>
      <c r="T42" s="344"/>
      <c r="U42" s="345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SUM(AD43:AD63)</f>
        <v>18821.080000000002</v>
      </c>
      <c r="AF42" s="329"/>
      <c r="AG42" s="330"/>
    </row>
    <row r="43" spans="1:33" s="326" customFormat="1" x14ac:dyDescent="0.25">
      <c r="A43" s="327"/>
      <c r="B43" s="122"/>
      <c r="C43" s="332"/>
      <c r="D43" s="332"/>
      <c r="E43" s="332"/>
      <c r="F43" s="122"/>
      <c r="I43" s="327">
        <v>1</v>
      </c>
      <c r="J43" s="327">
        <f>IF(I43=1,1,IF(SUM(J44:J$172)+SUM(I$26:I43)&lt;$I$22,1,0))</f>
        <v>1</v>
      </c>
      <c r="K43" s="327">
        <f t="shared" si="0"/>
        <v>1</v>
      </c>
      <c r="L43" s="327">
        <f t="shared" si="1"/>
        <v>1</v>
      </c>
      <c r="M43" s="327"/>
      <c r="N43" s="327"/>
      <c r="O43" s="327"/>
      <c r="P43" s="327"/>
      <c r="Q43" s="327"/>
      <c r="R43" s="327"/>
      <c r="S43" s="327"/>
      <c r="T43" s="346" t="s">
        <v>98</v>
      </c>
      <c r="U43" s="345"/>
      <c r="V43" s="569" t="s">
        <v>224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AB43/SUM($AB$43:$AB$105)</f>
        <v>4.8672566371681415E-2</v>
      </c>
      <c r="AB43" s="114">
        <v>220</v>
      </c>
      <c r="AC43" s="196">
        <f>Y43/220</f>
        <v>51.580363636363636</v>
      </c>
      <c r="AD43" s="113">
        <f>ROUND(AB43*AC43,4)</f>
        <v>11347.68</v>
      </c>
      <c r="AF43" s="329"/>
      <c r="AG43" s="330"/>
    </row>
    <row r="44" spans="1:33" s="326" customFormat="1" hidden="1" x14ac:dyDescent="0.25">
      <c r="A44" s="327"/>
      <c r="B44" s="122"/>
      <c r="C44" s="332"/>
      <c r="D44" s="332"/>
      <c r="E44" s="332"/>
      <c r="F44" s="122"/>
      <c r="I44" s="327">
        <f t="shared" ref="I44:I61" si="4">IF($AD44=0,0,1)</f>
        <v>0</v>
      </c>
      <c r="J44" s="327">
        <f>IF(I44=1,1,IF(SUM(J45:J$172)+SUM(I$26:I44)&lt;$I$22,1,0))</f>
        <v>0</v>
      </c>
      <c r="K44" s="327">
        <f t="shared" si="0"/>
        <v>0</v>
      </c>
      <c r="L44" s="327">
        <f t="shared" si="1"/>
        <v>0</v>
      </c>
      <c r="M44" s="327"/>
      <c r="N44" s="327"/>
      <c r="O44" s="327"/>
      <c r="P44" s="327"/>
      <c r="Q44" s="327"/>
      <c r="R44" s="327"/>
      <c r="S44" s="327"/>
      <c r="T44" s="346"/>
      <c r="U44" s="345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ref="AD44:AD62" si="5">ROUND(AB44*AC44,4)</f>
        <v>0</v>
      </c>
      <c r="AF44" s="329"/>
      <c r="AG44" s="330"/>
    </row>
    <row r="45" spans="1:33" s="326" customFormat="1" hidden="1" x14ac:dyDescent="0.25">
      <c r="A45" s="327"/>
      <c r="B45" s="122"/>
      <c r="C45" s="332"/>
      <c r="D45" s="332"/>
      <c r="E45" s="332"/>
      <c r="F45" s="122"/>
      <c r="I45" s="327">
        <f t="shared" si="4"/>
        <v>0</v>
      </c>
      <c r="J45" s="327">
        <f>IF(I45=1,1,IF(SUM(J46:J$172)+SUM(I$26:I45)&lt;$I$22,1,0))</f>
        <v>0</v>
      </c>
      <c r="K45" s="327">
        <f t="shared" si="0"/>
        <v>0</v>
      </c>
      <c r="L45" s="327">
        <f t="shared" si="1"/>
        <v>0</v>
      </c>
      <c r="M45" s="327"/>
      <c r="N45" s="327"/>
      <c r="O45" s="327"/>
      <c r="P45" s="327"/>
      <c r="Q45" s="327"/>
      <c r="R45" s="327"/>
      <c r="S45" s="327"/>
      <c r="T45" s="346"/>
      <c r="U45" s="345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F45" s="329"/>
      <c r="AG45" s="330"/>
    </row>
    <row r="46" spans="1:33" s="326" customFormat="1" hidden="1" x14ac:dyDescent="0.25">
      <c r="A46" s="327"/>
      <c r="B46" s="122"/>
      <c r="C46" s="332"/>
      <c r="D46" s="332"/>
      <c r="E46" s="332"/>
      <c r="F46" s="122"/>
      <c r="I46" s="327">
        <f t="shared" si="4"/>
        <v>0</v>
      </c>
      <c r="J46" s="327">
        <f>IF(I46=1,1,IF(SUM(J47:J$172)+SUM(I$26:I46)&lt;$I$22,1,0))</f>
        <v>0</v>
      </c>
      <c r="K46" s="327">
        <f t="shared" si="0"/>
        <v>0</v>
      </c>
      <c r="L46" s="327">
        <f t="shared" si="1"/>
        <v>0</v>
      </c>
      <c r="M46" s="327"/>
      <c r="N46" s="327"/>
      <c r="O46" s="327"/>
      <c r="P46" s="327"/>
      <c r="Q46" s="327"/>
      <c r="R46" s="327"/>
      <c r="S46" s="327"/>
      <c r="T46" s="346"/>
      <c r="U46" s="345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F46" s="329"/>
      <c r="AG46" s="330"/>
    </row>
    <row r="47" spans="1:33" s="326" customFormat="1" hidden="1" x14ac:dyDescent="0.25">
      <c r="A47" s="327"/>
      <c r="B47" s="122"/>
      <c r="C47" s="332"/>
      <c r="D47" s="332"/>
      <c r="E47" s="332"/>
      <c r="F47" s="122"/>
      <c r="I47" s="327">
        <f t="shared" si="4"/>
        <v>0</v>
      </c>
      <c r="J47" s="327">
        <f>IF(I47=1,1,IF(SUM(J48:J$172)+SUM(I$26:I47)&lt;$I$22,1,0))</f>
        <v>0</v>
      </c>
      <c r="K47" s="327">
        <f t="shared" si="0"/>
        <v>0</v>
      </c>
      <c r="L47" s="327">
        <f t="shared" si="1"/>
        <v>0</v>
      </c>
      <c r="M47" s="327"/>
      <c r="N47" s="327"/>
      <c r="O47" s="327"/>
      <c r="P47" s="327"/>
      <c r="Q47" s="327"/>
      <c r="R47" s="327"/>
      <c r="S47" s="327"/>
      <c r="T47" s="346"/>
      <c r="U47" s="345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F47" s="329"/>
      <c r="AG47" s="330"/>
    </row>
    <row r="48" spans="1:33" s="326" customFormat="1" hidden="1" x14ac:dyDescent="0.25">
      <c r="A48" s="327"/>
      <c r="B48" s="122"/>
      <c r="C48" s="332"/>
      <c r="D48" s="332"/>
      <c r="E48" s="332"/>
      <c r="F48" s="122"/>
      <c r="I48" s="327">
        <f t="shared" si="4"/>
        <v>0</v>
      </c>
      <c r="J48" s="327">
        <f>IF(I48=1,1,IF(SUM(J49:J$172)+SUM(I$26:I48)&lt;$I$22,1,0))</f>
        <v>0</v>
      </c>
      <c r="K48" s="327">
        <f t="shared" si="0"/>
        <v>0</v>
      </c>
      <c r="L48" s="327">
        <f t="shared" si="1"/>
        <v>0</v>
      </c>
      <c r="M48" s="327"/>
      <c r="N48" s="327"/>
      <c r="O48" s="327"/>
      <c r="P48" s="327"/>
      <c r="Q48" s="327"/>
      <c r="R48" s="327"/>
      <c r="S48" s="327"/>
      <c r="T48" s="346"/>
      <c r="U48" s="345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F48" s="329"/>
      <c r="AG48" s="330"/>
    </row>
    <row r="49" spans="1:33" s="326" customFormat="1" hidden="1" x14ac:dyDescent="0.25">
      <c r="A49" s="327"/>
      <c r="B49" s="122"/>
      <c r="C49" s="332"/>
      <c r="D49" s="332"/>
      <c r="E49" s="332"/>
      <c r="F49" s="122"/>
      <c r="I49" s="327">
        <f t="shared" si="4"/>
        <v>0</v>
      </c>
      <c r="J49" s="327">
        <f>IF(I49=1,1,IF(SUM(J50:J$172)+SUM(I$26:I49)&lt;$I$22,1,0))</f>
        <v>0</v>
      </c>
      <c r="K49" s="327">
        <f t="shared" si="0"/>
        <v>0</v>
      </c>
      <c r="L49" s="327">
        <f t="shared" si="1"/>
        <v>0</v>
      </c>
      <c r="M49" s="327"/>
      <c r="N49" s="327"/>
      <c r="O49" s="327"/>
      <c r="P49" s="327"/>
      <c r="Q49" s="327"/>
      <c r="R49" s="327"/>
      <c r="S49" s="327"/>
      <c r="T49" s="346"/>
      <c r="U49" s="345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F49" s="329"/>
      <c r="AG49" s="330"/>
    </row>
    <row r="50" spans="1:33" s="326" customFormat="1" hidden="1" x14ac:dyDescent="0.25">
      <c r="A50" s="327"/>
      <c r="B50" s="122"/>
      <c r="C50" s="332"/>
      <c r="D50" s="332"/>
      <c r="E50" s="332"/>
      <c r="F50" s="122"/>
      <c r="I50" s="327">
        <f t="shared" si="4"/>
        <v>0</v>
      </c>
      <c r="J50" s="327">
        <f>IF(I50=1,1,IF(SUM(J51:J$172)+SUM(I$26:I50)&lt;$I$22,1,0))</f>
        <v>0</v>
      </c>
      <c r="K50" s="327">
        <f t="shared" si="0"/>
        <v>0</v>
      </c>
      <c r="L50" s="327">
        <f t="shared" si="1"/>
        <v>0</v>
      </c>
      <c r="M50" s="327"/>
      <c r="N50" s="327"/>
      <c r="O50" s="327"/>
      <c r="P50" s="327"/>
      <c r="Q50" s="327"/>
      <c r="R50" s="327"/>
      <c r="S50" s="327"/>
      <c r="T50" s="346"/>
      <c r="U50" s="345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F50" s="329"/>
      <c r="AG50" s="330"/>
    </row>
    <row r="51" spans="1:33" s="326" customFormat="1" hidden="1" x14ac:dyDescent="0.25">
      <c r="A51" s="327"/>
      <c r="B51" s="122"/>
      <c r="C51" s="332"/>
      <c r="D51" s="332"/>
      <c r="E51" s="332"/>
      <c r="F51" s="122"/>
      <c r="I51" s="327">
        <f t="shared" si="4"/>
        <v>0</v>
      </c>
      <c r="J51" s="327">
        <f>IF(I51=1,1,IF(SUM(J52:J$172)+SUM(I$26:I51)&lt;$I$22,1,0))</f>
        <v>0</v>
      </c>
      <c r="K51" s="327">
        <f t="shared" si="0"/>
        <v>0</v>
      </c>
      <c r="L51" s="327">
        <f t="shared" si="1"/>
        <v>0</v>
      </c>
      <c r="M51" s="327"/>
      <c r="N51" s="327"/>
      <c r="O51" s="327"/>
      <c r="P51" s="327"/>
      <c r="Q51" s="327"/>
      <c r="R51" s="327"/>
      <c r="S51" s="327"/>
      <c r="T51" s="346"/>
      <c r="U51" s="345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F51" s="329"/>
      <c r="AG51" s="330"/>
    </row>
    <row r="52" spans="1:33" s="326" customFormat="1" hidden="1" x14ac:dyDescent="0.25">
      <c r="A52" s="327"/>
      <c r="B52" s="122"/>
      <c r="C52" s="332"/>
      <c r="D52" s="332"/>
      <c r="E52" s="332"/>
      <c r="F52" s="122"/>
      <c r="I52" s="327">
        <f t="shared" si="4"/>
        <v>0</v>
      </c>
      <c r="J52" s="327">
        <f>IF(I52=1,1,IF(SUM(J53:J$172)+SUM(I$26:I52)&lt;$I$22,1,0))</f>
        <v>0</v>
      </c>
      <c r="K52" s="327">
        <f t="shared" si="0"/>
        <v>0</v>
      </c>
      <c r="L52" s="327">
        <f t="shared" si="1"/>
        <v>0</v>
      </c>
      <c r="M52" s="327"/>
      <c r="N52" s="327"/>
      <c r="O52" s="327"/>
      <c r="P52" s="327"/>
      <c r="Q52" s="327"/>
      <c r="R52" s="327"/>
      <c r="S52" s="327"/>
      <c r="T52" s="346"/>
      <c r="U52" s="345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F52" s="329"/>
      <c r="AG52" s="330"/>
    </row>
    <row r="53" spans="1:33" s="326" customFormat="1" hidden="1" x14ac:dyDescent="0.25">
      <c r="A53" s="327"/>
      <c r="B53" s="122"/>
      <c r="C53" s="332"/>
      <c r="D53" s="332"/>
      <c r="E53" s="332"/>
      <c r="F53" s="122"/>
      <c r="I53" s="327">
        <f t="shared" si="4"/>
        <v>0</v>
      </c>
      <c r="J53" s="327">
        <f>IF(I53=1,1,IF(SUM(J54:J$172)+SUM(I$26:I53)&lt;$I$22,1,0))</f>
        <v>0</v>
      </c>
      <c r="K53" s="327">
        <f t="shared" si="0"/>
        <v>0</v>
      </c>
      <c r="L53" s="327">
        <f t="shared" si="1"/>
        <v>0</v>
      </c>
      <c r="M53" s="327"/>
      <c r="N53" s="327"/>
      <c r="O53" s="327"/>
      <c r="P53" s="327"/>
      <c r="Q53" s="327"/>
      <c r="R53" s="327"/>
      <c r="S53" s="327"/>
      <c r="T53" s="346"/>
      <c r="U53" s="345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F53" s="329"/>
      <c r="AG53" s="330"/>
    </row>
    <row r="54" spans="1:33" s="326" customFormat="1" hidden="1" x14ac:dyDescent="0.25">
      <c r="A54" s="327"/>
      <c r="B54" s="122"/>
      <c r="C54" s="332"/>
      <c r="D54" s="332"/>
      <c r="E54" s="332"/>
      <c r="F54" s="122"/>
      <c r="I54" s="327">
        <f t="shared" si="4"/>
        <v>0</v>
      </c>
      <c r="J54" s="327">
        <f>IF(I54=1,1,IF(SUM(J55:J$172)+SUM(I$26:I54)&lt;$I$22,1,0))</f>
        <v>0</v>
      </c>
      <c r="K54" s="327">
        <f t="shared" si="0"/>
        <v>0</v>
      </c>
      <c r="L54" s="327">
        <f t="shared" si="1"/>
        <v>0</v>
      </c>
      <c r="M54" s="327"/>
      <c r="N54" s="327"/>
      <c r="O54" s="327"/>
      <c r="P54" s="327"/>
      <c r="Q54" s="327"/>
      <c r="R54" s="327"/>
      <c r="S54" s="327"/>
      <c r="T54" s="346"/>
      <c r="U54" s="345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F54" s="329"/>
      <c r="AG54" s="330"/>
    </row>
    <row r="55" spans="1:33" s="326" customFormat="1" hidden="1" x14ac:dyDescent="0.25">
      <c r="A55" s="327"/>
      <c r="B55" s="122"/>
      <c r="C55" s="332"/>
      <c r="D55" s="332"/>
      <c r="E55" s="332"/>
      <c r="F55" s="122"/>
      <c r="I55" s="327">
        <f t="shared" si="4"/>
        <v>0</v>
      </c>
      <c r="J55" s="327">
        <f>IF(I55=1,1,IF(SUM(J56:J$172)+SUM(I$26:I55)&lt;$I$22,1,0))</f>
        <v>0</v>
      </c>
      <c r="K55" s="327">
        <f t="shared" si="0"/>
        <v>0</v>
      </c>
      <c r="L55" s="327">
        <f t="shared" si="1"/>
        <v>0</v>
      </c>
      <c r="M55" s="327"/>
      <c r="N55" s="327"/>
      <c r="O55" s="327"/>
      <c r="P55" s="327"/>
      <c r="Q55" s="327"/>
      <c r="R55" s="327"/>
      <c r="S55" s="327"/>
      <c r="T55" s="346"/>
      <c r="U55" s="345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F55" s="329"/>
      <c r="AG55" s="330"/>
    </row>
    <row r="56" spans="1:33" s="326" customFormat="1" hidden="1" x14ac:dyDescent="0.25">
      <c r="A56" s="327"/>
      <c r="B56" s="122"/>
      <c r="C56" s="332"/>
      <c r="D56" s="332"/>
      <c r="E56" s="332"/>
      <c r="F56" s="122"/>
      <c r="I56" s="327">
        <f t="shared" si="4"/>
        <v>0</v>
      </c>
      <c r="J56" s="327">
        <f>IF(I56=1,1,IF(SUM(J57:J$172)+SUM(I$26:I56)&lt;$I$22,1,0))</f>
        <v>0</v>
      </c>
      <c r="K56" s="327">
        <f t="shared" si="0"/>
        <v>0</v>
      </c>
      <c r="L56" s="327">
        <f t="shared" si="1"/>
        <v>0</v>
      </c>
      <c r="M56" s="327"/>
      <c r="N56" s="327"/>
      <c r="O56" s="327"/>
      <c r="P56" s="327"/>
      <c r="Q56" s="327"/>
      <c r="R56" s="327"/>
      <c r="S56" s="327"/>
      <c r="T56" s="346"/>
      <c r="U56" s="345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F56" s="329"/>
      <c r="AG56" s="330"/>
    </row>
    <row r="57" spans="1:33" s="326" customFormat="1" hidden="1" x14ac:dyDescent="0.25">
      <c r="A57" s="327"/>
      <c r="B57" s="122"/>
      <c r="C57" s="332"/>
      <c r="D57" s="332"/>
      <c r="E57" s="332"/>
      <c r="F57" s="122"/>
      <c r="I57" s="327">
        <f t="shared" si="4"/>
        <v>0</v>
      </c>
      <c r="J57" s="327">
        <f>IF(I57=1,1,IF(SUM(J58:J$172)+SUM(I$26:I57)&lt;$I$22,1,0))</f>
        <v>0</v>
      </c>
      <c r="K57" s="327">
        <f t="shared" si="0"/>
        <v>0</v>
      </c>
      <c r="L57" s="327">
        <f t="shared" si="1"/>
        <v>0</v>
      </c>
      <c r="M57" s="327"/>
      <c r="N57" s="327"/>
      <c r="O57" s="327"/>
      <c r="P57" s="327"/>
      <c r="Q57" s="327"/>
      <c r="R57" s="327"/>
      <c r="S57" s="327"/>
      <c r="T57" s="346"/>
      <c r="U57" s="345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F57" s="329"/>
      <c r="AG57" s="330"/>
    </row>
    <row r="58" spans="1:33" s="326" customFormat="1" hidden="1" x14ac:dyDescent="0.25">
      <c r="A58" s="327"/>
      <c r="B58" s="122"/>
      <c r="C58" s="332"/>
      <c r="D58" s="332"/>
      <c r="E58" s="332"/>
      <c r="F58" s="122"/>
      <c r="I58" s="327">
        <f t="shared" si="4"/>
        <v>0</v>
      </c>
      <c r="J58" s="327">
        <f>IF(I58=1,1,IF(SUM(J59:J$172)+SUM(I$26:I58)&lt;$I$22,1,0))</f>
        <v>0</v>
      </c>
      <c r="K58" s="327">
        <f t="shared" si="0"/>
        <v>0</v>
      </c>
      <c r="L58" s="327">
        <f t="shared" si="1"/>
        <v>0</v>
      </c>
      <c r="M58" s="327"/>
      <c r="N58" s="327"/>
      <c r="O58" s="327"/>
      <c r="P58" s="327"/>
      <c r="Q58" s="327"/>
      <c r="R58" s="327"/>
      <c r="S58" s="327"/>
      <c r="T58" s="346"/>
      <c r="U58" s="345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F58" s="329"/>
      <c r="AG58" s="330"/>
    </row>
    <row r="59" spans="1:33" s="326" customFormat="1" hidden="1" x14ac:dyDescent="0.25">
      <c r="A59" s="327"/>
      <c r="B59" s="122"/>
      <c r="C59" s="332"/>
      <c r="D59" s="332"/>
      <c r="E59" s="332"/>
      <c r="F59" s="122"/>
      <c r="I59" s="327">
        <f t="shared" si="4"/>
        <v>0</v>
      </c>
      <c r="J59" s="327">
        <f>IF(I59=1,1,IF(SUM(J60:J$172)+SUM(I$26:I59)&lt;$I$22,1,0))</f>
        <v>0</v>
      </c>
      <c r="K59" s="327">
        <f t="shared" si="0"/>
        <v>0</v>
      </c>
      <c r="L59" s="327">
        <f t="shared" si="1"/>
        <v>0</v>
      </c>
      <c r="M59" s="327"/>
      <c r="N59" s="327"/>
      <c r="O59" s="327"/>
      <c r="P59" s="327"/>
      <c r="Q59" s="327"/>
      <c r="R59" s="327"/>
      <c r="S59" s="327"/>
      <c r="T59" s="346"/>
      <c r="U59" s="345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F59" s="329"/>
      <c r="AG59" s="330"/>
    </row>
    <row r="60" spans="1:33" s="326" customFormat="1" hidden="1" x14ac:dyDescent="0.25">
      <c r="A60" s="327"/>
      <c r="B60" s="122"/>
      <c r="C60" s="332"/>
      <c r="D60" s="332"/>
      <c r="E60" s="332"/>
      <c r="F60" s="122"/>
      <c r="I60" s="327">
        <f t="shared" si="4"/>
        <v>0</v>
      </c>
      <c r="J60" s="327">
        <f>IF(I60=1,1,IF(SUM(J61:J$172)+SUM(I$26:I60)&lt;$I$22,1,0))</f>
        <v>0</v>
      </c>
      <c r="K60" s="327">
        <f t="shared" si="0"/>
        <v>0</v>
      </c>
      <c r="L60" s="327">
        <f t="shared" si="1"/>
        <v>0</v>
      </c>
      <c r="M60" s="327"/>
      <c r="N60" s="327"/>
      <c r="O60" s="327"/>
      <c r="P60" s="327"/>
      <c r="Q60" s="327"/>
      <c r="R60" s="327"/>
      <c r="S60" s="327"/>
      <c r="T60" s="346"/>
      <c r="U60" s="345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F60" s="329"/>
      <c r="AG60" s="330"/>
    </row>
    <row r="61" spans="1:33" s="326" customFormat="1" hidden="1" x14ac:dyDescent="0.25">
      <c r="A61" s="327"/>
      <c r="B61" s="122"/>
      <c r="C61" s="332"/>
      <c r="D61" s="332"/>
      <c r="E61" s="332"/>
      <c r="F61" s="122"/>
      <c r="I61" s="327">
        <f t="shared" si="4"/>
        <v>0</v>
      </c>
      <c r="J61" s="327">
        <f>IF(I61=1,1,IF(SUM(J62:J$172)+SUM(I$26:I61)&lt;$I$22,1,0))</f>
        <v>0</v>
      </c>
      <c r="K61" s="327">
        <f t="shared" si="0"/>
        <v>0</v>
      </c>
      <c r="L61" s="327">
        <f t="shared" si="1"/>
        <v>0</v>
      </c>
      <c r="M61" s="327"/>
      <c r="N61" s="327"/>
      <c r="O61" s="327"/>
      <c r="P61" s="327"/>
      <c r="Q61" s="327"/>
      <c r="R61" s="327"/>
      <c r="S61" s="327"/>
      <c r="T61" s="346"/>
      <c r="U61" s="345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5"/>
        <v>0</v>
      </c>
      <c r="AF61" s="329"/>
      <c r="AG61" s="330"/>
    </row>
    <row r="62" spans="1:33" s="326" customFormat="1" x14ac:dyDescent="0.25">
      <c r="A62" s="327"/>
      <c r="B62" s="122"/>
      <c r="C62" s="332"/>
      <c r="D62" s="332"/>
      <c r="E62" s="332"/>
      <c r="F62" s="122"/>
      <c r="I62" s="327">
        <v>1</v>
      </c>
      <c r="J62" s="327">
        <f>IF(I62=1,1,IF(SUM(J64:J$172)+SUM(I$26:I62)&lt;$I$22,1,0))</f>
        <v>1</v>
      </c>
      <c r="K62" s="327">
        <f t="shared" si="0"/>
        <v>1</v>
      </c>
      <c r="L62" s="327">
        <f t="shared" si="1"/>
        <v>1</v>
      </c>
      <c r="M62" s="327"/>
      <c r="N62" s="327"/>
      <c r="O62" s="327"/>
      <c r="P62" s="327"/>
      <c r="Q62" s="327"/>
      <c r="R62" s="327"/>
      <c r="S62" s="327"/>
      <c r="T62" s="346" t="s">
        <v>48</v>
      </c>
      <c r="U62" s="345"/>
      <c r="V62" s="569" t="s">
        <v>203</v>
      </c>
      <c r="W62" s="569"/>
      <c r="X62" s="131" t="s">
        <v>204</v>
      </c>
      <c r="Y62" s="207">
        <f>VLOOKUP(X62,BASE!$B$5:$E$53,4,FALSE)</f>
        <v>18408.34</v>
      </c>
      <c r="Z62" s="198">
        <v>1</v>
      </c>
      <c r="AA62" s="197">
        <f>AB62/SUM($AB$43:$AB$105)</f>
        <v>8.8495575221238937E-3</v>
      </c>
      <c r="AB62" s="114">
        <v>40</v>
      </c>
      <c r="AC62" s="196">
        <f>Y62/220</f>
        <v>83.674272727272722</v>
      </c>
      <c r="AD62" s="113">
        <f t="shared" si="5"/>
        <v>3346.9708999999998</v>
      </c>
      <c r="AF62" s="329"/>
      <c r="AG62" s="330"/>
    </row>
    <row r="63" spans="1:33" s="326" customFormat="1" x14ac:dyDescent="0.25">
      <c r="A63" s="327"/>
      <c r="B63" s="122"/>
      <c r="C63" s="332"/>
      <c r="D63" s="332"/>
      <c r="E63" s="332"/>
      <c r="F63" s="122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S63" s="327"/>
      <c r="T63" s="346"/>
      <c r="U63" s="345"/>
      <c r="V63" s="569" t="s">
        <v>470</v>
      </c>
      <c r="W63" s="569"/>
      <c r="X63" s="131" t="s">
        <v>202</v>
      </c>
      <c r="Y63" s="207">
        <f>VLOOKUP(X63,BASE!$B$5:$E$53,4,FALSE)</f>
        <v>11347.68</v>
      </c>
      <c r="Z63" s="198">
        <v>1</v>
      </c>
      <c r="AA63" s="197">
        <f>AB63/SUM($AB$43:$AB$105)</f>
        <v>1.7699115044247787E-2</v>
      </c>
      <c r="AB63" s="114">
        <v>80</v>
      </c>
      <c r="AC63" s="196">
        <f>Y63/220</f>
        <v>51.580363636363636</v>
      </c>
      <c r="AD63" s="113">
        <f t="shared" ref="AD63" si="6">ROUND(AB63*AC63,4)</f>
        <v>4126.4291000000003</v>
      </c>
      <c r="AF63" s="329"/>
      <c r="AG63" s="330"/>
    </row>
    <row r="64" spans="1:33" s="326" customFormat="1" x14ac:dyDescent="0.25">
      <c r="A64" s="327"/>
      <c r="B64" s="122"/>
      <c r="C64" s="332"/>
      <c r="D64" s="332"/>
      <c r="E64" s="332"/>
      <c r="F64" s="122"/>
      <c r="I64" s="327">
        <v>1</v>
      </c>
      <c r="J64" s="327">
        <f>IF(I64=1,1,IF(SUM(J65:J$172)+SUM(I$26:I64)&lt;$I$22,1,0))</f>
        <v>1</v>
      </c>
      <c r="K64" s="327">
        <f t="shared" si="0"/>
        <v>1</v>
      </c>
      <c r="L64" s="327">
        <f t="shared" si="1"/>
        <v>1</v>
      </c>
      <c r="M64" s="327"/>
      <c r="N64" s="327"/>
      <c r="O64" s="327"/>
      <c r="P64" s="327"/>
      <c r="Q64" s="327"/>
      <c r="R64" s="327"/>
      <c r="S64" s="327"/>
      <c r="T64" s="344"/>
      <c r="U64" s="345"/>
      <c r="V64" s="573" t="s">
        <v>47</v>
      </c>
      <c r="W64" s="573"/>
      <c r="X64" s="131"/>
      <c r="Y64" s="199"/>
      <c r="Z64" s="114"/>
      <c r="AA64" s="202"/>
      <c r="AB64" s="114"/>
      <c r="AC64" s="196"/>
      <c r="AD64" s="201">
        <f>SUM(AD65:AD84)</f>
        <v>27837.57</v>
      </c>
      <c r="AF64" s="329"/>
      <c r="AG64" s="330"/>
    </row>
    <row r="65" spans="1:33" s="326" customFormat="1" x14ac:dyDescent="0.25">
      <c r="A65" s="327"/>
      <c r="B65" s="122"/>
      <c r="C65" s="332"/>
      <c r="D65" s="332"/>
      <c r="E65" s="332"/>
      <c r="F65" s="122"/>
      <c r="I65" s="327">
        <v>1</v>
      </c>
      <c r="J65" s="327">
        <f>IF(I65=1,1,IF(SUM(J66:J$172)+SUM(I$26:I65)&lt;$I$22,1,0))</f>
        <v>1</v>
      </c>
      <c r="K65" s="327">
        <f t="shared" si="0"/>
        <v>1</v>
      </c>
      <c r="L65" s="327">
        <f t="shared" si="1"/>
        <v>1</v>
      </c>
      <c r="M65" s="327"/>
      <c r="N65" s="327"/>
      <c r="O65" s="327"/>
      <c r="P65" s="327"/>
      <c r="Q65" s="327"/>
      <c r="R65" s="327"/>
      <c r="S65" s="327"/>
      <c r="T65" s="346" t="s">
        <v>80</v>
      </c>
      <c r="U65" s="345"/>
      <c r="V65" s="569" t="s">
        <v>231</v>
      </c>
      <c r="W65" s="569"/>
      <c r="X65" s="131" t="s">
        <v>232</v>
      </c>
      <c r="Y65" s="207">
        <f>VLOOKUP(X65,BASE!$B$5:$E$53,4,FALSE)</f>
        <v>6576.05</v>
      </c>
      <c r="Z65" s="198">
        <v>1</v>
      </c>
      <c r="AA65" s="197">
        <f t="shared" ref="AA65:AA68" si="7">AB65/SUM($AB$43:$AB$105)</f>
        <v>4.8672566371681415E-2</v>
      </c>
      <c r="AB65" s="114">
        <v>220</v>
      </c>
      <c r="AC65" s="196">
        <f>Y65/220</f>
        <v>29.891136363636363</v>
      </c>
      <c r="AD65" s="113">
        <f>ROUND(AB65*AC65,4)</f>
        <v>6576.05</v>
      </c>
      <c r="AF65" s="329"/>
      <c r="AG65" s="330"/>
    </row>
    <row r="66" spans="1:33" s="326" customFormat="1" x14ac:dyDescent="0.25">
      <c r="A66" s="327"/>
      <c r="B66" s="122"/>
      <c r="C66" s="332"/>
      <c r="D66" s="332"/>
      <c r="E66" s="332"/>
      <c r="F66" s="122"/>
      <c r="I66" s="327">
        <f t="shared" ref="I66:I83" si="8">IF($AD66=0,0,1)</f>
        <v>1</v>
      </c>
      <c r="J66" s="327">
        <f>IF(I66=1,1,IF(SUM(J67:J$172)+SUM(I$26:I66)&lt;$I$22,1,0))</f>
        <v>1</v>
      </c>
      <c r="K66" s="327">
        <f t="shared" si="0"/>
        <v>1</v>
      </c>
      <c r="L66" s="327">
        <f t="shared" si="1"/>
        <v>1</v>
      </c>
      <c r="M66" s="327"/>
      <c r="N66" s="327"/>
      <c r="O66" s="327"/>
      <c r="P66" s="327"/>
      <c r="Q66" s="327"/>
      <c r="R66" s="327"/>
      <c r="S66" s="327"/>
      <c r="T66" s="346" t="s">
        <v>101</v>
      </c>
      <c r="U66" s="345"/>
      <c r="V66" s="569" t="s">
        <v>236</v>
      </c>
      <c r="W66" s="569"/>
      <c r="X66" s="131" t="s">
        <v>237</v>
      </c>
      <c r="Y66" s="207">
        <f>VLOOKUP(X66,BASE!$B$5:$E$53,4,FALSE)</f>
        <v>3793.13</v>
      </c>
      <c r="Z66" s="198">
        <v>2</v>
      </c>
      <c r="AA66" s="197">
        <f t="shared" si="7"/>
        <v>9.7345132743362831E-2</v>
      </c>
      <c r="AB66" s="114">
        <v>440</v>
      </c>
      <c r="AC66" s="196">
        <f>Y66/220</f>
        <v>17.241500000000002</v>
      </c>
      <c r="AD66" s="113">
        <f t="shared" ref="AD66:AD84" si="9">ROUND(AB66*AC66,4)</f>
        <v>7586.26</v>
      </c>
      <c r="AF66" s="329"/>
      <c r="AG66" s="330"/>
    </row>
    <row r="67" spans="1:33" s="326" customFormat="1" x14ac:dyDescent="0.25">
      <c r="A67" s="327"/>
      <c r="B67" s="122"/>
      <c r="C67" s="332"/>
      <c r="D67" s="332"/>
      <c r="E67" s="332"/>
      <c r="F67" s="122"/>
      <c r="I67" s="327">
        <f t="shared" si="8"/>
        <v>1</v>
      </c>
      <c r="J67" s="327">
        <f>IF(I67=1,1,IF(SUM(J68:J$172)+SUM(I$26:I67)&lt;$I$22,1,0))</f>
        <v>1</v>
      </c>
      <c r="K67" s="327">
        <f t="shared" si="0"/>
        <v>1</v>
      </c>
      <c r="L67" s="327">
        <f t="shared" si="1"/>
        <v>1</v>
      </c>
      <c r="M67" s="327"/>
      <c r="N67" s="327"/>
      <c r="O67" s="327"/>
      <c r="P67" s="327"/>
      <c r="Q67" s="327"/>
      <c r="R67" s="327"/>
      <c r="S67" s="327"/>
      <c r="T67" s="346" t="s">
        <v>100</v>
      </c>
      <c r="U67" s="345"/>
      <c r="V67" s="569" t="s">
        <v>238</v>
      </c>
      <c r="W67" s="569"/>
      <c r="X67" s="131" t="s">
        <v>237</v>
      </c>
      <c r="Y67" s="207">
        <f>VLOOKUP(X67,BASE!$B$5:$E$53,4,FALSE)</f>
        <v>3793.13</v>
      </c>
      <c r="Z67" s="198">
        <v>2</v>
      </c>
      <c r="AA67" s="197">
        <f t="shared" si="7"/>
        <v>9.7345132743362831E-2</v>
      </c>
      <c r="AB67" s="114">
        <v>440</v>
      </c>
      <c r="AC67" s="196">
        <f>Y67/220</f>
        <v>17.241500000000002</v>
      </c>
      <c r="AD67" s="113">
        <f t="shared" si="9"/>
        <v>7586.26</v>
      </c>
      <c r="AF67" s="329"/>
      <c r="AG67" s="330"/>
    </row>
    <row r="68" spans="1:33" s="326" customFormat="1" x14ac:dyDescent="0.25">
      <c r="A68" s="327"/>
      <c r="B68" s="122"/>
      <c r="C68" s="332"/>
      <c r="D68" s="332"/>
      <c r="E68" s="332"/>
      <c r="F68" s="122"/>
      <c r="I68" s="327">
        <f t="shared" si="8"/>
        <v>1</v>
      </c>
      <c r="J68" s="327">
        <f>IF(I68=1,1,IF(SUM(J69:J$172)+SUM(I$26:I68)&lt;$I$22,1,0))</f>
        <v>1</v>
      </c>
      <c r="K68" s="327">
        <f t="shared" si="0"/>
        <v>1</v>
      </c>
      <c r="L68" s="327">
        <f t="shared" si="1"/>
        <v>1</v>
      </c>
      <c r="M68" s="327"/>
      <c r="N68" s="327"/>
      <c r="O68" s="327"/>
      <c r="P68" s="327"/>
      <c r="Q68" s="327"/>
      <c r="R68" s="327"/>
      <c r="S68" s="327"/>
      <c r="T68" s="346" t="s">
        <v>99</v>
      </c>
      <c r="U68" s="345"/>
      <c r="V68" s="569" t="s">
        <v>239</v>
      </c>
      <c r="W68" s="569"/>
      <c r="X68" s="131" t="s">
        <v>230</v>
      </c>
      <c r="Y68" s="207">
        <f>VLOOKUP(X68,BASE!$B$5:$E$53,4,FALSE)</f>
        <v>3044.5</v>
      </c>
      <c r="Z68" s="198">
        <v>2</v>
      </c>
      <c r="AA68" s="197">
        <f t="shared" si="7"/>
        <v>9.7345132743362831E-2</v>
      </c>
      <c r="AB68" s="114">
        <v>440</v>
      </c>
      <c r="AC68" s="196">
        <f>Y68/220</f>
        <v>13.838636363636363</v>
      </c>
      <c r="AD68" s="113">
        <f t="shared" si="9"/>
        <v>6089</v>
      </c>
      <c r="AF68" s="329"/>
      <c r="AG68" s="330"/>
    </row>
    <row r="69" spans="1:33" s="326" customFormat="1" hidden="1" x14ac:dyDescent="0.25">
      <c r="A69" s="327"/>
      <c r="B69" s="122"/>
      <c r="C69" s="332"/>
      <c r="D69" s="332"/>
      <c r="E69" s="332"/>
      <c r="F69" s="122"/>
      <c r="I69" s="327">
        <f t="shared" si="8"/>
        <v>0</v>
      </c>
      <c r="J69" s="327">
        <f>IF(I69=1,1,IF(SUM(J70:J$172)+SUM(I$26:I69)&lt;$I$22,1,0))</f>
        <v>0</v>
      </c>
      <c r="K69" s="327">
        <f t="shared" si="0"/>
        <v>0</v>
      </c>
      <c r="L69" s="327">
        <f t="shared" si="1"/>
        <v>0</v>
      </c>
      <c r="M69" s="327"/>
      <c r="N69" s="327"/>
      <c r="O69" s="327"/>
      <c r="P69" s="327"/>
      <c r="Q69" s="327"/>
      <c r="R69" s="327"/>
      <c r="S69" s="327"/>
      <c r="T69" s="346"/>
      <c r="U69" s="345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9"/>
        <v>0</v>
      </c>
      <c r="AF69" s="329"/>
      <c r="AG69" s="330"/>
    </row>
    <row r="70" spans="1:33" s="326" customFormat="1" hidden="1" x14ac:dyDescent="0.25">
      <c r="A70" s="327"/>
      <c r="B70" s="122"/>
      <c r="C70" s="332"/>
      <c r="D70" s="332"/>
      <c r="E70" s="332"/>
      <c r="F70" s="122"/>
      <c r="I70" s="327">
        <f t="shared" si="8"/>
        <v>0</v>
      </c>
      <c r="J70" s="327">
        <f>IF(I70=1,1,IF(SUM(J71:J$172)+SUM(I$26:I70)&lt;$I$22,1,0))</f>
        <v>0</v>
      </c>
      <c r="K70" s="327">
        <f t="shared" si="0"/>
        <v>0</v>
      </c>
      <c r="L70" s="327">
        <f t="shared" si="1"/>
        <v>0</v>
      </c>
      <c r="M70" s="327"/>
      <c r="N70" s="327"/>
      <c r="O70" s="327"/>
      <c r="P70" s="327"/>
      <c r="Q70" s="327"/>
      <c r="R70" s="327"/>
      <c r="S70" s="327"/>
      <c r="T70" s="346"/>
      <c r="U70" s="345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9"/>
        <v>0</v>
      </c>
      <c r="AF70" s="329"/>
      <c r="AG70" s="330"/>
    </row>
    <row r="71" spans="1:33" s="326" customFormat="1" hidden="1" x14ac:dyDescent="0.25">
      <c r="A71" s="327"/>
      <c r="B71" s="122"/>
      <c r="C71" s="332"/>
      <c r="D71" s="332"/>
      <c r="E71" s="332"/>
      <c r="F71" s="122"/>
      <c r="I71" s="327">
        <f t="shared" si="8"/>
        <v>0</v>
      </c>
      <c r="J71" s="327">
        <f>IF(I71=1,1,IF(SUM(J72:J$172)+SUM(I$26:I71)&lt;$I$22,1,0))</f>
        <v>0</v>
      </c>
      <c r="K71" s="327">
        <f t="shared" si="0"/>
        <v>0</v>
      </c>
      <c r="L71" s="327">
        <f t="shared" si="1"/>
        <v>0</v>
      </c>
      <c r="M71" s="327"/>
      <c r="N71" s="327"/>
      <c r="O71" s="327"/>
      <c r="P71" s="327"/>
      <c r="Q71" s="327"/>
      <c r="R71" s="327"/>
      <c r="S71" s="327"/>
      <c r="T71" s="346"/>
      <c r="U71" s="345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9"/>
        <v>0</v>
      </c>
      <c r="AF71" s="329"/>
      <c r="AG71" s="330"/>
    </row>
    <row r="72" spans="1:33" s="326" customFormat="1" hidden="1" x14ac:dyDescent="0.25">
      <c r="A72" s="327"/>
      <c r="B72" s="122"/>
      <c r="C72" s="332"/>
      <c r="D72" s="332"/>
      <c r="E72" s="332"/>
      <c r="F72" s="122"/>
      <c r="I72" s="327">
        <f t="shared" si="8"/>
        <v>0</v>
      </c>
      <c r="J72" s="327">
        <f>IF(I72=1,1,IF(SUM(J73:J$172)+SUM(I$26:I72)&lt;$I$22,1,0))</f>
        <v>0</v>
      </c>
      <c r="K72" s="327">
        <f t="shared" si="0"/>
        <v>0</v>
      </c>
      <c r="L72" s="327">
        <f t="shared" si="1"/>
        <v>0</v>
      </c>
      <c r="M72" s="327"/>
      <c r="N72" s="327"/>
      <c r="O72" s="327"/>
      <c r="P72" s="327"/>
      <c r="Q72" s="327"/>
      <c r="R72" s="327"/>
      <c r="S72" s="327"/>
      <c r="T72" s="346"/>
      <c r="U72" s="345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9"/>
        <v>0</v>
      </c>
      <c r="AF72" s="329"/>
      <c r="AG72" s="330"/>
    </row>
    <row r="73" spans="1:33" s="326" customFormat="1" hidden="1" x14ac:dyDescent="0.25">
      <c r="A73" s="327"/>
      <c r="B73" s="122"/>
      <c r="C73" s="332"/>
      <c r="D73" s="332"/>
      <c r="E73" s="332"/>
      <c r="F73" s="122"/>
      <c r="I73" s="327">
        <f t="shared" si="8"/>
        <v>0</v>
      </c>
      <c r="J73" s="327">
        <f>IF(I73=1,1,IF(SUM(J74:J$172)+SUM(I$26:I73)&lt;$I$22,1,0))</f>
        <v>0</v>
      </c>
      <c r="K73" s="327">
        <f t="shared" si="0"/>
        <v>0</v>
      </c>
      <c r="L73" s="327">
        <f t="shared" si="1"/>
        <v>0</v>
      </c>
      <c r="M73" s="327"/>
      <c r="N73" s="327"/>
      <c r="O73" s="327"/>
      <c r="P73" s="327"/>
      <c r="Q73" s="327"/>
      <c r="R73" s="327"/>
      <c r="S73" s="327"/>
      <c r="T73" s="346"/>
      <c r="U73" s="345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9"/>
        <v>0</v>
      </c>
      <c r="AF73" s="329"/>
      <c r="AG73" s="330"/>
    </row>
    <row r="74" spans="1:33" s="326" customFormat="1" hidden="1" x14ac:dyDescent="0.25">
      <c r="A74" s="327"/>
      <c r="B74" s="122"/>
      <c r="C74" s="332"/>
      <c r="D74" s="332"/>
      <c r="E74" s="332"/>
      <c r="F74" s="122"/>
      <c r="I74" s="327">
        <f t="shared" si="8"/>
        <v>0</v>
      </c>
      <c r="J74" s="327">
        <f>IF(I74=1,1,IF(SUM(J75:J$172)+SUM(I$26:I74)&lt;$I$22,1,0))</f>
        <v>0</v>
      </c>
      <c r="K74" s="327">
        <f t="shared" si="0"/>
        <v>0</v>
      </c>
      <c r="L74" s="327">
        <f t="shared" si="1"/>
        <v>0</v>
      </c>
      <c r="M74" s="327"/>
      <c r="N74" s="327"/>
      <c r="O74" s="327"/>
      <c r="P74" s="327"/>
      <c r="Q74" s="327"/>
      <c r="R74" s="327"/>
      <c r="S74" s="327"/>
      <c r="T74" s="346"/>
      <c r="U74" s="345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9"/>
        <v>0</v>
      </c>
      <c r="AF74" s="329"/>
      <c r="AG74" s="330"/>
    </row>
    <row r="75" spans="1:33" s="326" customFormat="1" hidden="1" x14ac:dyDescent="0.25">
      <c r="A75" s="327"/>
      <c r="B75" s="122"/>
      <c r="C75" s="332"/>
      <c r="D75" s="332"/>
      <c r="E75" s="332"/>
      <c r="F75" s="122"/>
      <c r="I75" s="327">
        <f t="shared" si="8"/>
        <v>0</v>
      </c>
      <c r="J75" s="327">
        <f>IF(I75=1,1,IF(SUM(J76:J$172)+SUM(I$26:I75)&lt;$I$22,1,0))</f>
        <v>0</v>
      </c>
      <c r="K75" s="327">
        <f t="shared" si="0"/>
        <v>0</v>
      </c>
      <c r="L75" s="327">
        <f t="shared" si="1"/>
        <v>0</v>
      </c>
      <c r="M75" s="327"/>
      <c r="N75" s="327"/>
      <c r="O75" s="327"/>
      <c r="P75" s="327"/>
      <c r="Q75" s="327"/>
      <c r="R75" s="327"/>
      <c r="S75" s="327"/>
      <c r="T75" s="346"/>
      <c r="U75" s="345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9"/>
        <v>0</v>
      </c>
      <c r="AF75" s="329"/>
      <c r="AG75" s="330"/>
    </row>
    <row r="76" spans="1:33" s="326" customFormat="1" hidden="1" x14ac:dyDescent="0.25">
      <c r="A76" s="327"/>
      <c r="B76" s="122"/>
      <c r="C76" s="332"/>
      <c r="D76" s="332"/>
      <c r="E76" s="332"/>
      <c r="F76" s="122"/>
      <c r="I76" s="327">
        <f t="shared" si="8"/>
        <v>0</v>
      </c>
      <c r="J76" s="327">
        <f>IF(I76=1,1,IF(SUM(J77:J$172)+SUM(I$26:I76)&lt;$I$22,1,0))</f>
        <v>0</v>
      </c>
      <c r="K76" s="327">
        <f t="shared" si="0"/>
        <v>0</v>
      </c>
      <c r="L76" s="327">
        <f t="shared" si="1"/>
        <v>0</v>
      </c>
      <c r="M76" s="327"/>
      <c r="N76" s="327"/>
      <c r="O76" s="327"/>
      <c r="P76" s="327"/>
      <c r="Q76" s="327"/>
      <c r="R76" s="327"/>
      <c r="S76" s="327"/>
      <c r="T76" s="346"/>
      <c r="U76" s="345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9"/>
        <v>0</v>
      </c>
      <c r="AF76" s="329"/>
      <c r="AG76" s="330"/>
    </row>
    <row r="77" spans="1:33" s="326" customFormat="1" hidden="1" x14ac:dyDescent="0.25">
      <c r="A77" s="327"/>
      <c r="B77" s="122"/>
      <c r="C77" s="332"/>
      <c r="D77" s="332"/>
      <c r="E77" s="332"/>
      <c r="F77" s="122"/>
      <c r="I77" s="327">
        <f t="shared" si="8"/>
        <v>0</v>
      </c>
      <c r="J77" s="327">
        <f>IF(I77=1,1,IF(SUM(J78:J$172)+SUM(I$26:I77)&lt;$I$22,1,0))</f>
        <v>0</v>
      </c>
      <c r="K77" s="327">
        <f t="shared" si="0"/>
        <v>0</v>
      </c>
      <c r="L77" s="327">
        <f t="shared" si="1"/>
        <v>0</v>
      </c>
      <c r="M77" s="327"/>
      <c r="N77" s="327"/>
      <c r="O77" s="327"/>
      <c r="P77" s="327"/>
      <c r="Q77" s="327"/>
      <c r="R77" s="327"/>
      <c r="S77" s="327"/>
      <c r="T77" s="346"/>
      <c r="U77" s="345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9"/>
        <v>0</v>
      </c>
      <c r="AF77" s="329"/>
      <c r="AG77" s="330"/>
    </row>
    <row r="78" spans="1:33" s="326" customFormat="1" hidden="1" x14ac:dyDescent="0.25">
      <c r="A78" s="327"/>
      <c r="B78" s="122"/>
      <c r="C78" s="332"/>
      <c r="D78" s="332"/>
      <c r="E78" s="332"/>
      <c r="F78" s="122"/>
      <c r="I78" s="327">
        <f t="shared" si="8"/>
        <v>0</v>
      </c>
      <c r="J78" s="327">
        <f>IF(I78=1,1,IF(SUM(J79:J$172)+SUM(I$26:I78)&lt;$I$22,1,0))</f>
        <v>0</v>
      </c>
      <c r="K78" s="327">
        <f t="shared" si="0"/>
        <v>0</v>
      </c>
      <c r="L78" s="327">
        <f t="shared" si="1"/>
        <v>0</v>
      </c>
      <c r="M78" s="327"/>
      <c r="N78" s="327"/>
      <c r="O78" s="327"/>
      <c r="P78" s="327"/>
      <c r="Q78" s="327"/>
      <c r="R78" s="327"/>
      <c r="S78" s="327"/>
      <c r="T78" s="346"/>
      <c r="U78" s="345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9"/>
        <v>0</v>
      </c>
      <c r="AF78" s="329"/>
      <c r="AG78" s="330"/>
    </row>
    <row r="79" spans="1:33" s="326" customFormat="1" hidden="1" x14ac:dyDescent="0.25">
      <c r="A79" s="327"/>
      <c r="B79" s="122"/>
      <c r="C79" s="332"/>
      <c r="D79" s="332"/>
      <c r="E79" s="332"/>
      <c r="F79" s="122"/>
      <c r="I79" s="327">
        <f t="shared" si="8"/>
        <v>0</v>
      </c>
      <c r="J79" s="327">
        <f>IF(I79=1,1,IF(SUM(J80:J$172)+SUM(I$26:I79)&lt;$I$22,1,0))</f>
        <v>0</v>
      </c>
      <c r="K79" s="327">
        <f t="shared" si="0"/>
        <v>0</v>
      </c>
      <c r="L79" s="327">
        <f t="shared" si="1"/>
        <v>0</v>
      </c>
      <c r="M79" s="327"/>
      <c r="N79" s="327"/>
      <c r="O79" s="327"/>
      <c r="P79" s="327"/>
      <c r="Q79" s="327"/>
      <c r="R79" s="327"/>
      <c r="S79" s="327"/>
      <c r="T79" s="346"/>
      <c r="U79" s="345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9"/>
        <v>0</v>
      </c>
      <c r="AF79" s="329"/>
      <c r="AG79" s="330"/>
    </row>
    <row r="80" spans="1:33" s="326" customFormat="1" hidden="1" x14ac:dyDescent="0.25">
      <c r="A80" s="327"/>
      <c r="B80" s="122"/>
      <c r="C80" s="332"/>
      <c r="D80" s="332"/>
      <c r="E80" s="332"/>
      <c r="F80" s="122"/>
      <c r="I80" s="327">
        <f t="shared" si="8"/>
        <v>0</v>
      </c>
      <c r="J80" s="327">
        <f>IF(I80=1,1,IF(SUM(J81:J$172)+SUM(I$26:I80)&lt;$I$22,1,0))</f>
        <v>0</v>
      </c>
      <c r="K80" s="327">
        <f t="shared" si="0"/>
        <v>0</v>
      </c>
      <c r="L80" s="327">
        <f t="shared" si="1"/>
        <v>0</v>
      </c>
      <c r="M80" s="327"/>
      <c r="N80" s="327"/>
      <c r="O80" s="327"/>
      <c r="P80" s="327"/>
      <c r="Q80" s="327"/>
      <c r="R80" s="327"/>
      <c r="S80" s="327"/>
      <c r="T80" s="346"/>
      <c r="U80" s="345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9"/>
        <v>0</v>
      </c>
      <c r="AF80" s="329"/>
      <c r="AG80" s="330"/>
    </row>
    <row r="81" spans="1:33" s="326" customFormat="1" hidden="1" x14ac:dyDescent="0.25">
      <c r="A81" s="327"/>
      <c r="B81" s="122"/>
      <c r="C81" s="332"/>
      <c r="D81" s="332"/>
      <c r="E81" s="332"/>
      <c r="F81" s="122"/>
      <c r="I81" s="327">
        <f t="shared" si="8"/>
        <v>0</v>
      </c>
      <c r="J81" s="327">
        <f>IF(I81=1,1,IF(SUM(J82:J$172)+SUM(I$26:I81)&lt;$I$22,1,0))</f>
        <v>0</v>
      </c>
      <c r="K81" s="327">
        <f t="shared" si="0"/>
        <v>0</v>
      </c>
      <c r="L81" s="327">
        <f t="shared" si="1"/>
        <v>0</v>
      </c>
      <c r="M81" s="327"/>
      <c r="N81" s="327"/>
      <c r="O81" s="327"/>
      <c r="P81" s="327"/>
      <c r="Q81" s="327"/>
      <c r="R81" s="327"/>
      <c r="S81" s="327"/>
      <c r="T81" s="346"/>
      <c r="U81" s="345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9"/>
        <v>0</v>
      </c>
      <c r="AF81" s="329"/>
      <c r="AG81" s="330"/>
    </row>
    <row r="82" spans="1:33" s="326" customFormat="1" hidden="1" x14ac:dyDescent="0.25">
      <c r="A82" s="327"/>
      <c r="B82" s="122"/>
      <c r="C82" s="332"/>
      <c r="D82" s="332"/>
      <c r="E82" s="332"/>
      <c r="F82" s="122"/>
      <c r="I82" s="327">
        <f t="shared" si="8"/>
        <v>0</v>
      </c>
      <c r="J82" s="327">
        <f>IF(I82=1,1,IF(SUM(J83:J$172)+SUM(I$26:I82)&lt;$I$22,1,0))</f>
        <v>0</v>
      </c>
      <c r="K82" s="327">
        <f t="shared" si="0"/>
        <v>0</v>
      </c>
      <c r="L82" s="327">
        <f t="shared" si="1"/>
        <v>0</v>
      </c>
      <c r="M82" s="327"/>
      <c r="N82" s="327"/>
      <c r="O82" s="327"/>
      <c r="P82" s="327"/>
      <c r="Q82" s="327"/>
      <c r="R82" s="327"/>
      <c r="S82" s="327"/>
      <c r="T82" s="346"/>
      <c r="U82" s="345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9"/>
        <v>0</v>
      </c>
      <c r="AF82" s="329"/>
      <c r="AG82" s="330"/>
    </row>
    <row r="83" spans="1:33" s="326" customFormat="1" hidden="1" x14ac:dyDescent="0.25">
      <c r="A83" s="327"/>
      <c r="B83" s="122"/>
      <c r="C83" s="332"/>
      <c r="D83" s="332"/>
      <c r="E83" s="332"/>
      <c r="F83" s="122"/>
      <c r="I83" s="327">
        <f t="shared" si="8"/>
        <v>0</v>
      </c>
      <c r="J83" s="327">
        <f>IF(I83=1,1,IF(SUM(J84:J$172)+SUM(I$26:I83)&lt;$I$22,1,0))</f>
        <v>0</v>
      </c>
      <c r="K83" s="327">
        <f t="shared" si="0"/>
        <v>0</v>
      </c>
      <c r="L83" s="327">
        <f t="shared" si="1"/>
        <v>0</v>
      </c>
      <c r="M83" s="327"/>
      <c r="N83" s="327"/>
      <c r="O83" s="327"/>
      <c r="P83" s="327"/>
      <c r="Q83" s="327"/>
      <c r="R83" s="327"/>
      <c r="S83" s="327"/>
      <c r="T83" s="346"/>
      <c r="U83" s="345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9"/>
        <v>0</v>
      </c>
      <c r="AF83" s="329"/>
      <c r="AG83" s="330"/>
    </row>
    <row r="84" spans="1:33" s="326" customFormat="1" x14ac:dyDescent="0.25">
      <c r="A84" s="327"/>
      <c r="B84" s="122"/>
      <c r="C84" s="332"/>
      <c r="D84" s="332"/>
      <c r="E84" s="332"/>
      <c r="F84" s="122"/>
      <c r="I84" s="327">
        <v>1</v>
      </c>
      <c r="J84" s="327">
        <f>IF(I84=1,1,IF(SUM(J85:J$172)+SUM(I$26:I84)&lt;$I$22,1,0))</f>
        <v>1</v>
      </c>
      <c r="K84" s="327">
        <f t="shared" si="0"/>
        <v>1</v>
      </c>
      <c r="L84" s="327">
        <f t="shared" si="1"/>
        <v>1</v>
      </c>
      <c r="M84" s="327"/>
      <c r="N84" s="327"/>
      <c r="O84" s="327"/>
      <c r="P84" s="327"/>
      <c r="Q84" s="327"/>
      <c r="R84" s="327"/>
      <c r="S84" s="327"/>
      <c r="T84" s="346"/>
      <c r="U84" s="345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 t="shared" si="9"/>
        <v>0</v>
      </c>
      <c r="AF84" s="329"/>
      <c r="AG84" s="330"/>
    </row>
    <row r="85" spans="1:33" s="326" customFormat="1" x14ac:dyDescent="0.25">
      <c r="A85" s="327"/>
      <c r="B85" s="122"/>
      <c r="C85" s="332"/>
      <c r="D85" s="332"/>
      <c r="E85" s="332"/>
      <c r="F85" s="122"/>
      <c r="I85" s="327">
        <v>1</v>
      </c>
      <c r="J85" s="327">
        <f>IF(I85=1,1,IF(SUM(J86:J$172)+SUM(I$26:I85)&lt;$I$22,1,0))</f>
        <v>1</v>
      </c>
      <c r="K85" s="327">
        <f t="shared" si="0"/>
        <v>1</v>
      </c>
      <c r="L85" s="327">
        <f t="shared" si="1"/>
        <v>1</v>
      </c>
      <c r="M85" s="327"/>
      <c r="N85" s="327"/>
      <c r="O85" s="327"/>
      <c r="P85" s="327"/>
      <c r="Q85" s="327"/>
      <c r="R85" s="327"/>
      <c r="S85" s="327"/>
      <c r="T85" s="344"/>
      <c r="U85" s="345"/>
      <c r="V85" s="573" t="s">
        <v>45</v>
      </c>
      <c r="W85" s="573"/>
      <c r="X85" s="131"/>
      <c r="Y85" s="199"/>
      <c r="Z85" s="114"/>
      <c r="AA85" s="202"/>
      <c r="AB85" s="114"/>
      <c r="AC85" s="196"/>
      <c r="AD85" s="201">
        <f>SUM(AD86:AD105)</f>
        <v>22433.68</v>
      </c>
      <c r="AF85" s="329"/>
      <c r="AG85" s="330"/>
    </row>
    <row r="86" spans="1:33" s="326" customFormat="1" x14ac:dyDescent="0.25">
      <c r="A86" s="327"/>
      <c r="B86" s="122"/>
      <c r="C86" s="332"/>
      <c r="D86" s="332"/>
      <c r="E86" s="332"/>
      <c r="F86" s="122"/>
      <c r="I86" s="327">
        <v>1</v>
      </c>
      <c r="J86" s="327">
        <f>IF(I86=1,1,IF(SUM(J87:J$172)+SUM(I$26:I86)&lt;$I$22,1,0))</f>
        <v>1</v>
      </c>
      <c r="K86" s="327">
        <f t="shared" si="0"/>
        <v>1</v>
      </c>
      <c r="L86" s="327">
        <f t="shared" si="1"/>
        <v>1</v>
      </c>
      <c r="M86" s="327"/>
      <c r="N86" s="327"/>
      <c r="O86" s="327"/>
      <c r="P86" s="327"/>
      <c r="Q86" s="327"/>
      <c r="R86" s="327"/>
      <c r="S86" s="327"/>
      <c r="T86" s="346" t="s">
        <v>44</v>
      </c>
      <c r="U86" s="345"/>
      <c r="V86" s="569" t="s">
        <v>422</v>
      </c>
      <c r="W86" s="569"/>
      <c r="X86" s="131" t="s">
        <v>246</v>
      </c>
      <c r="Y86" s="207">
        <f>VLOOKUP(X86,BASE!$B$5:$E$53,4,FALSE)</f>
        <v>2044.22</v>
      </c>
      <c r="Z86" s="198">
        <v>4</v>
      </c>
      <c r="AA86" s="197">
        <f t="shared" ref="AA86:AA87" si="10">AB86/SUM($AB$43:$AB$105)</f>
        <v>0.19469026548672566</v>
      </c>
      <c r="AB86" s="114">
        <v>880</v>
      </c>
      <c r="AC86" s="196">
        <f>Y86/220</f>
        <v>9.2919090909090905</v>
      </c>
      <c r="AD86" s="113">
        <f t="shared" ref="AD86" si="11">ROUND(AB86*AC86,4)</f>
        <v>8176.88</v>
      </c>
      <c r="AF86" s="329"/>
      <c r="AG86" s="330"/>
    </row>
    <row r="87" spans="1:33" s="326" customFormat="1" x14ac:dyDescent="0.25">
      <c r="A87" s="327"/>
      <c r="B87" s="122"/>
      <c r="C87" s="332"/>
      <c r="D87" s="332"/>
      <c r="E87" s="332"/>
      <c r="F87" s="122"/>
      <c r="I87" s="327">
        <v>1</v>
      </c>
      <c r="J87" s="327">
        <f>IF(I87=1,1,IF(SUM(J88:J$172)+SUM(I$26:I87)&lt;$I$22,1,0))</f>
        <v>1</v>
      </c>
      <c r="K87" s="327">
        <f t="shared" si="0"/>
        <v>1</v>
      </c>
      <c r="L87" s="327">
        <f t="shared" si="1"/>
        <v>1</v>
      </c>
      <c r="M87" s="327"/>
      <c r="N87" s="327"/>
      <c r="O87" s="327"/>
      <c r="P87" s="327"/>
      <c r="Q87" s="327"/>
      <c r="R87" s="327"/>
      <c r="S87" s="327"/>
      <c r="T87" s="346" t="s">
        <v>89</v>
      </c>
      <c r="U87" s="345"/>
      <c r="V87" s="569" t="s">
        <v>247</v>
      </c>
      <c r="W87" s="569"/>
      <c r="X87" s="131" t="s">
        <v>248</v>
      </c>
      <c r="Y87" s="207">
        <f>VLOOKUP(X87,BASE!$B$5:$E$53,4,FALSE)</f>
        <v>1782.1</v>
      </c>
      <c r="Z87" s="198">
        <v>8</v>
      </c>
      <c r="AA87" s="197">
        <f t="shared" si="10"/>
        <v>0.38938053097345132</v>
      </c>
      <c r="AB87" s="114">
        <v>1760</v>
      </c>
      <c r="AC87" s="196">
        <f>Y87/220</f>
        <v>8.1004545454545447</v>
      </c>
      <c r="AD87" s="113">
        <f t="shared" ref="AD87" si="12">ROUND(AB87*AC87,4)</f>
        <v>14256.8</v>
      </c>
      <c r="AF87" s="329"/>
      <c r="AG87" s="330"/>
    </row>
    <row r="88" spans="1:33" s="326" customFormat="1" x14ac:dyDescent="0.25">
      <c r="A88" s="327"/>
      <c r="B88" s="122"/>
      <c r="C88" s="332"/>
      <c r="D88" s="332"/>
      <c r="E88" s="332"/>
      <c r="F88" s="122"/>
      <c r="I88" s="327">
        <f t="shared" ref="I88:I105" si="13">IF($AD88=0,0,1)</f>
        <v>0</v>
      </c>
      <c r="J88" s="327">
        <f>IF(I88=1,1,IF(SUM(J89:J$172)+SUM(I$26:I88)&lt;$I$22,1,0))</f>
        <v>0</v>
      </c>
      <c r="K88" s="327">
        <f t="shared" si="0"/>
        <v>0</v>
      </c>
      <c r="L88" s="327">
        <f t="shared" si="1"/>
        <v>0</v>
      </c>
      <c r="M88" s="327"/>
      <c r="N88" s="327"/>
      <c r="O88" s="327"/>
      <c r="P88" s="327"/>
      <c r="Q88" s="327"/>
      <c r="R88" s="327"/>
      <c r="S88" s="327"/>
      <c r="T88" s="346" t="s">
        <v>89</v>
      </c>
      <c r="U88" s="345"/>
      <c r="V88" s="569"/>
      <c r="W88" s="569"/>
      <c r="X88" s="131"/>
      <c r="Y88" s="207"/>
      <c r="Z88" s="198"/>
      <c r="AA88" s="197"/>
      <c r="AB88" s="114"/>
      <c r="AC88" s="196"/>
      <c r="AD88" s="113"/>
      <c r="AF88" s="329"/>
      <c r="AG88" s="330"/>
    </row>
    <row r="89" spans="1:33" s="326" customFormat="1" hidden="1" x14ac:dyDescent="0.25">
      <c r="A89" s="327"/>
      <c r="B89" s="122"/>
      <c r="C89" s="332"/>
      <c r="D89" s="332"/>
      <c r="E89" s="332"/>
      <c r="F89" s="122"/>
      <c r="I89" s="327">
        <f t="shared" si="13"/>
        <v>0</v>
      </c>
      <c r="J89" s="327">
        <f>IF(I89=1,1,IF(SUM(J90:J$172)+SUM(I$26:I89)&lt;$I$22,1,0))</f>
        <v>0</v>
      </c>
      <c r="K89" s="327">
        <f t="shared" si="0"/>
        <v>0</v>
      </c>
      <c r="L89" s="327">
        <f t="shared" si="1"/>
        <v>0</v>
      </c>
      <c r="M89" s="327"/>
      <c r="N89" s="327"/>
      <c r="O89" s="327"/>
      <c r="P89" s="327"/>
      <c r="Q89" s="327"/>
      <c r="R89" s="327"/>
      <c r="S89" s="327"/>
      <c r="T89" s="346"/>
      <c r="U89" s="345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ref="AD89:AD105" si="14">ROUND(AB89*AC89,4)</f>
        <v>0</v>
      </c>
      <c r="AF89" s="329"/>
      <c r="AG89" s="330"/>
    </row>
    <row r="90" spans="1:33" s="326" customFormat="1" hidden="1" x14ac:dyDescent="0.25">
      <c r="A90" s="327"/>
      <c r="B90" s="122"/>
      <c r="C90" s="332"/>
      <c r="D90" s="332"/>
      <c r="E90" s="332"/>
      <c r="F90" s="122"/>
      <c r="I90" s="327">
        <f t="shared" si="13"/>
        <v>0</v>
      </c>
      <c r="J90" s="327">
        <f>IF(I90=1,1,IF(SUM(J91:J$172)+SUM(I$26:I90)&lt;$I$22,1,0))</f>
        <v>0</v>
      </c>
      <c r="K90" s="327">
        <f t="shared" si="0"/>
        <v>0</v>
      </c>
      <c r="L90" s="327">
        <f t="shared" si="1"/>
        <v>0</v>
      </c>
      <c r="M90" s="327"/>
      <c r="N90" s="327"/>
      <c r="O90" s="327"/>
      <c r="P90" s="327"/>
      <c r="Q90" s="327"/>
      <c r="R90" s="327"/>
      <c r="S90" s="327"/>
      <c r="T90" s="346"/>
      <c r="U90" s="345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4"/>
        <v>0</v>
      </c>
      <c r="AF90" s="329"/>
      <c r="AG90" s="330"/>
    </row>
    <row r="91" spans="1:33" s="326" customFormat="1" hidden="1" x14ac:dyDescent="0.25">
      <c r="A91" s="327"/>
      <c r="B91" s="122"/>
      <c r="C91" s="332"/>
      <c r="D91" s="332"/>
      <c r="E91" s="332"/>
      <c r="F91" s="122"/>
      <c r="I91" s="327">
        <f t="shared" si="13"/>
        <v>0</v>
      </c>
      <c r="J91" s="327">
        <f>IF(I91=1,1,IF(SUM(J92:J$172)+SUM(I$26:I91)&lt;$I$22,1,0))</f>
        <v>0</v>
      </c>
      <c r="K91" s="327">
        <f t="shared" si="0"/>
        <v>0</v>
      </c>
      <c r="L91" s="327">
        <f t="shared" si="1"/>
        <v>0</v>
      </c>
      <c r="M91" s="327"/>
      <c r="N91" s="327"/>
      <c r="O91" s="327"/>
      <c r="P91" s="327"/>
      <c r="Q91" s="327"/>
      <c r="R91" s="327"/>
      <c r="S91" s="327"/>
      <c r="T91" s="346"/>
      <c r="U91" s="345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4"/>
        <v>0</v>
      </c>
      <c r="AF91" s="329"/>
      <c r="AG91" s="330"/>
    </row>
    <row r="92" spans="1:33" s="326" customFormat="1" hidden="1" x14ac:dyDescent="0.25">
      <c r="A92" s="327"/>
      <c r="B92" s="122"/>
      <c r="C92" s="332"/>
      <c r="D92" s="332"/>
      <c r="E92" s="332"/>
      <c r="F92" s="122"/>
      <c r="I92" s="327">
        <f t="shared" si="13"/>
        <v>0</v>
      </c>
      <c r="J92" s="327">
        <f>IF(I92=1,1,IF(SUM(J93:J$172)+SUM(I$26:I92)&lt;$I$22,1,0))</f>
        <v>0</v>
      </c>
      <c r="K92" s="327">
        <f t="shared" ref="K92:K157" si="15">MAX(I92:J92)</f>
        <v>0</v>
      </c>
      <c r="L92" s="327">
        <f t="shared" ref="L92:L157" si="16">K92</f>
        <v>0</v>
      </c>
      <c r="M92" s="327"/>
      <c r="N92" s="327"/>
      <c r="O92" s="327"/>
      <c r="P92" s="327"/>
      <c r="Q92" s="327"/>
      <c r="R92" s="327"/>
      <c r="S92" s="327"/>
      <c r="T92" s="346"/>
      <c r="U92" s="345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4"/>
        <v>0</v>
      </c>
      <c r="AF92" s="329"/>
      <c r="AG92" s="330"/>
    </row>
    <row r="93" spans="1:33" s="326" customFormat="1" hidden="1" x14ac:dyDescent="0.25">
      <c r="A93" s="327"/>
      <c r="B93" s="122"/>
      <c r="C93" s="332"/>
      <c r="D93" s="332"/>
      <c r="E93" s="332"/>
      <c r="F93" s="122"/>
      <c r="I93" s="327">
        <f t="shared" si="13"/>
        <v>0</v>
      </c>
      <c r="J93" s="327">
        <f>IF(I93=1,1,IF(SUM(J94:J$172)+SUM(I$26:I93)&lt;$I$22,1,0))</f>
        <v>0</v>
      </c>
      <c r="K93" s="327">
        <f t="shared" si="15"/>
        <v>0</v>
      </c>
      <c r="L93" s="327">
        <f t="shared" si="16"/>
        <v>0</v>
      </c>
      <c r="M93" s="327"/>
      <c r="N93" s="327"/>
      <c r="O93" s="327"/>
      <c r="P93" s="327"/>
      <c r="Q93" s="327"/>
      <c r="R93" s="327"/>
      <c r="S93" s="327"/>
      <c r="T93" s="346"/>
      <c r="U93" s="345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4"/>
        <v>0</v>
      </c>
      <c r="AF93" s="329"/>
      <c r="AG93" s="330"/>
    </row>
    <row r="94" spans="1:33" s="326" customFormat="1" hidden="1" x14ac:dyDescent="0.25">
      <c r="A94" s="327"/>
      <c r="B94" s="122"/>
      <c r="C94" s="332"/>
      <c r="D94" s="332"/>
      <c r="E94" s="332"/>
      <c r="F94" s="122"/>
      <c r="I94" s="327">
        <f t="shared" si="13"/>
        <v>0</v>
      </c>
      <c r="J94" s="327">
        <f>IF(I94=1,1,IF(SUM(J95:J$172)+SUM(I$26:I94)&lt;$I$22,1,0))</f>
        <v>0</v>
      </c>
      <c r="K94" s="327">
        <f t="shared" si="15"/>
        <v>0</v>
      </c>
      <c r="L94" s="327">
        <f t="shared" si="16"/>
        <v>0</v>
      </c>
      <c r="M94" s="327"/>
      <c r="N94" s="327"/>
      <c r="O94" s="327"/>
      <c r="P94" s="327"/>
      <c r="Q94" s="327"/>
      <c r="R94" s="327"/>
      <c r="S94" s="327"/>
      <c r="T94" s="346"/>
      <c r="U94" s="345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4"/>
        <v>0</v>
      </c>
      <c r="AF94" s="329"/>
      <c r="AG94" s="330"/>
    </row>
    <row r="95" spans="1:33" s="326" customFormat="1" hidden="1" x14ac:dyDescent="0.25">
      <c r="A95" s="327"/>
      <c r="B95" s="122"/>
      <c r="C95" s="332"/>
      <c r="D95" s="332"/>
      <c r="E95" s="332"/>
      <c r="F95" s="122"/>
      <c r="I95" s="327">
        <f t="shared" si="13"/>
        <v>0</v>
      </c>
      <c r="J95" s="327">
        <f>IF(I95=1,1,IF(SUM(J96:J$172)+SUM(I$26:I95)&lt;$I$22,1,0))</f>
        <v>0</v>
      </c>
      <c r="K95" s="327">
        <f t="shared" si="15"/>
        <v>0</v>
      </c>
      <c r="L95" s="327">
        <f t="shared" si="16"/>
        <v>0</v>
      </c>
      <c r="M95" s="327"/>
      <c r="N95" s="327"/>
      <c r="O95" s="327"/>
      <c r="P95" s="327"/>
      <c r="Q95" s="327"/>
      <c r="R95" s="327"/>
      <c r="S95" s="327"/>
      <c r="T95" s="346"/>
      <c r="U95" s="345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4"/>
        <v>0</v>
      </c>
      <c r="AF95" s="329"/>
      <c r="AG95" s="330"/>
    </row>
    <row r="96" spans="1:33" s="326" customFormat="1" hidden="1" x14ac:dyDescent="0.25">
      <c r="A96" s="327"/>
      <c r="B96" s="122"/>
      <c r="C96" s="332"/>
      <c r="D96" s="332"/>
      <c r="E96" s="332"/>
      <c r="F96" s="122"/>
      <c r="I96" s="327">
        <f t="shared" si="13"/>
        <v>0</v>
      </c>
      <c r="J96" s="327">
        <f>IF(I96=1,1,IF(SUM(J97:J$172)+SUM(I$26:I96)&lt;$I$22,1,0))</f>
        <v>0</v>
      </c>
      <c r="K96" s="327">
        <f t="shared" si="15"/>
        <v>0</v>
      </c>
      <c r="L96" s="327">
        <f t="shared" si="16"/>
        <v>0</v>
      </c>
      <c r="M96" s="327"/>
      <c r="N96" s="327"/>
      <c r="O96" s="327"/>
      <c r="P96" s="327"/>
      <c r="Q96" s="327"/>
      <c r="R96" s="327"/>
      <c r="S96" s="327"/>
      <c r="T96" s="346"/>
      <c r="U96" s="345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4"/>
        <v>0</v>
      </c>
      <c r="AF96" s="329"/>
      <c r="AG96" s="330"/>
    </row>
    <row r="97" spans="1:33" s="326" customFormat="1" hidden="1" x14ac:dyDescent="0.25">
      <c r="A97" s="327"/>
      <c r="B97" s="122"/>
      <c r="C97" s="332"/>
      <c r="D97" s="332"/>
      <c r="E97" s="332"/>
      <c r="F97" s="122"/>
      <c r="I97" s="327">
        <f t="shared" si="13"/>
        <v>0</v>
      </c>
      <c r="J97" s="327">
        <f>IF(I97=1,1,IF(SUM(J98:J$172)+SUM(I$26:I97)&lt;$I$22,1,0))</f>
        <v>0</v>
      </c>
      <c r="K97" s="327">
        <f t="shared" si="15"/>
        <v>0</v>
      </c>
      <c r="L97" s="327">
        <f t="shared" si="16"/>
        <v>0</v>
      </c>
      <c r="M97" s="327"/>
      <c r="N97" s="327"/>
      <c r="O97" s="327"/>
      <c r="P97" s="327"/>
      <c r="Q97" s="327"/>
      <c r="R97" s="327"/>
      <c r="S97" s="327"/>
      <c r="T97" s="346"/>
      <c r="U97" s="345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4"/>
        <v>0</v>
      </c>
      <c r="AF97" s="329"/>
      <c r="AG97" s="330"/>
    </row>
    <row r="98" spans="1:33" s="326" customFormat="1" hidden="1" x14ac:dyDescent="0.25">
      <c r="A98" s="327"/>
      <c r="B98" s="122"/>
      <c r="C98" s="332"/>
      <c r="D98" s="332"/>
      <c r="E98" s="332"/>
      <c r="F98" s="122"/>
      <c r="I98" s="327">
        <f t="shared" si="13"/>
        <v>0</v>
      </c>
      <c r="J98" s="327">
        <f>IF(I98=1,1,IF(SUM(J99:J$172)+SUM(I$26:I98)&lt;$I$22,1,0))</f>
        <v>0</v>
      </c>
      <c r="K98" s="327">
        <f t="shared" si="15"/>
        <v>0</v>
      </c>
      <c r="L98" s="327">
        <f t="shared" si="16"/>
        <v>0</v>
      </c>
      <c r="M98" s="327"/>
      <c r="N98" s="327"/>
      <c r="O98" s="327"/>
      <c r="P98" s="327"/>
      <c r="Q98" s="327"/>
      <c r="R98" s="327"/>
      <c r="S98" s="327"/>
      <c r="T98" s="346"/>
      <c r="U98" s="345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4"/>
        <v>0</v>
      </c>
      <c r="AF98" s="329"/>
      <c r="AG98" s="330"/>
    </row>
    <row r="99" spans="1:33" s="326" customFormat="1" ht="14.45" hidden="1" customHeight="1" x14ac:dyDescent="0.25">
      <c r="A99" s="327"/>
      <c r="B99" s="122"/>
      <c r="C99" s="332"/>
      <c r="D99" s="332"/>
      <c r="E99" s="332"/>
      <c r="F99" s="122"/>
      <c r="I99" s="327">
        <f t="shared" si="13"/>
        <v>0</v>
      </c>
      <c r="J99" s="327">
        <f>IF(I99=1,1,IF(SUM(J100:J$172)+SUM(I$26:I99)&lt;$I$22,1,0))</f>
        <v>0</v>
      </c>
      <c r="K99" s="327">
        <f t="shared" si="15"/>
        <v>0</v>
      </c>
      <c r="L99" s="327">
        <f t="shared" si="16"/>
        <v>0</v>
      </c>
      <c r="M99" s="327"/>
      <c r="N99" s="327"/>
      <c r="O99" s="327"/>
      <c r="P99" s="327"/>
      <c r="Q99" s="327"/>
      <c r="R99" s="327"/>
      <c r="S99" s="327"/>
      <c r="T99" s="346"/>
      <c r="U99" s="345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4"/>
        <v>0</v>
      </c>
      <c r="AF99" s="329"/>
      <c r="AG99" s="330"/>
    </row>
    <row r="100" spans="1:33" s="326" customFormat="1" hidden="1" x14ac:dyDescent="0.25">
      <c r="A100" s="327"/>
      <c r="B100" s="122"/>
      <c r="C100" s="332"/>
      <c r="D100" s="332"/>
      <c r="E100" s="332"/>
      <c r="F100" s="122"/>
      <c r="I100" s="327">
        <f t="shared" si="13"/>
        <v>0</v>
      </c>
      <c r="J100" s="327">
        <f>IF(I100=1,1,IF(SUM(J101:J$172)+SUM(I$26:I100)&lt;$I$22,1,0))</f>
        <v>0</v>
      </c>
      <c r="K100" s="327">
        <f t="shared" si="15"/>
        <v>0</v>
      </c>
      <c r="L100" s="327">
        <f t="shared" si="16"/>
        <v>0</v>
      </c>
      <c r="M100" s="327"/>
      <c r="N100" s="327"/>
      <c r="O100" s="327"/>
      <c r="P100" s="327"/>
      <c r="Q100" s="327"/>
      <c r="R100" s="327"/>
      <c r="S100" s="327"/>
      <c r="T100" s="346"/>
      <c r="U100" s="345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4"/>
        <v>0</v>
      </c>
      <c r="AF100" s="329"/>
      <c r="AG100" s="330"/>
    </row>
    <row r="101" spans="1:33" s="326" customFormat="1" hidden="1" x14ac:dyDescent="0.25">
      <c r="A101" s="327"/>
      <c r="B101" s="122"/>
      <c r="C101" s="332"/>
      <c r="D101" s="332"/>
      <c r="E101" s="332"/>
      <c r="F101" s="122"/>
      <c r="I101" s="327">
        <f t="shared" si="13"/>
        <v>0</v>
      </c>
      <c r="J101" s="327">
        <f>IF(I101=1,1,IF(SUM(J102:J$172)+SUM(I$26:I101)&lt;$I$22,1,0))</f>
        <v>0</v>
      </c>
      <c r="K101" s="327">
        <f t="shared" si="15"/>
        <v>0</v>
      </c>
      <c r="L101" s="327">
        <f t="shared" si="16"/>
        <v>0</v>
      </c>
      <c r="M101" s="327"/>
      <c r="N101" s="327"/>
      <c r="O101" s="327"/>
      <c r="P101" s="327"/>
      <c r="Q101" s="327"/>
      <c r="R101" s="327"/>
      <c r="S101" s="327"/>
      <c r="T101" s="346"/>
      <c r="U101" s="345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4"/>
        <v>0</v>
      </c>
      <c r="AF101" s="329"/>
      <c r="AG101" s="330"/>
    </row>
    <row r="102" spans="1:33" s="326" customFormat="1" hidden="1" x14ac:dyDescent="0.25">
      <c r="A102" s="327"/>
      <c r="B102" s="122"/>
      <c r="C102" s="332"/>
      <c r="D102" s="332"/>
      <c r="E102" s="332"/>
      <c r="F102" s="122"/>
      <c r="I102" s="327">
        <f t="shared" si="13"/>
        <v>0</v>
      </c>
      <c r="J102" s="327">
        <f>IF(I102=1,1,IF(SUM(J103:J$172)+SUM(I$26:I102)&lt;$I$22,1,0))</f>
        <v>0</v>
      </c>
      <c r="K102" s="327">
        <f t="shared" si="15"/>
        <v>0</v>
      </c>
      <c r="L102" s="327">
        <f t="shared" si="16"/>
        <v>0</v>
      </c>
      <c r="M102" s="327"/>
      <c r="N102" s="327"/>
      <c r="O102" s="327"/>
      <c r="P102" s="327"/>
      <c r="Q102" s="327"/>
      <c r="R102" s="327"/>
      <c r="S102" s="327"/>
      <c r="T102" s="346"/>
      <c r="U102" s="345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4"/>
        <v>0</v>
      </c>
      <c r="AF102" s="329"/>
      <c r="AG102" s="330"/>
    </row>
    <row r="103" spans="1:33" s="326" customFormat="1" hidden="1" x14ac:dyDescent="0.25">
      <c r="A103" s="327"/>
      <c r="B103" s="122"/>
      <c r="C103" s="332"/>
      <c r="D103" s="332"/>
      <c r="E103" s="332"/>
      <c r="F103" s="122"/>
      <c r="I103" s="327">
        <f t="shared" si="13"/>
        <v>0</v>
      </c>
      <c r="J103" s="327">
        <f>IF(I103=1,1,IF(SUM(J104:J$172)+SUM(I$26:I103)&lt;$I$22,1,0))</f>
        <v>0</v>
      </c>
      <c r="K103" s="327">
        <f t="shared" si="15"/>
        <v>0</v>
      </c>
      <c r="L103" s="327">
        <f t="shared" si="16"/>
        <v>0</v>
      </c>
      <c r="M103" s="327"/>
      <c r="N103" s="327"/>
      <c r="O103" s="327"/>
      <c r="P103" s="327"/>
      <c r="Q103" s="327"/>
      <c r="R103" s="327"/>
      <c r="S103" s="327"/>
      <c r="T103" s="346"/>
      <c r="U103" s="345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4"/>
        <v>0</v>
      </c>
      <c r="AF103" s="329"/>
      <c r="AG103" s="330"/>
    </row>
    <row r="104" spans="1:33" s="326" customFormat="1" hidden="1" x14ac:dyDescent="0.25">
      <c r="A104" s="327"/>
      <c r="B104" s="122"/>
      <c r="C104" s="332"/>
      <c r="D104" s="332"/>
      <c r="E104" s="332"/>
      <c r="F104" s="122"/>
      <c r="I104" s="327">
        <f t="shared" si="13"/>
        <v>0</v>
      </c>
      <c r="J104" s="327">
        <f>IF(I104=1,1,IF(SUM(J105:J$172)+SUM(I$26:I104)&lt;$I$22,1,0))</f>
        <v>0</v>
      </c>
      <c r="K104" s="327">
        <f t="shared" si="15"/>
        <v>0</v>
      </c>
      <c r="L104" s="327">
        <f t="shared" si="16"/>
        <v>0</v>
      </c>
      <c r="M104" s="327"/>
      <c r="N104" s="327"/>
      <c r="O104" s="327"/>
      <c r="P104" s="327"/>
      <c r="Q104" s="327"/>
      <c r="R104" s="327"/>
      <c r="S104" s="327"/>
      <c r="T104" s="346"/>
      <c r="U104" s="345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4"/>
        <v>0</v>
      </c>
      <c r="AF104" s="329"/>
      <c r="AG104" s="330"/>
    </row>
    <row r="105" spans="1:33" s="326" customFormat="1" x14ac:dyDescent="0.25">
      <c r="A105" s="327"/>
      <c r="B105" s="122"/>
      <c r="C105" s="332"/>
      <c r="D105" s="332"/>
      <c r="E105" s="332"/>
      <c r="F105" s="122"/>
      <c r="I105" s="327">
        <f t="shared" si="13"/>
        <v>0</v>
      </c>
      <c r="J105" s="327">
        <f>IF(I105=1,1,IF(SUM(J106:J$172)+SUM(I$26:I105)&lt;$I$22,1,0))</f>
        <v>1</v>
      </c>
      <c r="K105" s="327">
        <f t="shared" si="15"/>
        <v>1</v>
      </c>
      <c r="L105" s="327">
        <f t="shared" si="16"/>
        <v>1</v>
      </c>
      <c r="M105" s="327"/>
      <c r="N105" s="327"/>
      <c r="O105" s="327"/>
      <c r="P105" s="327"/>
      <c r="Q105" s="327"/>
      <c r="R105" s="327"/>
      <c r="S105" s="327"/>
      <c r="T105" s="346"/>
      <c r="U105" s="345"/>
      <c r="V105" s="569" t="s">
        <v>19</v>
      </c>
      <c r="W105" s="569"/>
      <c r="X105" s="131" t="s">
        <v>19</v>
      </c>
      <c r="Y105" s="199">
        <v>0</v>
      </c>
      <c r="Z105" s="198">
        <v>0</v>
      </c>
      <c r="AA105" s="197">
        <v>0</v>
      </c>
      <c r="AB105" s="114">
        <v>0</v>
      </c>
      <c r="AC105" s="196">
        <v>0</v>
      </c>
      <c r="AD105" s="113">
        <f t="shared" si="14"/>
        <v>0</v>
      </c>
      <c r="AF105" s="329"/>
      <c r="AG105" s="330"/>
    </row>
    <row r="106" spans="1:33" s="326" customFormat="1" x14ac:dyDescent="0.25">
      <c r="A106" s="325"/>
      <c r="B106" s="325"/>
      <c r="C106" s="325"/>
      <c r="D106" s="325"/>
      <c r="E106" s="325"/>
      <c r="F106" s="325"/>
      <c r="I106" s="327">
        <v>1</v>
      </c>
      <c r="J106" s="327">
        <f>IF(I106=1,1,IF(SUM(J109:J$172)+SUM(I$26:I106)&lt;$I$22,1,0))</f>
        <v>1</v>
      </c>
      <c r="K106" s="327">
        <f t="shared" si="15"/>
        <v>1</v>
      </c>
      <c r="L106" s="327">
        <f t="shared" si="16"/>
        <v>1</v>
      </c>
      <c r="M106" s="327"/>
      <c r="N106" s="327"/>
      <c r="O106" s="327"/>
      <c r="P106" s="327"/>
      <c r="Q106" s="327"/>
      <c r="R106" s="327"/>
      <c r="S106" s="327"/>
      <c r="T106" s="344"/>
      <c r="U106" s="345"/>
      <c r="V106" s="570"/>
      <c r="W106" s="570"/>
      <c r="X106" s="194"/>
      <c r="Y106" s="193"/>
      <c r="Z106" s="191"/>
      <c r="AA106" s="192"/>
      <c r="AB106" s="191"/>
      <c r="AC106" s="160" t="s">
        <v>43</v>
      </c>
      <c r="AD106" s="190">
        <f>AD42+AD64+AD85</f>
        <v>69092.33</v>
      </c>
      <c r="AF106" s="329"/>
      <c r="AG106" s="330"/>
    </row>
    <row r="107" spans="1:33" s="337" customFormat="1" ht="14.45" customHeight="1" x14ac:dyDescent="0.25">
      <c r="A107" s="327"/>
      <c r="B107" s="122"/>
      <c r="C107" s="332"/>
      <c r="D107" s="332"/>
      <c r="E107" s="332"/>
      <c r="F107" s="122"/>
      <c r="G107" s="64"/>
      <c r="H107" s="343"/>
      <c r="I107" s="327">
        <v>1</v>
      </c>
      <c r="J107" s="327">
        <f>H107</f>
        <v>0</v>
      </c>
      <c r="K107" s="327">
        <f t="shared" si="15"/>
        <v>1</v>
      </c>
      <c r="L107" s="327">
        <f t="shared" si="16"/>
        <v>1</v>
      </c>
      <c r="M107" s="327"/>
      <c r="N107" s="327"/>
      <c r="O107" s="327"/>
      <c r="P107" s="327"/>
      <c r="Q107" s="327"/>
      <c r="R107" s="327"/>
      <c r="S107" s="338"/>
      <c r="T107" s="157">
        <v>1</v>
      </c>
      <c r="U107" s="347"/>
      <c r="V107" s="348"/>
      <c r="W107" s="348"/>
      <c r="X107" s="348"/>
      <c r="Y107" s="349"/>
      <c r="Z107" s="350"/>
      <c r="AA107" s="350"/>
      <c r="AB107" s="351" t="s">
        <v>42</v>
      </c>
      <c r="AC107" s="188">
        <v>0.84040000000000004</v>
      </c>
      <c r="AD107" s="352">
        <f>$AD$106*AC107*T107</f>
        <v>58065.194132000004</v>
      </c>
      <c r="AF107" s="341"/>
      <c r="AG107" s="342"/>
    </row>
    <row r="108" spans="1:33" s="337" customFormat="1" ht="22.35" customHeight="1" x14ac:dyDescent="0.25">
      <c r="A108" s="336"/>
      <c r="B108" s="336"/>
      <c r="C108" s="336"/>
      <c r="D108" s="336"/>
      <c r="E108" s="336"/>
      <c r="F108" s="336"/>
      <c r="I108" s="327">
        <v>1</v>
      </c>
      <c r="J108" s="327">
        <f>IF(I108=1,1,IF(SUM(J111:J$172)+SUM(I$26:I108)&lt;$I$22,1,0))</f>
        <v>1</v>
      </c>
      <c r="K108" s="327">
        <f t="shared" si="15"/>
        <v>1</v>
      </c>
      <c r="L108" s="327">
        <f t="shared" si="16"/>
        <v>1</v>
      </c>
      <c r="M108" s="327"/>
      <c r="N108" s="327"/>
      <c r="O108" s="327"/>
      <c r="P108" s="327"/>
      <c r="Q108" s="327"/>
      <c r="R108" s="327"/>
      <c r="S108" s="338"/>
      <c r="T108" s="353"/>
      <c r="U108" s="347"/>
      <c r="V108" s="348"/>
      <c r="W108" s="348"/>
      <c r="X108" s="348"/>
      <c r="Y108" s="349"/>
      <c r="Z108" s="350"/>
      <c r="AA108" s="350"/>
      <c r="AB108" s="354"/>
      <c r="AC108" s="181" t="s">
        <v>41</v>
      </c>
      <c r="AD108" s="355">
        <f>AD106+AD107</f>
        <v>127157.52413200001</v>
      </c>
      <c r="AF108" s="341"/>
      <c r="AG108" s="342"/>
    </row>
    <row r="109" spans="1:33" s="337" customFormat="1" ht="25.35" customHeight="1" x14ac:dyDescent="0.25">
      <c r="A109" s="336"/>
      <c r="B109" s="336"/>
      <c r="C109" s="336"/>
      <c r="D109" s="336"/>
      <c r="E109" s="336"/>
      <c r="F109" s="336"/>
      <c r="G109" s="356"/>
      <c r="H109" s="356"/>
      <c r="I109" s="327">
        <v>1</v>
      </c>
      <c r="J109" s="327">
        <f>IF(I109=1,1,IF(SUM(J111:J$172)+SUM(I$26:I109)&lt;$I$22,1,0))</f>
        <v>1</v>
      </c>
      <c r="K109" s="327">
        <f t="shared" si="15"/>
        <v>1</v>
      </c>
      <c r="L109" s="327">
        <f t="shared" si="16"/>
        <v>1</v>
      </c>
      <c r="M109" s="327"/>
      <c r="N109" s="327"/>
      <c r="O109" s="327"/>
      <c r="P109" s="327"/>
      <c r="Q109" s="327"/>
      <c r="R109" s="327"/>
      <c r="S109" s="338"/>
      <c r="T109" s="357" t="s">
        <v>40</v>
      </c>
      <c r="U109" s="347"/>
      <c r="V109" s="178" t="s">
        <v>39</v>
      </c>
      <c r="W109" s="177"/>
      <c r="X109" s="167"/>
      <c r="Y109" s="177"/>
      <c r="Z109" s="176"/>
      <c r="AA109" s="176"/>
      <c r="AB109" s="176"/>
      <c r="AC109" s="125"/>
      <c r="AD109" s="175"/>
      <c r="AF109" s="341"/>
      <c r="AG109" s="342"/>
    </row>
    <row r="110" spans="1:33" s="337" customFormat="1" ht="14.45" customHeight="1" x14ac:dyDescent="0.25">
      <c r="A110" s="336"/>
      <c r="B110" s="336"/>
      <c r="C110" s="336"/>
      <c r="D110" s="336"/>
      <c r="E110" s="336"/>
      <c r="F110" s="336"/>
      <c r="G110" s="64"/>
      <c r="H110" s="343"/>
      <c r="I110" s="327">
        <v>1</v>
      </c>
      <c r="J110" s="327">
        <f t="shared" ref="J110:J119" si="17">I110</f>
        <v>1</v>
      </c>
      <c r="K110" s="327">
        <f t="shared" si="15"/>
        <v>1</v>
      </c>
      <c r="L110" s="327">
        <f t="shared" si="16"/>
        <v>1</v>
      </c>
      <c r="M110" s="327"/>
      <c r="N110" s="327"/>
      <c r="O110" s="327"/>
      <c r="P110" s="327"/>
      <c r="Q110" s="327"/>
      <c r="R110" s="327"/>
      <c r="S110" s="338"/>
      <c r="T110" s="157">
        <v>1</v>
      </c>
      <c r="U110" s="347"/>
      <c r="V110" s="169"/>
      <c r="W110" s="169"/>
      <c r="X110" s="169"/>
      <c r="Y110" s="164"/>
      <c r="Z110" s="164" t="s">
        <v>38</v>
      </c>
      <c r="AA110" s="174">
        <v>0.3</v>
      </c>
      <c r="AB110" s="173" t="s">
        <v>37</v>
      </c>
      <c r="AC110" s="172">
        <v>0.16300804173005867</v>
      </c>
      <c r="AD110" s="113">
        <f>ROUND($AD$108*AC110*T110,4)</f>
        <v>20727.699000000001</v>
      </c>
      <c r="AF110" s="341"/>
      <c r="AG110" s="342"/>
    </row>
    <row r="111" spans="1:33" s="337" customFormat="1" ht="14.45" hidden="1" customHeight="1" x14ac:dyDescent="0.25">
      <c r="A111" s="336"/>
      <c r="B111" s="336"/>
      <c r="C111" s="336"/>
      <c r="D111" s="336"/>
      <c r="E111" s="336"/>
      <c r="F111" s="336"/>
      <c r="G111" s="64"/>
      <c r="H111" s="343"/>
      <c r="I111" s="327">
        <f t="shared" ref="I111:I119" si="18">IF($AD111=0,0,1)</f>
        <v>0</v>
      </c>
      <c r="J111" s="327">
        <f t="shared" si="17"/>
        <v>0</v>
      </c>
      <c r="K111" s="327">
        <f t="shared" si="15"/>
        <v>0</v>
      </c>
      <c r="L111" s="327">
        <f t="shared" si="16"/>
        <v>0</v>
      </c>
      <c r="M111" s="327"/>
      <c r="N111" s="327"/>
      <c r="O111" s="327"/>
      <c r="P111" s="327"/>
      <c r="Q111" s="327"/>
      <c r="R111" s="327"/>
      <c r="S111" s="338"/>
      <c r="T111" s="157">
        <v>0</v>
      </c>
      <c r="U111" s="347"/>
      <c r="V111" s="169"/>
      <c r="W111" s="169"/>
      <c r="X111" s="169"/>
      <c r="Y111" s="166"/>
      <c r="Z111" s="171"/>
      <c r="AA111" s="170"/>
      <c r="AB111" s="164" t="s">
        <v>36</v>
      </c>
      <c r="AC111" s="163">
        <v>0.05</v>
      </c>
      <c r="AD111" s="113">
        <f t="shared" ref="AD111:AD119" si="19">ROUND($AD$108*AC111*T111,4)</f>
        <v>0</v>
      </c>
      <c r="AF111" s="341"/>
      <c r="AG111" s="342"/>
    </row>
    <row r="112" spans="1:33" s="337" customFormat="1" ht="14.45" hidden="1" customHeight="1" x14ac:dyDescent="0.25">
      <c r="A112" s="336"/>
      <c r="B112" s="336"/>
      <c r="C112" s="336"/>
      <c r="D112" s="336"/>
      <c r="E112" s="336"/>
      <c r="F112" s="336"/>
      <c r="G112" s="64"/>
      <c r="H112" s="343"/>
      <c r="I112" s="327">
        <f t="shared" si="18"/>
        <v>0</v>
      </c>
      <c r="J112" s="327">
        <f t="shared" si="17"/>
        <v>0</v>
      </c>
      <c r="K112" s="327">
        <f t="shared" si="15"/>
        <v>0</v>
      </c>
      <c r="L112" s="327">
        <f t="shared" si="16"/>
        <v>0</v>
      </c>
      <c r="M112" s="327"/>
      <c r="N112" s="327"/>
      <c r="O112" s="327"/>
      <c r="P112" s="327"/>
      <c r="Q112" s="327"/>
      <c r="R112" s="327"/>
      <c r="S112" s="338"/>
      <c r="T112" s="157">
        <v>0</v>
      </c>
      <c r="U112" s="347"/>
      <c r="V112" s="169"/>
      <c r="W112" s="169"/>
      <c r="X112" s="169"/>
      <c r="Y112" s="166"/>
      <c r="Z112" s="165"/>
      <c r="AA112" s="165"/>
      <c r="AB112" s="164" t="s">
        <v>36</v>
      </c>
      <c r="AC112" s="163">
        <v>7.6999999999999999E-2</v>
      </c>
      <c r="AD112" s="113">
        <f t="shared" si="19"/>
        <v>0</v>
      </c>
      <c r="AF112" s="341"/>
      <c r="AG112" s="342"/>
    </row>
    <row r="113" spans="1:33" s="337" customFormat="1" ht="14.45" hidden="1" customHeight="1" x14ac:dyDescent="0.25">
      <c r="A113" s="336"/>
      <c r="B113" s="336"/>
      <c r="C113" s="336"/>
      <c r="D113" s="336"/>
      <c r="E113" s="336"/>
      <c r="F113" s="336"/>
      <c r="G113" s="64"/>
      <c r="H113" s="343"/>
      <c r="I113" s="327">
        <f t="shared" si="18"/>
        <v>0</v>
      </c>
      <c r="J113" s="327">
        <f t="shared" si="17"/>
        <v>0</v>
      </c>
      <c r="K113" s="327">
        <f t="shared" si="15"/>
        <v>0</v>
      </c>
      <c r="L113" s="327">
        <f t="shared" si="16"/>
        <v>0</v>
      </c>
      <c r="M113" s="327"/>
      <c r="N113" s="327"/>
      <c r="O113" s="327"/>
      <c r="P113" s="327"/>
      <c r="Q113" s="327"/>
      <c r="R113" s="327"/>
      <c r="S113" s="338"/>
      <c r="T113" s="157">
        <v>0</v>
      </c>
      <c r="U113" s="347"/>
      <c r="V113" s="169"/>
      <c r="W113" s="169"/>
      <c r="X113" s="169"/>
      <c r="Y113" s="166"/>
      <c r="Z113" s="165"/>
      <c r="AA113" s="165"/>
      <c r="AB113" s="164" t="s">
        <v>35</v>
      </c>
      <c r="AC113" s="163">
        <v>1.4999999999999999E-2</v>
      </c>
      <c r="AD113" s="113">
        <f t="shared" si="19"/>
        <v>0</v>
      </c>
      <c r="AF113" s="341"/>
      <c r="AG113" s="342"/>
    </row>
    <row r="114" spans="1:33" s="337" customFormat="1" ht="14.45" hidden="1" customHeight="1" x14ac:dyDescent="0.25">
      <c r="A114" s="336"/>
      <c r="B114" s="336"/>
      <c r="C114" s="336"/>
      <c r="D114" s="336"/>
      <c r="E114" s="336"/>
      <c r="F114" s="336"/>
      <c r="G114" s="64"/>
      <c r="H114" s="343"/>
      <c r="I114" s="327">
        <f t="shared" si="18"/>
        <v>0</v>
      </c>
      <c r="J114" s="327">
        <f t="shared" si="17"/>
        <v>0</v>
      </c>
      <c r="K114" s="327">
        <f t="shared" si="15"/>
        <v>0</v>
      </c>
      <c r="L114" s="327">
        <f t="shared" si="16"/>
        <v>0</v>
      </c>
      <c r="M114" s="327"/>
      <c r="N114" s="327"/>
      <c r="O114" s="327"/>
      <c r="P114" s="327"/>
      <c r="Q114" s="327"/>
      <c r="R114" s="327"/>
      <c r="S114" s="338"/>
      <c r="T114" s="157">
        <v>0</v>
      </c>
      <c r="U114" s="347"/>
      <c r="V114" s="169"/>
      <c r="W114" s="169"/>
      <c r="X114" s="169"/>
      <c r="Y114" s="166"/>
      <c r="Z114" s="165"/>
      <c r="AA114" s="165"/>
      <c r="AB114" s="164" t="s">
        <v>35</v>
      </c>
      <c r="AC114" s="163">
        <v>2.7E-2</v>
      </c>
      <c r="AD114" s="113">
        <f t="shared" si="19"/>
        <v>0</v>
      </c>
      <c r="AF114" s="341"/>
      <c r="AG114" s="342"/>
    </row>
    <row r="115" spans="1:33" s="337" customFormat="1" ht="14.45" hidden="1" customHeight="1" x14ac:dyDescent="0.25">
      <c r="A115" s="336"/>
      <c r="B115" s="336"/>
      <c r="C115" s="336"/>
      <c r="D115" s="336"/>
      <c r="E115" s="336"/>
      <c r="F115" s="336"/>
      <c r="G115" s="64"/>
      <c r="H115" s="343"/>
      <c r="I115" s="327">
        <f t="shared" si="18"/>
        <v>0</v>
      </c>
      <c r="J115" s="327">
        <f t="shared" si="17"/>
        <v>0</v>
      </c>
      <c r="K115" s="327">
        <f t="shared" si="15"/>
        <v>0</v>
      </c>
      <c r="L115" s="327">
        <f t="shared" si="16"/>
        <v>0</v>
      </c>
      <c r="M115" s="327"/>
      <c r="N115" s="327"/>
      <c r="O115" s="327"/>
      <c r="P115" s="327"/>
      <c r="Q115" s="327"/>
      <c r="R115" s="327"/>
      <c r="S115" s="338"/>
      <c r="T115" s="157">
        <v>0</v>
      </c>
      <c r="U115" s="347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9"/>
        <v>0</v>
      </c>
      <c r="AF115" s="341"/>
      <c r="AG115" s="342"/>
    </row>
    <row r="116" spans="1:33" s="337" customFormat="1" ht="14.45" hidden="1" customHeight="1" x14ac:dyDescent="0.25">
      <c r="A116" s="336"/>
      <c r="B116" s="336"/>
      <c r="C116" s="336"/>
      <c r="D116" s="336"/>
      <c r="E116" s="336"/>
      <c r="F116" s="336"/>
      <c r="G116" s="64"/>
      <c r="H116" s="343"/>
      <c r="I116" s="327">
        <f t="shared" si="18"/>
        <v>0</v>
      </c>
      <c r="J116" s="327">
        <f t="shared" si="17"/>
        <v>0</v>
      </c>
      <c r="K116" s="327">
        <f t="shared" si="15"/>
        <v>0</v>
      </c>
      <c r="L116" s="327">
        <f t="shared" si="16"/>
        <v>0</v>
      </c>
      <c r="M116" s="327"/>
      <c r="N116" s="327"/>
      <c r="O116" s="327"/>
      <c r="P116" s="327"/>
      <c r="Q116" s="327"/>
      <c r="R116" s="327"/>
      <c r="S116" s="338"/>
      <c r="T116" s="157">
        <v>0</v>
      </c>
      <c r="U116" s="347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9"/>
        <v>0</v>
      </c>
      <c r="AF116" s="341"/>
      <c r="AG116" s="342"/>
    </row>
    <row r="117" spans="1:33" s="337" customFormat="1" ht="14.45" hidden="1" customHeight="1" x14ac:dyDescent="0.25">
      <c r="A117" s="336"/>
      <c r="B117" s="336"/>
      <c r="C117" s="336"/>
      <c r="D117" s="336"/>
      <c r="E117" s="336"/>
      <c r="F117" s="336"/>
      <c r="G117" s="64"/>
      <c r="H117" s="343"/>
      <c r="I117" s="327">
        <f t="shared" si="18"/>
        <v>0</v>
      </c>
      <c r="J117" s="327">
        <f t="shared" si="17"/>
        <v>0</v>
      </c>
      <c r="K117" s="327">
        <f t="shared" si="15"/>
        <v>0</v>
      </c>
      <c r="L117" s="327">
        <f t="shared" si="16"/>
        <v>0</v>
      </c>
      <c r="M117" s="327"/>
      <c r="N117" s="327"/>
      <c r="O117" s="327"/>
      <c r="P117" s="327"/>
      <c r="Q117" s="327"/>
      <c r="R117" s="327"/>
      <c r="S117" s="338"/>
      <c r="T117" s="157">
        <v>0</v>
      </c>
      <c r="U117" s="347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19"/>
        <v>0</v>
      </c>
      <c r="AF117" s="341"/>
      <c r="AG117" s="342"/>
    </row>
    <row r="118" spans="1:33" s="337" customFormat="1" ht="14.45" hidden="1" customHeight="1" x14ac:dyDescent="0.25">
      <c r="A118" s="336"/>
      <c r="B118" s="336"/>
      <c r="C118" s="336"/>
      <c r="D118" s="336"/>
      <c r="E118" s="336"/>
      <c r="F118" s="336"/>
      <c r="G118" s="64"/>
      <c r="H118" s="343"/>
      <c r="I118" s="327">
        <f t="shared" si="18"/>
        <v>0</v>
      </c>
      <c r="J118" s="327">
        <f t="shared" si="17"/>
        <v>0</v>
      </c>
      <c r="K118" s="327">
        <f t="shared" si="15"/>
        <v>0</v>
      </c>
      <c r="L118" s="327">
        <f t="shared" si="16"/>
        <v>0</v>
      </c>
      <c r="M118" s="327"/>
      <c r="N118" s="327"/>
      <c r="O118" s="327"/>
      <c r="P118" s="327"/>
      <c r="Q118" s="327"/>
      <c r="R118" s="327"/>
      <c r="S118" s="338"/>
      <c r="T118" s="157">
        <v>0</v>
      </c>
      <c r="U118" s="347"/>
      <c r="V118" s="169"/>
      <c r="W118" s="169"/>
      <c r="X118" s="169"/>
      <c r="Y118" s="166"/>
      <c r="Z118" s="165"/>
      <c r="AA118" s="165"/>
      <c r="AB118" s="164"/>
      <c r="AC118" s="163"/>
      <c r="AD118" s="113">
        <f t="shared" si="19"/>
        <v>0</v>
      </c>
      <c r="AF118" s="341"/>
      <c r="AG118" s="342"/>
    </row>
    <row r="119" spans="1:33" s="337" customFormat="1" ht="14.45" hidden="1" customHeight="1" x14ac:dyDescent="0.25">
      <c r="A119" s="336"/>
      <c r="B119" s="336"/>
      <c r="C119" s="336"/>
      <c r="D119" s="336"/>
      <c r="E119" s="336"/>
      <c r="F119" s="336"/>
      <c r="G119" s="64"/>
      <c r="H119" s="343"/>
      <c r="I119" s="327">
        <f t="shared" si="18"/>
        <v>0</v>
      </c>
      <c r="J119" s="327">
        <f t="shared" si="17"/>
        <v>0</v>
      </c>
      <c r="K119" s="327">
        <f t="shared" si="15"/>
        <v>0</v>
      </c>
      <c r="L119" s="327">
        <f t="shared" si="16"/>
        <v>0</v>
      </c>
      <c r="M119" s="327"/>
      <c r="N119" s="327"/>
      <c r="O119" s="327"/>
      <c r="P119" s="327"/>
      <c r="Q119" s="327"/>
      <c r="R119" s="327"/>
      <c r="S119" s="338"/>
      <c r="T119" s="157">
        <v>0</v>
      </c>
      <c r="U119" s="347"/>
      <c r="V119" s="167"/>
      <c r="W119" s="167"/>
      <c r="X119" s="167"/>
      <c r="Y119" s="166"/>
      <c r="Z119" s="165"/>
      <c r="AA119" s="165"/>
      <c r="AB119" s="164"/>
      <c r="AC119" s="163"/>
      <c r="AD119" s="113">
        <f t="shared" si="19"/>
        <v>0</v>
      </c>
      <c r="AF119" s="341"/>
      <c r="AG119" s="342"/>
    </row>
    <row r="120" spans="1:33" s="326" customFormat="1" x14ac:dyDescent="0.25">
      <c r="A120" s="327"/>
      <c r="B120" s="122"/>
      <c r="C120" s="332"/>
      <c r="D120" s="332"/>
      <c r="E120" s="332"/>
      <c r="F120" s="122"/>
      <c r="I120" s="327">
        <v>1</v>
      </c>
      <c r="J120" s="338">
        <v>1</v>
      </c>
      <c r="K120" s="327">
        <f t="shared" si="15"/>
        <v>1</v>
      </c>
      <c r="L120" s="327">
        <f t="shared" si="16"/>
        <v>1</v>
      </c>
      <c r="M120" s="327"/>
      <c r="N120" s="327"/>
      <c r="O120" s="327"/>
      <c r="P120" s="327"/>
      <c r="Q120" s="327"/>
      <c r="R120" s="327"/>
      <c r="S120" s="327"/>
      <c r="T120" s="358"/>
      <c r="U120" s="345"/>
      <c r="V120" s="161"/>
      <c r="W120" s="161"/>
      <c r="X120" s="88"/>
      <c r="Y120" s="88"/>
      <c r="Z120" s="86"/>
      <c r="AA120" s="86"/>
      <c r="AB120" s="160"/>
      <c r="AC120" s="159" t="s">
        <v>34</v>
      </c>
      <c r="AD120" s="158">
        <f>SUM(AD110:AD119)</f>
        <v>20727.699000000001</v>
      </c>
      <c r="AF120" s="329"/>
      <c r="AG120" s="330"/>
    </row>
    <row r="121" spans="1:33" s="326" customFormat="1" x14ac:dyDescent="0.25">
      <c r="A121" s="325"/>
      <c r="B121" s="325"/>
      <c r="C121" s="325"/>
      <c r="D121" s="325"/>
      <c r="E121" s="325"/>
      <c r="F121" s="325"/>
      <c r="I121" s="327">
        <v>1</v>
      </c>
      <c r="J121" s="338">
        <v>1</v>
      </c>
      <c r="K121" s="327">
        <f t="shared" si="15"/>
        <v>1</v>
      </c>
      <c r="L121" s="327">
        <f t="shared" si="16"/>
        <v>1</v>
      </c>
      <c r="M121" s="327"/>
      <c r="N121" s="327"/>
      <c r="O121" s="327"/>
      <c r="P121" s="327"/>
      <c r="Q121" s="327"/>
      <c r="R121" s="327"/>
      <c r="S121" s="327"/>
      <c r="T121" s="359"/>
      <c r="U121" s="345"/>
      <c r="V121" s="153"/>
      <c r="W121" s="360"/>
      <c r="X121" s="360"/>
      <c r="Y121" s="361"/>
      <c r="Z121" s="362"/>
      <c r="AA121" s="362"/>
      <c r="AB121" s="363"/>
      <c r="AC121" s="148" t="s">
        <v>33</v>
      </c>
      <c r="AD121" s="364">
        <f>TRUNC(AD108+AD120,2)</f>
        <v>147885.22</v>
      </c>
      <c r="AF121" s="329"/>
      <c r="AG121" s="341"/>
    </row>
    <row r="122" spans="1:33" s="326" customFormat="1" x14ac:dyDescent="0.25">
      <c r="A122" s="325"/>
      <c r="B122" s="325"/>
      <c r="C122" s="325"/>
      <c r="D122" s="325"/>
      <c r="E122" s="325"/>
      <c r="F122" s="325"/>
      <c r="I122" s="327">
        <v>1</v>
      </c>
      <c r="J122" s="338">
        <v>1</v>
      </c>
      <c r="K122" s="327">
        <f t="shared" si="15"/>
        <v>1</v>
      </c>
      <c r="L122" s="327">
        <f t="shared" si="16"/>
        <v>1</v>
      </c>
      <c r="M122" s="327"/>
      <c r="N122" s="327"/>
      <c r="O122" s="327"/>
      <c r="P122" s="327"/>
      <c r="Q122" s="327"/>
      <c r="R122" s="327"/>
      <c r="S122" s="327"/>
      <c r="T122" s="371" t="s">
        <v>32</v>
      </c>
      <c r="U122" s="328"/>
      <c r="V122" s="153"/>
      <c r="W122" s="366"/>
      <c r="X122" s="366"/>
      <c r="Y122" s="360"/>
      <c r="Z122" s="367"/>
      <c r="AA122" s="367"/>
      <c r="AB122" s="368"/>
      <c r="AC122" s="148" t="s">
        <v>31</v>
      </c>
      <c r="AD122" s="364">
        <f>TRUNC(AD40+AD121,2)</f>
        <v>179937.08</v>
      </c>
      <c r="AF122" s="329"/>
      <c r="AG122" s="330"/>
    </row>
    <row r="123" spans="1:33" s="337" customFormat="1" ht="22.35" customHeight="1" x14ac:dyDescent="0.25">
      <c r="A123" s="336"/>
      <c r="B123" s="336"/>
      <c r="C123" s="336"/>
      <c r="D123" s="336"/>
      <c r="E123" s="336"/>
      <c r="F123" s="336"/>
      <c r="I123" s="338">
        <v>1</v>
      </c>
      <c r="J123" s="338">
        <v>1</v>
      </c>
      <c r="K123" s="338">
        <f t="shared" si="15"/>
        <v>1</v>
      </c>
      <c r="L123" s="338">
        <f t="shared" si="16"/>
        <v>1</v>
      </c>
      <c r="M123" s="338"/>
      <c r="N123" s="338"/>
      <c r="O123" s="338"/>
      <c r="P123" s="338"/>
      <c r="Q123" s="338"/>
      <c r="R123" s="338"/>
      <c r="S123" s="338"/>
      <c r="T123" s="146">
        <v>30</v>
      </c>
      <c r="U123" s="369"/>
      <c r="V123" s="571" t="s">
        <v>30</v>
      </c>
      <c r="W123" s="571"/>
      <c r="X123" s="572" t="str">
        <f>IF($AD$121=0,"ZERO",CONCATENATE(TEXT(T123,"#.##0,00")," ",AC25))</f>
        <v>30,00 Km</v>
      </c>
      <c r="Y123" s="572"/>
      <c r="Z123" s="144"/>
      <c r="AA123" s="143"/>
      <c r="AB123" s="142"/>
      <c r="AC123" s="141" t="s">
        <v>29</v>
      </c>
      <c r="AD123" s="140">
        <f>IF(T123=0,0,ROUND(AD122/T123,2))</f>
        <v>5997.9</v>
      </c>
      <c r="AF123" s="341"/>
      <c r="AG123" s="342"/>
    </row>
    <row r="124" spans="1:33" s="326" customFormat="1" ht="39.6" customHeight="1" x14ac:dyDescent="0.25">
      <c r="A124" s="325"/>
      <c r="B124" s="325"/>
      <c r="C124" s="325"/>
      <c r="D124" s="325"/>
      <c r="E124" s="325"/>
      <c r="F124" s="325"/>
      <c r="I124" s="327">
        <v>1</v>
      </c>
      <c r="J124" s="327">
        <f>IF(I124=1,1,IF(SUM(J125:J$172)+SUM(I$26:I124)&lt;$I$22,1,0))</f>
        <v>1</v>
      </c>
      <c r="K124" s="327">
        <f t="shared" si="15"/>
        <v>1</v>
      </c>
      <c r="L124" s="327">
        <f t="shared" si="16"/>
        <v>1</v>
      </c>
      <c r="M124" s="327"/>
      <c r="N124" s="327"/>
      <c r="O124" s="327"/>
      <c r="P124" s="327"/>
      <c r="Q124" s="327"/>
      <c r="R124" s="327"/>
      <c r="S124" s="327"/>
      <c r="T124" s="343" t="s">
        <v>8</v>
      </c>
      <c r="U124" s="328"/>
      <c r="V124" s="568" t="s">
        <v>28</v>
      </c>
      <c r="W124" s="568"/>
      <c r="X124" s="568"/>
      <c r="Y124" s="568"/>
      <c r="Z124" s="568"/>
      <c r="AA124" s="313" t="s">
        <v>22</v>
      </c>
      <c r="AB124" s="315" t="s">
        <v>21</v>
      </c>
      <c r="AC124" s="135" t="s">
        <v>24</v>
      </c>
      <c r="AD124" s="134" t="s">
        <v>20</v>
      </c>
      <c r="AF124" s="329"/>
      <c r="AG124" s="330"/>
    </row>
    <row r="125" spans="1:33" s="326" customFormat="1" x14ac:dyDescent="0.25">
      <c r="A125" s="327"/>
      <c r="B125" s="122"/>
      <c r="C125" s="332"/>
      <c r="D125" s="332"/>
      <c r="E125" s="332"/>
      <c r="F125" s="122"/>
      <c r="I125" s="327">
        <v>1</v>
      </c>
      <c r="J125" s="327">
        <f>IF(I125=1,1,IF(SUM(J126:J$172)+SUM(I$26:I125)&lt;$I$22,1,0))</f>
        <v>1</v>
      </c>
      <c r="K125" s="327">
        <f t="shared" si="15"/>
        <v>1</v>
      </c>
      <c r="L125" s="327">
        <f t="shared" si="16"/>
        <v>1</v>
      </c>
      <c r="M125" s="327"/>
      <c r="N125" s="327"/>
      <c r="O125" s="327"/>
      <c r="P125" s="327"/>
      <c r="Q125" s="327"/>
      <c r="R125" s="327"/>
      <c r="S125" s="327"/>
      <c r="T125" s="334"/>
      <c r="U125" s="335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>ROUND(AC125*AB125,4)</f>
        <v>0</v>
      </c>
      <c r="AF125" s="329"/>
      <c r="AG125" s="330"/>
    </row>
    <row r="126" spans="1:33" s="326" customFormat="1" ht="14.45" hidden="1" customHeight="1" x14ac:dyDescent="0.25">
      <c r="A126" s="327"/>
      <c r="B126" s="122"/>
      <c r="C126" s="332"/>
      <c r="D126" s="332"/>
      <c r="E126" s="332"/>
      <c r="F126" s="325"/>
      <c r="I126" s="327">
        <f t="shared" ref="I126:I135" si="20">IF($AD126=0,0,1)</f>
        <v>0</v>
      </c>
      <c r="J126" s="327">
        <f>IF(I126=1,1,IF(SUM(J127:J$172)+SUM(I$26:I126)&lt;$I$22,1,0))</f>
        <v>0</v>
      </c>
      <c r="K126" s="327">
        <f t="shared" si="15"/>
        <v>0</v>
      </c>
      <c r="L126" s="327">
        <f t="shared" si="16"/>
        <v>0</v>
      </c>
      <c r="M126" s="327"/>
      <c r="N126" s="327"/>
      <c r="O126" s="327"/>
      <c r="P126" s="327"/>
      <c r="Q126" s="327"/>
      <c r="R126" s="327"/>
      <c r="S126" s="327"/>
      <c r="T126" s="334"/>
      <c r="U126" s="335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ref="AD126:AD135" si="21">ROUND(AC126*AB126,4)</f>
        <v>0</v>
      </c>
      <c r="AF126" s="329"/>
      <c r="AG126" s="330"/>
    </row>
    <row r="127" spans="1:33" s="326" customFormat="1" ht="14.45" hidden="1" customHeight="1" x14ac:dyDescent="0.25">
      <c r="A127" s="327"/>
      <c r="B127" s="122"/>
      <c r="C127" s="332"/>
      <c r="D127" s="332"/>
      <c r="E127" s="332"/>
      <c r="F127" s="325"/>
      <c r="I127" s="327">
        <f t="shared" si="20"/>
        <v>0</v>
      </c>
      <c r="J127" s="327">
        <f>IF(I127=1,1,IF(SUM(J128:J$172)+SUM(I$26:I127)&lt;$I$22,1,0))</f>
        <v>0</v>
      </c>
      <c r="K127" s="327">
        <f t="shared" si="15"/>
        <v>0</v>
      </c>
      <c r="L127" s="327">
        <f t="shared" si="16"/>
        <v>0</v>
      </c>
      <c r="M127" s="327"/>
      <c r="N127" s="327"/>
      <c r="O127" s="327"/>
      <c r="P127" s="327"/>
      <c r="Q127" s="327"/>
      <c r="R127" s="327"/>
      <c r="S127" s="327"/>
      <c r="T127" s="334"/>
      <c r="U127" s="335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21"/>
        <v>0</v>
      </c>
      <c r="AF127" s="329"/>
      <c r="AG127" s="330"/>
    </row>
    <row r="128" spans="1:33" s="326" customFormat="1" ht="14.45" hidden="1" customHeight="1" x14ac:dyDescent="0.25">
      <c r="A128" s="327"/>
      <c r="B128" s="122"/>
      <c r="C128" s="332"/>
      <c r="D128" s="332"/>
      <c r="E128" s="332"/>
      <c r="F128" s="325"/>
      <c r="I128" s="327">
        <f t="shared" si="20"/>
        <v>0</v>
      </c>
      <c r="J128" s="327">
        <f>IF(I128=1,1,IF(SUM(J129:J$172)+SUM(I$26:I128)&lt;$I$22,1,0))</f>
        <v>0</v>
      </c>
      <c r="K128" s="327">
        <f t="shared" si="15"/>
        <v>0</v>
      </c>
      <c r="L128" s="327">
        <f t="shared" si="16"/>
        <v>0</v>
      </c>
      <c r="M128" s="327"/>
      <c r="N128" s="327"/>
      <c r="O128" s="327"/>
      <c r="P128" s="327"/>
      <c r="Q128" s="327"/>
      <c r="R128" s="327"/>
      <c r="S128" s="327"/>
      <c r="T128" s="334"/>
      <c r="U128" s="335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21"/>
        <v>0</v>
      </c>
      <c r="AF128" s="329"/>
      <c r="AG128" s="330"/>
    </row>
    <row r="129" spans="1:33" s="326" customFormat="1" hidden="1" x14ac:dyDescent="0.25">
      <c r="A129" s="327"/>
      <c r="B129" s="122"/>
      <c r="C129" s="332"/>
      <c r="D129" s="332"/>
      <c r="E129" s="332"/>
      <c r="F129" s="325"/>
      <c r="I129" s="327">
        <f t="shared" si="20"/>
        <v>0</v>
      </c>
      <c r="J129" s="327">
        <f>IF(I129=1,1,IF(SUM(J130:J$172)+SUM(I$26:I129)&lt;$I$22,1,0))</f>
        <v>0</v>
      </c>
      <c r="K129" s="327">
        <f t="shared" si="15"/>
        <v>0</v>
      </c>
      <c r="L129" s="327">
        <f t="shared" si="16"/>
        <v>0</v>
      </c>
      <c r="M129" s="327"/>
      <c r="N129" s="327"/>
      <c r="O129" s="327"/>
      <c r="P129" s="327"/>
      <c r="Q129" s="327"/>
      <c r="R129" s="327"/>
      <c r="S129" s="327"/>
      <c r="T129" s="334"/>
      <c r="U129" s="335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21"/>
        <v>0</v>
      </c>
      <c r="AF129" s="329"/>
      <c r="AG129" s="330"/>
    </row>
    <row r="130" spans="1:33" s="326" customFormat="1" hidden="1" x14ac:dyDescent="0.25">
      <c r="A130" s="327"/>
      <c r="B130" s="122"/>
      <c r="C130" s="332"/>
      <c r="D130" s="332"/>
      <c r="E130" s="332"/>
      <c r="F130" s="325"/>
      <c r="I130" s="327">
        <f t="shared" si="20"/>
        <v>0</v>
      </c>
      <c r="J130" s="327">
        <f>IF(I130=1,1,IF(SUM(J131:J$172)+SUM(I$26:I130)&lt;$I$22,1,0))</f>
        <v>0</v>
      </c>
      <c r="K130" s="327">
        <f t="shared" si="15"/>
        <v>0</v>
      </c>
      <c r="L130" s="327">
        <f t="shared" si="16"/>
        <v>0</v>
      </c>
      <c r="M130" s="327"/>
      <c r="N130" s="327"/>
      <c r="O130" s="327"/>
      <c r="P130" s="327"/>
      <c r="Q130" s="327"/>
      <c r="R130" s="327"/>
      <c r="S130" s="327"/>
      <c r="T130" s="334"/>
      <c r="U130" s="335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21"/>
        <v>0</v>
      </c>
      <c r="AF130" s="329"/>
      <c r="AG130" s="330"/>
    </row>
    <row r="131" spans="1:33" s="326" customFormat="1" hidden="1" x14ac:dyDescent="0.25">
      <c r="A131" s="327"/>
      <c r="B131" s="122"/>
      <c r="C131" s="332"/>
      <c r="D131" s="332"/>
      <c r="E131" s="332"/>
      <c r="F131" s="325"/>
      <c r="I131" s="327">
        <f t="shared" si="20"/>
        <v>0</v>
      </c>
      <c r="J131" s="327">
        <f>IF(I131=1,1,IF(SUM(J132:J$172)+SUM(I$26:I131)&lt;$I$22,1,0))</f>
        <v>0</v>
      </c>
      <c r="K131" s="327">
        <f t="shared" si="15"/>
        <v>0</v>
      </c>
      <c r="L131" s="327">
        <f t="shared" si="16"/>
        <v>0</v>
      </c>
      <c r="M131" s="327"/>
      <c r="N131" s="327"/>
      <c r="O131" s="327"/>
      <c r="P131" s="327"/>
      <c r="Q131" s="327"/>
      <c r="R131" s="327"/>
      <c r="S131" s="327"/>
      <c r="T131" s="334"/>
      <c r="U131" s="335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21"/>
        <v>0</v>
      </c>
      <c r="AF131" s="329"/>
      <c r="AG131" s="330"/>
    </row>
    <row r="132" spans="1:33" s="326" customFormat="1" hidden="1" x14ac:dyDescent="0.25">
      <c r="A132" s="327"/>
      <c r="B132" s="122"/>
      <c r="C132" s="332"/>
      <c r="D132" s="332"/>
      <c r="E132" s="332"/>
      <c r="F132" s="325"/>
      <c r="I132" s="327">
        <f t="shared" si="20"/>
        <v>0</v>
      </c>
      <c r="J132" s="327">
        <f>IF(I132=1,1,IF(SUM(J133:J$172)+SUM(I$26:I132)&lt;$I$22,1,0))</f>
        <v>1</v>
      </c>
      <c r="K132" s="327">
        <f t="shared" si="15"/>
        <v>1</v>
      </c>
      <c r="L132" s="327">
        <f t="shared" si="16"/>
        <v>1</v>
      </c>
      <c r="M132" s="327"/>
      <c r="N132" s="327"/>
      <c r="O132" s="327"/>
      <c r="P132" s="327"/>
      <c r="Q132" s="327"/>
      <c r="R132" s="327"/>
      <c r="S132" s="327"/>
      <c r="T132" s="334"/>
      <c r="U132" s="335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21"/>
        <v>0</v>
      </c>
      <c r="AF132" s="329"/>
      <c r="AG132" s="330"/>
    </row>
    <row r="133" spans="1:33" s="326" customFormat="1" x14ac:dyDescent="0.25">
      <c r="A133" s="327"/>
      <c r="B133" s="122"/>
      <c r="C133" s="332"/>
      <c r="D133" s="332"/>
      <c r="E133" s="332"/>
      <c r="F133" s="325"/>
      <c r="I133" s="327">
        <f t="shared" si="20"/>
        <v>0</v>
      </c>
      <c r="J133" s="327">
        <f>IF(I133=1,1,IF(SUM(J134:J$172)+SUM(I$26:I133)&lt;$I$22,1,0))</f>
        <v>1</v>
      </c>
      <c r="K133" s="327">
        <f t="shared" si="15"/>
        <v>1</v>
      </c>
      <c r="L133" s="327">
        <f t="shared" si="16"/>
        <v>1</v>
      </c>
      <c r="M133" s="327"/>
      <c r="N133" s="327"/>
      <c r="O133" s="327"/>
      <c r="P133" s="327"/>
      <c r="Q133" s="327"/>
      <c r="R133" s="327"/>
      <c r="S133" s="327"/>
      <c r="T133" s="334"/>
      <c r="U133" s="335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21"/>
        <v>0</v>
      </c>
      <c r="AF133" s="329"/>
      <c r="AG133" s="330"/>
    </row>
    <row r="134" spans="1:33" s="326" customFormat="1" x14ac:dyDescent="0.25">
      <c r="A134" s="327"/>
      <c r="B134" s="122"/>
      <c r="C134" s="332"/>
      <c r="D134" s="332"/>
      <c r="E134" s="332"/>
      <c r="F134" s="325"/>
      <c r="I134" s="327">
        <f t="shared" si="20"/>
        <v>0</v>
      </c>
      <c r="J134" s="327">
        <f>IF(I134=1,1,IF(SUM(J135:J$172)+SUM(I$26:I134)&lt;$I$22,1,0))</f>
        <v>1</v>
      </c>
      <c r="K134" s="327">
        <f t="shared" si="15"/>
        <v>1</v>
      </c>
      <c r="L134" s="327">
        <f t="shared" si="16"/>
        <v>1</v>
      </c>
      <c r="M134" s="327"/>
      <c r="N134" s="327"/>
      <c r="O134" s="327"/>
      <c r="P134" s="327"/>
      <c r="Q134" s="327"/>
      <c r="R134" s="327"/>
      <c r="S134" s="327"/>
      <c r="T134" s="334"/>
      <c r="U134" s="335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21"/>
        <v>0</v>
      </c>
      <c r="AF134" s="329"/>
      <c r="AG134" s="330"/>
    </row>
    <row r="135" spans="1:33" s="326" customFormat="1" x14ac:dyDescent="0.25">
      <c r="A135" s="327"/>
      <c r="B135" s="122"/>
      <c r="C135" s="332"/>
      <c r="D135" s="332"/>
      <c r="E135" s="332"/>
      <c r="F135" s="325"/>
      <c r="I135" s="327">
        <f t="shared" si="20"/>
        <v>0</v>
      </c>
      <c r="J135" s="327">
        <f>IF(I135=1,1,IF(SUM(J136:J$172)+SUM(I$26:I135)&lt;$I$22,1,0))</f>
        <v>1</v>
      </c>
      <c r="K135" s="327">
        <f t="shared" si="15"/>
        <v>1</v>
      </c>
      <c r="L135" s="327">
        <f t="shared" si="16"/>
        <v>1</v>
      </c>
      <c r="M135" s="327"/>
      <c r="N135" s="327"/>
      <c r="O135" s="327"/>
      <c r="P135" s="327"/>
      <c r="Q135" s="327"/>
      <c r="R135" s="327"/>
      <c r="S135" s="327"/>
      <c r="T135" s="334"/>
      <c r="U135" s="335"/>
      <c r="V135" s="563" t="s">
        <v>19</v>
      </c>
      <c r="W135" s="563"/>
      <c r="X135" s="563"/>
      <c r="Y135" s="563"/>
      <c r="Z135" s="563"/>
      <c r="AA135" s="131" t="s">
        <v>19</v>
      </c>
      <c r="AB135" s="115"/>
      <c r="AC135" s="114">
        <v>0</v>
      </c>
      <c r="AD135" s="113">
        <f t="shared" si="21"/>
        <v>0</v>
      </c>
      <c r="AF135" s="329"/>
      <c r="AG135" s="330"/>
    </row>
    <row r="136" spans="1:33" s="337" customFormat="1" ht="22.35" customHeight="1" x14ac:dyDescent="0.25">
      <c r="A136" s="336"/>
      <c r="B136" s="336"/>
      <c r="C136" s="336"/>
      <c r="D136" s="336"/>
      <c r="E136" s="336"/>
      <c r="F136" s="336"/>
      <c r="I136" s="338">
        <v>1</v>
      </c>
      <c r="J136" s="338">
        <v>1</v>
      </c>
      <c r="K136" s="338">
        <f t="shared" si="15"/>
        <v>1</v>
      </c>
      <c r="L136" s="338">
        <f t="shared" si="16"/>
        <v>1</v>
      </c>
      <c r="M136" s="338"/>
      <c r="N136" s="338"/>
      <c r="O136" s="338"/>
      <c r="P136" s="338"/>
      <c r="Q136" s="338"/>
      <c r="R136" s="338"/>
      <c r="S136" s="338"/>
      <c r="T136" s="339"/>
      <c r="U136" s="340"/>
      <c r="V136" s="129"/>
      <c r="W136" s="129"/>
      <c r="X136" s="129"/>
      <c r="Y136" s="128"/>
      <c r="Z136" s="127"/>
      <c r="AA136" s="127"/>
      <c r="AB136" s="126"/>
      <c r="AC136" s="125" t="s">
        <v>27</v>
      </c>
      <c r="AD136" s="105">
        <f>SUM(AD125:AD135)</f>
        <v>0</v>
      </c>
      <c r="AF136" s="341"/>
      <c r="AG136" s="342"/>
    </row>
    <row r="137" spans="1:33" s="326" customFormat="1" ht="25.5" x14ac:dyDescent="0.25">
      <c r="H137" s="370"/>
      <c r="I137" s="327">
        <v>1</v>
      </c>
      <c r="J137" s="327">
        <f>IF(I137=1,1,IF(SUM(J140:J$172)+SUM(I$26:I137)&lt;$I$22,1,0))</f>
        <v>1</v>
      </c>
      <c r="K137" s="327">
        <f t="shared" si="15"/>
        <v>1</v>
      </c>
      <c r="L137" s="327">
        <f t="shared" si="16"/>
        <v>1</v>
      </c>
      <c r="M137" s="327"/>
      <c r="N137" s="327"/>
      <c r="O137" s="327"/>
      <c r="P137" s="327"/>
      <c r="Q137" s="327"/>
      <c r="R137" s="327"/>
      <c r="S137" s="327"/>
      <c r="T137" s="343" t="s">
        <v>8</v>
      </c>
      <c r="U137" s="328"/>
      <c r="V137" s="568" t="s">
        <v>25</v>
      </c>
      <c r="W137" s="568"/>
      <c r="X137" s="568"/>
      <c r="Y137" s="568"/>
      <c r="Z137" s="568"/>
      <c r="AA137" s="313" t="s">
        <v>22</v>
      </c>
      <c r="AB137" s="315" t="s">
        <v>21</v>
      </c>
      <c r="AC137" s="135" t="s">
        <v>24</v>
      </c>
      <c r="AD137" s="134" t="s">
        <v>20</v>
      </c>
      <c r="AF137" s="329"/>
      <c r="AG137" s="330"/>
    </row>
    <row r="138" spans="1:33" s="27" customFormat="1" x14ac:dyDescent="0.25">
      <c r="A138" s="326"/>
      <c r="B138" s="326"/>
      <c r="C138" s="326"/>
      <c r="D138" s="326"/>
      <c r="E138" s="326"/>
      <c r="F138" s="326"/>
      <c r="G138" s="326"/>
      <c r="H138" s="370"/>
      <c r="I138" s="327"/>
      <c r="J138" s="327"/>
      <c r="K138" s="327"/>
      <c r="L138" s="33"/>
      <c r="M138" s="33"/>
      <c r="N138" s="33"/>
      <c r="O138" s="33"/>
      <c r="P138" s="33"/>
      <c r="Q138" s="33"/>
      <c r="R138" s="33"/>
      <c r="S138" s="33"/>
      <c r="T138" s="435"/>
      <c r="U138" s="124"/>
      <c r="V138" s="563" t="s">
        <v>480</v>
      </c>
      <c r="W138" s="563"/>
      <c r="X138" s="563"/>
      <c r="Y138" s="563"/>
      <c r="Z138" s="563"/>
      <c r="AA138" s="131" t="s">
        <v>441</v>
      </c>
      <c r="AB138" s="115">
        <v>4</v>
      </c>
      <c r="AC138" s="207">
        <f>VLOOKUP(V138,BASE!$B$5:$E$60,4,FALSE)</f>
        <v>162</v>
      </c>
      <c r="AD138" s="113">
        <f>ROUND(AC138*AB138,2)</f>
        <v>648</v>
      </c>
      <c r="AE138" s="32"/>
      <c r="AF138" s="39"/>
      <c r="AG138" s="38"/>
    </row>
    <row r="139" spans="1:33" s="27" customFormat="1" x14ac:dyDescent="0.25">
      <c r="A139" s="326"/>
      <c r="B139" s="326"/>
      <c r="C139" s="326"/>
      <c r="D139" s="326"/>
      <c r="E139" s="326"/>
      <c r="F139" s="326"/>
      <c r="G139" s="326"/>
      <c r="H139" s="370"/>
      <c r="I139" s="327"/>
      <c r="J139" s="327"/>
      <c r="K139" s="327"/>
      <c r="L139" s="33"/>
      <c r="M139" s="33"/>
      <c r="N139" s="33"/>
      <c r="O139" s="33"/>
      <c r="P139" s="33"/>
      <c r="Q139" s="33"/>
      <c r="R139" s="33"/>
      <c r="S139" s="33"/>
      <c r="T139" s="435"/>
      <c r="U139" s="124"/>
      <c r="V139" s="563" t="s">
        <v>479</v>
      </c>
      <c r="W139" s="563"/>
      <c r="X139" s="563"/>
      <c r="Y139" s="563"/>
      <c r="Z139" s="563"/>
      <c r="AA139" s="131" t="s">
        <v>441</v>
      </c>
      <c r="AB139" s="115">
        <v>20</v>
      </c>
      <c r="AC139" s="207">
        <f>VLOOKUP(V139,BASE!$B$5:$E$60,4,FALSE)</f>
        <v>120</v>
      </c>
      <c r="AD139" s="113">
        <f>ROUND(AC139*AB139,2)</f>
        <v>2400</v>
      </c>
      <c r="AE139" s="32"/>
      <c r="AF139" s="39"/>
      <c r="AG139" s="38"/>
    </row>
    <row r="140" spans="1:33" s="326" customFormat="1" x14ac:dyDescent="0.25">
      <c r="A140" s="327"/>
      <c r="B140" s="122"/>
      <c r="C140" s="332"/>
      <c r="D140" s="332"/>
      <c r="E140" s="332"/>
      <c r="F140" s="325"/>
      <c r="H140" s="343"/>
      <c r="I140" s="327">
        <v>1</v>
      </c>
      <c r="J140" s="327">
        <v>0</v>
      </c>
      <c r="K140" s="327">
        <f t="shared" si="15"/>
        <v>1</v>
      </c>
      <c r="L140" s="327">
        <f t="shared" si="16"/>
        <v>1</v>
      </c>
      <c r="M140" s="327"/>
      <c r="N140" s="327"/>
      <c r="O140" s="327"/>
      <c r="P140" s="327"/>
      <c r="Q140" s="327"/>
      <c r="R140" s="327"/>
      <c r="S140" s="327"/>
      <c r="T140" s="334"/>
      <c r="U140" s="335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>ROUND(AC140*AB140,4)</f>
        <v>0</v>
      </c>
      <c r="AF140" s="325"/>
      <c r="AG140" s="330"/>
    </row>
    <row r="141" spans="1:33" s="326" customFormat="1" hidden="1" x14ac:dyDescent="0.25">
      <c r="A141" s="327"/>
      <c r="B141" s="122"/>
      <c r="C141" s="332"/>
      <c r="D141" s="332"/>
      <c r="E141" s="332"/>
      <c r="H141" s="343"/>
      <c r="I141" s="327">
        <f t="shared" ref="I141:I150" si="22">IF($AD141=0,0,1)</f>
        <v>0</v>
      </c>
      <c r="J141" s="327">
        <v>0</v>
      </c>
      <c r="K141" s="327">
        <f t="shared" si="15"/>
        <v>0</v>
      </c>
      <c r="L141" s="327">
        <f t="shared" si="16"/>
        <v>0</v>
      </c>
      <c r="M141" s="327"/>
      <c r="N141" s="327"/>
      <c r="O141" s="327"/>
      <c r="P141" s="327"/>
      <c r="Q141" s="327"/>
      <c r="R141" s="327"/>
      <c r="S141" s="327"/>
      <c r="T141" s="334"/>
      <c r="U141" s="335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ref="AD141:AD150" si="23">ROUND(AC141*AB141,4)</f>
        <v>0</v>
      </c>
      <c r="AF141" s="329"/>
      <c r="AG141" s="330"/>
    </row>
    <row r="142" spans="1:33" s="326" customFormat="1" hidden="1" x14ac:dyDescent="0.25">
      <c r="A142" s="327"/>
      <c r="B142" s="122"/>
      <c r="C142" s="332"/>
      <c r="D142" s="332"/>
      <c r="E142" s="332"/>
      <c r="H142" s="343"/>
      <c r="I142" s="327">
        <f t="shared" si="22"/>
        <v>0</v>
      </c>
      <c r="J142" s="327">
        <v>0</v>
      </c>
      <c r="K142" s="327">
        <f t="shared" si="15"/>
        <v>0</v>
      </c>
      <c r="L142" s="327">
        <f t="shared" si="16"/>
        <v>0</v>
      </c>
      <c r="M142" s="327"/>
      <c r="N142" s="327"/>
      <c r="O142" s="327"/>
      <c r="P142" s="327"/>
      <c r="Q142" s="327"/>
      <c r="R142" s="327"/>
      <c r="S142" s="327"/>
      <c r="T142" s="334"/>
      <c r="U142" s="335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23"/>
        <v>0</v>
      </c>
      <c r="AF142" s="329"/>
      <c r="AG142" s="330"/>
    </row>
    <row r="143" spans="1:33" s="326" customFormat="1" hidden="1" x14ac:dyDescent="0.25">
      <c r="A143" s="327"/>
      <c r="B143" s="122"/>
      <c r="C143" s="332"/>
      <c r="D143" s="332"/>
      <c r="E143" s="332"/>
      <c r="H143" s="343"/>
      <c r="I143" s="327">
        <f t="shared" si="22"/>
        <v>0</v>
      </c>
      <c r="J143" s="327">
        <v>0</v>
      </c>
      <c r="K143" s="327">
        <f t="shared" si="15"/>
        <v>0</v>
      </c>
      <c r="L143" s="327">
        <f t="shared" si="16"/>
        <v>0</v>
      </c>
      <c r="M143" s="327"/>
      <c r="N143" s="327"/>
      <c r="O143" s="327"/>
      <c r="P143" s="327"/>
      <c r="Q143" s="327"/>
      <c r="R143" s="327"/>
      <c r="S143" s="327"/>
      <c r="T143" s="334"/>
      <c r="U143" s="335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23"/>
        <v>0</v>
      </c>
      <c r="AF143" s="329"/>
      <c r="AG143" s="330"/>
    </row>
    <row r="144" spans="1:33" s="326" customFormat="1" hidden="1" x14ac:dyDescent="0.25">
      <c r="A144" s="327"/>
      <c r="B144" s="122"/>
      <c r="C144" s="332"/>
      <c r="D144" s="332"/>
      <c r="E144" s="332"/>
      <c r="H144" s="343"/>
      <c r="I144" s="327">
        <f t="shared" si="22"/>
        <v>0</v>
      </c>
      <c r="J144" s="327">
        <v>0</v>
      </c>
      <c r="K144" s="327">
        <f t="shared" si="15"/>
        <v>0</v>
      </c>
      <c r="L144" s="327">
        <f t="shared" si="16"/>
        <v>0</v>
      </c>
      <c r="M144" s="327"/>
      <c r="N144" s="327"/>
      <c r="O144" s="327"/>
      <c r="P144" s="327"/>
      <c r="Q144" s="327"/>
      <c r="R144" s="327"/>
      <c r="S144" s="327"/>
      <c r="T144" s="334"/>
      <c r="U144" s="335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3"/>
        <v>0</v>
      </c>
      <c r="AF144" s="329"/>
      <c r="AG144" s="330"/>
    </row>
    <row r="145" spans="1:33" s="326" customFormat="1" hidden="1" x14ac:dyDescent="0.25">
      <c r="A145" s="327"/>
      <c r="B145" s="122"/>
      <c r="C145" s="332"/>
      <c r="D145" s="332"/>
      <c r="E145" s="332"/>
      <c r="H145" s="343"/>
      <c r="I145" s="327">
        <f t="shared" si="22"/>
        <v>0</v>
      </c>
      <c r="J145" s="327">
        <v>0</v>
      </c>
      <c r="K145" s="327">
        <f t="shared" si="15"/>
        <v>0</v>
      </c>
      <c r="L145" s="327">
        <f t="shared" si="16"/>
        <v>0</v>
      </c>
      <c r="M145" s="327"/>
      <c r="N145" s="327"/>
      <c r="O145" s="327"/>
      <c r="P145" s="327"/>
      <c r="Q145" s="327"/>
      <c r="R145" s="327"/>
      <c r="S145" s="327"/>
      <c r="T145" s="334"/>
      <c r="U145" s="335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3"/>
        <v>0</v>
      </c>
      <c r="AF145" s="329"/>
      <c r="AG145" s="330"/>
    </row>
    <row r="146" spans="1:33" s="326" customFormat="1" hidden="1" x14ac:dyDescent="0.25">
      <c r="A146" s="327"/>
      <c r="B146" s="122"/>
      <c r="C146" s="332"/>
      <c r="D146" s="332"/>
      <c r="E146" s="332"/>
      <c r="H146" s="343"/>
      <c r="I146" s="327">
        <f t="shared" si="22"/>
        <v>0</v>
      </c>
      <c r="J146" s="327">
        <v>0</v>
      </c>
      <c r="K146" s="327">
        <f t="shared" si="15"/>
        <v>0</v>
      </c>
      <c r="L146" s="327">
        <f t="shared" si="16"/>
        <v>0</v>
      </c>
      <c r="M146" s="327"/>
      <c r="N146" s="327"/>
      <c r="O146" s="327"/>
      <c r="P146" s="327"/>
      <c r="Q146" s="327"/>
      <c r="R146" s="327"/>
      <c r="S146" s="327"/>
      <c r="T146" s="334"/>
      <c r="U146" s="335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3"/>
        <v>0</v>
      </c>
      <c r="AF146" s="329"/>
      <c r="AG146" s="330"/>
    </row>
    <row r="147" spans="1:33" s="326" customFormat="1" hidden="1" x14ac:dyDescent="0.25">
      <c r="A147" s="327"/>
      <c r="B147" s="122"/>
      <c r="C147" s="332"/>
      <c r="D147" s="332"/>
      <c r="E147" s="332"/>
      <c r="H147" s="343"/>
      <c r="I147" s="327">
        <f t="shared" si="22"/>
        <v>0</v>
      </c>
      <c r="J147" s="327">
        <v>0</v>
      </c>
      <c r="K147" s="327">
        <f t="shared" si="15"/>
        <v>0</v>
      </c>
      <c r="L147" s="327">
        <f t="shared" si="16"/>
        <v>0</v>
      </c>
      <c r="M147" s="327"/>
      <c r="N147" s="327"/>
      <c r="O147" s="327"/>
      <c r="P147" s="327"/>
      <c r="Q147" s="327"/>
      <c r="R147" s="327"/>
      <c r="S147" s="327"/>
      <c r="T147" s="334"/>
      <c r="U147" s="335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3"/>
        <v>0</v>
      </c>
      <c r="AF147" s="329"/>
      <c r="AG147" s="330"/>
    </row>
    <row r="148" spans="1:33" s="326" customFormat="1" hidden="1" x14ac:dyDescent="0.25">
      <c r="A148" s="327"/>
      <c r="B148" s="122"/>
      <c r="C148" s="332"/>
      <c r="D148" s="332"/>
      <c r="E148" s="332"/>
      <c r="H148" s="343"/>
      <c r="I148" s="327">
        <f t="shared" si="22"/>
        <v>0</v>
      </c>
      <c r="J148" s="327">
        <v>0</v>
      </c>
      <c r="K148" s="327">
        <f t="shared" si="15"/>
        <v>0</v>
      </c>
      <c r="L148" s="327">
        <f t="shared" si="16"/>
        <v>0</v>
      </c>
      <c r="M148" s="327"/>
      <c r="N148" s="327"/>
      <c r="O148" s="327"/>
      <c r="P148" s="327"/>
      <c r="Q148" s="327"/>
      <c r="R148" s="327"/>
      <c r="S148" s="327"/>
      <c r="T148" s="334"/>
      <c r="U148" s="335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23"/>
        <v>0</v>
      </c>
      <c r="AF148" s="329"/>
      <c r="AG148" s="330"/>
    </row>
    <row r="149" spans="1:33" s="326" customFormat="1" hidden="1" x14ac:dyDescent="0.25">
      <c r="A149" s="327"/>
      <c r="B149" s="122"/>
      <c r="C149" s="332"/>
      <c r="D149" s="332"/>
      <c r="E149" s="332"/>
      <c r="H149" s="343"/>
      <c r="I149" s="327">
        <f t="shared" si="22"/>
        <v>0</v>
      </c>
      <c r="J149" s="327">
        <v>0</v>
      </c>
      <c r="K149" s="327">
        <f t="shared" si="15"/>
        <v>0</v>
      </c>
      <c r="L149" s="327">
        <f t="shared" si="16"/>
        <v>0</v>
      </c>
      <c r="M149" s="327"/>
      <c r="N149" s="327"/>
      <c r="O149" s="327"/>
      <c r="P149" s="327"/>
      <c r="Q149" s="327"/>
      <c r="R149" s="327"/>
      <c r="S149" s="327"/>
      <c r="T149" s="334"/>
      <c r="U149" s="335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23"/>
        <v>0</v>
      </c>
      <c r="AF149" s="329"/>
      <c r="AG149" s="330"/>
    </row>
    <row r="150" spans="1:33" s="326" customFormat="1" hidden="1" x14ac:dyDescent="0.25">
      <c r="A150" s="327"/>
      <c r="B150" s="122"/>
      <c r="C150" s="332"/>
      <c r="D150" s="332"/>
      <c r="E150" s="332"/>
      <c r="H150" s="343"/>
      <c r="I150" s="327">
        <f t="shared" si="22"/>
        <v>0</v>
      </c>
      <c r="J150" s="327">
        <v>0</v>
      </c>
      <c r="K150" s="327">
        <f t="shared" si="15"/>
        <v>0</v>
      </c>
      <c r="L150" s="327">
        <f t="shared" si="16"/>
        <v>0</v>
      </c>
      <c r="M150" s="327"/>
      <c r="N150" s="327"/>
      <c r="O150" s="327"/>
      <c r="P150" s="327"/>
      <c r="Q150" s="327"/>
      <c r="R150" s="327"/>
      <c r="S150" s="327"/>
      <c r="T150" s="334"/>
      <c r="U150" s="335"/>
      <c r="V150" s="563" t="s">
        <v>19</v>
      </c>
      <c r="W150" s="563"/>
      <c r="X150" s="563"/>
      <c r="Y150" s="563"/>
      <c r="Z150" s="563"/>
      <c r="AA150" s="131" t="s">
        <v>19</v>
      </c>
      <c r="AB150" s="115"/>
      <c r="AC150" s="114">
        <v>0</v>
      </c>
      <c r="AD150" s="113">
        <f t="shared" si="23"/>
        <v>0</v>
      </c>
      <c r="AF150" s="329"/>
      <c r="AG150" s="330"/>
    </row>
    <row r="151" spans="1:33" s="337" customFormat="1" ht="22.35" customHeight="1" x14ac:dyDescent="0.25">
      <c r="A151" s="336"/>
      <c r="B151" s="336"/>
      <c r="C151" s="336"/>
      <c r="D151" s="336"/>
      <c r="E151" s="336"/>
      <c r="F151" s="336"/>
      <c r="I151" s="338">
        <v>1</v>
      </c>
      <c r="J151" s="338">
        <v>1</v>
      </c>
      <c r="K151" s="338">
        <f t="shared" si="15"/>
        <v>1</v>
      </c>
      <c r="L151" s="338">
        <f t="shared" si="16"/>
        <v>1</v>
      </c>
      <c r="M151" s="338"/>
      <c r="N151" s="338"/>
      <c r="O151" s="338"/>
      <c r="P151" s="338"/>
      <c r="Q151" s="338"/>
      <c r="R151" s="338"/>
      <c r="S151" s="338"/>
      <c r="T151" s="339"/>
      <c r="U151" s="340"/>
      <c r="V151" s="110"/>
      <c r="W151" s="110"/>
      <c r="X151" s="110"/>
      <c r="Y151" s="109"/>
      <c r="Z151" s="108"/>
      <c r="AA151" s="108"/>
      <c r="AB151" s="107"/>
      <c r="AC151" s="106" t="s">
        <v>23</v>
      </c>
      <c r="AD151" s="105">
        <f>IF($T$123=0,0,ROUND((SUM(AD138:AD139))/$T$123,2))</f>
        <v>101.6</v>
      </c>
      <c r="AF151" s="341"/>
      <c r="AG151" s="342"/>
    </row>
    <row r="152" spans="1:33" s="326" customFormat="1" ht="15" customHeight="1" x14ac:dyDescent="0.25">
      <c r="A152" s="325"/>
      <c r="B152" s="325"/>
      <c r="C152" s="325"/>
      <c r="D152" s="325"/>
      <c r="E152" s="325"/>
      <c r="F152" s="325"/>
      <c r="I152" s="327">
        <v>1</v>
      </c>
      <c r="J152" s="327">
        <f>IF(I152=1,1,IF(SUM(J153:J$172)+SUM(I$26:I152)&lt;$I$22,1,0))</f>
        <v>1</v>
      </c>
      <c r="K152" s="327">
        <f t="shared" si="15"/>
        <v>1</v>
      </c>
      <c r="L152" s="327">
        <f t="shared" si="16"/>
        <v>1</v>
      </c>
      <c r="M152" s="327"/>
      <c r="N152" s="327"/>
      <c r="O152" s="327"/>
      <c r="P152" s="327"/>
      <c r="Q152" s="327"/>
      <c r="R152" s="327"/>
      <c r="S152" s="327"/>
      <c r="T152" s="564" t="s">
        <v>8</v>
      </c>
      <c r="U152" s="328"/>
      <c r="V152" s="566"/>
      <c r="W152" s="566"/>
      <c r="X152" s="567"/>
      <c r="Y152" s="567"/>
      <c r="Z152" s="567"/>
      <c r="AA152" s="567"/>
      <c r="AB152" s="558"/>
      <c r="AC152" s="559"/>
      <c r="AD152" s="560"/>
      <c r="AF152" s="329"/>
      <c r="AG152" s="330"/>
    </row>
    <row r="153" spans="1:33" s="326" customFormat="1" x14ac:dyDescent="0.25">
      <c r="A153" s="325"/>
      <c r="B153" s="325"/>
      <c r="C153" s="325"/>
      <c r="D153" s="325"/>
      <c r="E153" s="325"/>
      <c r="F153" s="325"/>
      <c r="I153" s="327">
        <v>1</v>
      </c>
      <c r="J153" s="327">
        <f>IF(I153=1,1,IF(SUM(J154:J$172)+SUM(I$26:I153)&lt;$I$22,1,0))</f>
        <v>1</v>
      </c>
      <c r="K153" s="327">
        <f t="shared" si="15"/>
        <v>1</v>
      </c>
      <c r="L153" s="327">
        <f t="shared" si="16"/>
        <v>1</v>
      </c>
      <c r="M153" s="327"/>
      <c r="N153" s="327"/>
      <c r="O153" s="327"/>
      <c r="P153" s="327"/>
      <c r="Q153" s="327"/>
      <c r="R153" s="327"/>
      <c r="S153" s="327"/>
      <c r="T153" s="565"/>
      <c r="U153" s="328"/>
      <c r="V153" s="566"/>
      <c r="W153" s="566"/>
      <c r="X153" s="567"/>
      <c r="Y153" s="479"/>
      <c r="Z153" s="479"/>
      <c r="AA153" s="479"/>
      <c r="AB153" s="558"/>
      <c r="AC153" s="559"/>
      <c r="AD153" s="560"/>
      <c r="AF153" s="329"/>
      <c r="AG153" s="330"/>
    </row>
    <row r="154" spans="1:33" s="326" customFormat="1" x14ac:dyDescent="0.25">
      <c r="A154" s="327"/>
      <c r="B154" s="122"/>
      <c r="C154" s="332"/>
      <c r="D154" s="332"/>
      <c r="E154" s="332"/>
      <c r="F154" s="325"/>
      <c r="I154" s="327">
        <v>1</v>
      </c>
      <c r="J154" s="327">
        <v>0</v>
      </c>
      <c r="K154" s="327">
        <f t="shared" si="15"/>
        <v>1</v>
      </c>
      <c r="L154" s="327">
        <f t="shared" si="16"/>
        <v>1</v>
      </c>
      <c r="M154" s="327"/>
      <c r="N154" s="327"/>
      <c r="O154" s="327"/>
      <c r="P154" s="327"/>
      <c r="Q154" s="327"/>
      <c r="R154" s="327"/>
      <c r="S154" s="120"/>
      <c r="T154" s="334"/>
      <c r="U154" s="118"/>
      <c r="V154" s="561"/>
      <c r="W154" s="561"/>
      <c r="X154" s="480"/>
      <c r="Y154" s="481"/>
      <c r="Z154" s="481"/>
      <c r="AA154" s="482"/>
      <c r="AB154" s="481"/>
      <c r="AC154" s="483"/>
      <c r="AD154" s="187"/>
      <c r="AF154" s="329"/>
      <c r="AG154" s="330"/>
    </row>
    <row r="155" spans="1:33" s="326" customFormat="1" hidden="1" x14ac:dyDescent="0.25">
      <c r="A155" s="327"/>
      <c r="B155" s="122"/>
      <c r="C155" s="332"/>
      <c r="D155" s="332"/>
      <c r="E155" s="332"/>
      <c r="F155" s="325"/>
      <c r="I155" s="327">
        <f t="shared" ref="I155:I164" si="24">IF($AD155=0,0,1)</f>
        <v>0</v>
      </c>
      <c r="J155" s="327">
        <v>0</v>
      </c>
      <c r="K155" s="327">
        <f t="shared" si="15"/>
        <v>0</v>
      </c>
      <c r="L155" s="327">
        <f t="shared" si="16"/>
        <v>0</v>
      </c>
      <c r="M155" s="327"/>
      <c r="N155" s="327"/>
      <c r="O155" s="327"/>
      <c r="P155" s="327"/>
      <c r="Q155" s="327"/>
      <c r="R155" s="327"/>
      <c r="S155" s="120"/>
      <c r="T155" s="334"/>
      <c r="U155" s="118"/>
      <c r="V155" s="562" t="s">
        <v>19</v>
      </c>
      <c r="W155" s="562"/>
      <c r="X155" s="474" t="s">
        <v>19</v>
      </c>
      <c r="Y155" s="475"/>
      <c r="Z155" s="475"/>
      <c r="AA155" s="476">
        <v>0</v>
      </c>
      <c r="AB155" s="475"/>
      <c r="AC155" s="477">
        <v>0</v>
      </c>
      <c r="AD155" s="478">
        <f t="shared" ref="AD155:AD164" si="25">ROUND(AA155*AB155*AC155,4)</f>
        <v>0</v>
      </c>
      <c r="AF155" s="329"/>
      <c r="AG155" s="330"/>
    </row>
    <row r="156" spans="1:33" s="326" customFormat="1" hidden="1" x14ac:dyDescent="0.25">
      <c r="A156" s="327"/>
      <c r="B156" s="122"/>
      <c r="C156" s="332"/>
      <c r="D156" s="332"/>
      <c r="E156" s="332"/>
      <c r="F156" s="325"/>
      <c r="I156" s="327">
        <f t="shared" si="24"/>
        <v>0</v>
      </c>
      <c r="J156" s="327">
        <v>0</v>
      </c>
      <c r="K156" s="327">
        <f t="shared" si="15"/>
        <v>0</v>
      </c>
      <c r="L156" s="327">
        <f t="shared" si="16"/>
        <v>0</v>
      </c>
      <c r="M156" s="327"/>
      <c r="N156" s="327"/>
      <c r="O156" s="327"/>
      <c r="P156" s="327"/>
      <c r="Q156" s="327"/>
      <c r="R156" s="327"/>
      <c r="S156" s="120"/>
      <c r="T156" s="334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5"/>
        <v>0</v>
      </c>
      <c r="AF156" s="329"/>
      <c r="AG156" s="330"/>
    </row>
    <row r="157" spans="1:33" s="326" customFormat="1" hidden="1" x14ac:dyDescent="0.25">
      <c r="A157" s="327"/>
      <c r="B157" s="122"/>
      <c r="C157" s="332"/>
      <c r="D157" s="332"/>
      <c r="E157" s="332"/>
      <c r="F157" s="325"/>
      <c r="I157" s="327">
        <f t="shared" si="24"/>
        <v>0</v>
      </c>
      <c r="J157" s="327">
        <v>0</v>
      </c>
      <c r="K157" s="327">
        <f t="shared" si="15"/>
        <v>0</v>
      </c>
      <c r="L157" s="327">
        <f t="shared" si="16"/>
        <v>0</v>
      </c>
      <c r="M157" s="327"/>
      <c r="N157" s="327"/>
      <c r="O157" s="327"/>
      <c r="P157" s="327"/>
      <c r="Q157" s="327"/>
      <c r="R157" s="327"/>
      <c r="S157" s="120"/>
      <c r="T157" s="334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5"/>
        <v>0</v>
      </c>
      <c r="AF157" s="329"/>
      <c r="AG157" s="330"/>
    </row>
    <row r="158" spans="1:33" s="326" customFormat="1" hidden="1" x14ac:dyDescent="0.25">
      <c r="A158" s="327"/>
      <c r="B158" s="122"/>
      <c r="C158" s="332"/>
      <c r="D158" s="332"/>
      <c r="E158" s="332"/>
      <c r="F158" s="325"/>
      <c r="I158" s="327">
        <f t="shared" si="24"/>
        <v>0</v>
      </c>
      <c r="J158" s="327">
        <v>0</v>
      </c>
      <c r="K158" s="327">
        <f t="shared" ref="K158:K171" si="26">MAX(I158:J158)</f>
        <v>0</v>
      </c>
      <c r="L158" s="327">
        <f t="shared" ref="L158:L171" si="27">K158</f>
        <v>0</v>
      </c>
      <c r="M158" s="327"/>
      <c r="N158" s="327"/>
      <c r="O158" s="327"/>
      <c r="P158" s="327"/>
      <c r="Q158" s="327"/>
      <c r="R158" s="327"/>
      <c r="S158" s="120"/>
      <c r="T158" s="334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5"/>
        <v>0</v>
      </c>
      <c r="AF158" s="329"/>
      <c r="AG158" s="330"/>
    </row>
    <row r="159" spans="1:33" s="326" customFormat="1" hidden="1" x14ac:dyDescent="0.25">
      <c r="A159" s="327"/>
      <c r="B159" s="122"/>
      <c r="C159" s="332"/>
      <c r="D159" s="332"/>
      <c r="E159" s="332"/>
      <c r="F159" s="325"/>
      <c r="I159" s="327">
        <f t="shared" si="24"/>
        <v>0</v>
      </c>
      <c r="J159" s="327">
        <v>0</v>
      </c>
      <c r="K159" s="327">
        <f t="shared" si="26"/>
        <v>0</v>
      </c>
      <c r="L159" s="327">
        <f t="shared" si="27"/>
        <v>0</v>
      </c>
      <c r="M159" s="327"/>
      <c r="N159" s="327"/>
      <c r="O159" s="327"/>
      <c r="P159" s="327"/>
      <c r="Q159" s="327"/>
      <c r="R159" s="327"/>
      <c r="S159" s="120"/>
      <c r="T159" s="334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5"/>
        <v>0</v>
      </c>
      <c r="AF159" s="329"/>
      <c r="AG159" s="330"/>
    </row>
    <row r="160" spans="1:33" s="326" customFormat="1" hidden="1" x14ac:dyDescent="0.25">
      <c r="A160" s="327"/>
      <c r="B160" s="122"/>
      <c r="C160" s="332"/>
      <c r="D160" s="332"/>
      <c r="E160" s="332"/>
      <c r="F160" s="325"/>
      <c r="I160" s="327">
        <f t="shared" si="24"/>
        <v>0</v>
      </c>
      <c r="J160" s="327">
        <v>0</v>
      </c>
      <c r="K160" s="327">
        <f t="shared" si="26"/>
        <v>0</v>
      </c>
      <c r="L160" s="327">
        <f t="shared" si="27"/>
        <v>0</v>
      </c>
      <c r="M160" s="327"/>
      <c r="N160" s="327"/>
      <c r="O160" s="327"/>
      <c r="P160" s="327"/>
      <c r="Q160" s="327"/>
      <c r="R160" s="327"/>
      <c r="S160" s="120"/>
      <c r="T160" s="334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5"/>
        <v>0</v>
      </c>
      <c r="AF160" s="329"/>
      <c r="AG160" s="330"/>
    </row>
    <row r="161" spans="1:33" s="326" customFormat="1" hidden="1" x14ac:dyDescent="0.25">
      <c r="A161" s="327"/>
      <c r="B161" s="122"/>
      <c r="C161" s="332"/>
      <c r="D161" s="332"/>
      <c r="E161" s="332"/>
      <c r="F161" s="325"/>
      <c r="I161" s="327">
        <f t="shared" si="24"/>
        <v>0</v>
      </c>
      <c r="J161" s="327">
        <v>0</v>
      </c>
      <c r="K161" s="327">
        <f t="shared" si="26"/>
        <v>0</v>
      </c>
      <c r="L161" s="327">
        <f t="shared" si="27"/>
        <v>0</v>
      </c>
      <c r="M161" s="327"/>
      <c r="N161" s="327"/>
      <c r="O161" s="327"/>
      <c r="P161" s="327"/>
      <c r="Q161" s="327"/>
      <c r="R161" s="327"/>
      <c r="S161" s="120"/>
      <c r="T161" s="334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5"/>
        <v>0</v>
      </c>
      <c r="AF161" s="329"/>
      <c r="AG161" s="330"/>
    </row>
    <row r="162" spans="1:33" s="326" customFormat="1" hidden="1" x14ac:dyDescent="0.25">
      <c r="A162" s="327"/>
      <c r="B162" s="122"/>
      <c r="C162" s="332"/>
      <c r="D162" s="332"/>
      <c r="E162" s="332"/>
      <c r="F162" s="325"/>
      <c r="I162" s="327">
        <f t="shared" si="24"/>
        <v>0</v>
      </c>
      <c r="J162" s="327">
        <v>0</v>
      </c>
      <c r="K162" s="327">
        <f t="shared" si="26"/>
        <v>0</v>
      </c>
      <c r="L162" s="327">
        <f t="shared" si="27"/>
        <v>0</v>
      </c>
      <c r="M162" s="327"/>
      <c r="N162" s="327"/>
      <c r="O162" s="327"/>
      <c r="P162" s="327"/>
      <c r="Q162" s="327"/>
      <c r="R162" s="327"/>
      <c r="S162" s="120"/>
      <c r="T162" s="334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5"/>
        <v>0</v>
      </c>
      <c r="AF162" s="329"/>
      <c r="AG162" s="330"/>
    </row>
    <row r="163" spans="1:33" s="326" customFormat="1" hidden="1" x14ac:dyDescent="0.25">
      <c r="A163" s="327"/>
      <c r="B163" s="122"/>
      <c r="C163" s="332"/>
      <c r="D163" s="332"/>
      <c r="E163" s="332"/>
      <c r="F163" s="325"/>
      <c r="I163" s="327">
        <f t="shared" si="24"/>
        <v>0</v>
      </c>
      <c r="J163" s="327">
        <v>0</v>
      </c>
      <c r="K163" s="327">
        <f t="shared" si="26"/>
        <v>0</v>
      </c>
      <c r="L163" s="327">
        <f t="shared" si="27"/>
        <v>0</v>
      </c>
      <c r="M163" s="327"/>
      <c r="N163" s="327"/>
      <c r="O163" s="327"/>
      <c r="P163" s="327"/>
      <c r="Q163" s="327"/>
      <c r="R163" s="327"/>
      <c r="S163" s="120"/>
      <c r="T163" s="334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25"/>
        <v>0</v>
      </c>
      <c r="AF163" s="329"/>
      <c r="AG163" s="330"/>
    </row>
    <row r="164" spans="1:33" s="326" customFormat="1" hidden="1" x14ac:dyDescent="0.25">
      <c r="A164" s="327"/>
      <c r="B164" s="122"/>
      <c r="C164" s="332"/>
      <c r="D164" s="332"/>
      <c r="E164" s="332"/>
      <c r="F164" s="325"/>
      <c r="I164" s="327">
        <f t="shared" si="24"/>
        <v>0</v>
      </c>
      <c r="J164" s="327">
        <v>0</v>
      </c>
      <c r="K164" s="327">
        <f t="shared" si="26"/>
        <v>0</v>
      </c>
      <c r="L164" s="327">
        <f t="shared" si="27"/>
        <v>0</v>
      </c>
      <c r="M164" s="327"/>
      <c r="N164" s="327"/>
      <c r="O164" s="327"/>
      <c r="P164" s="327"/>
      <c r="Q164" s="327"/>
      <c r="R164" s="327"/>
      <c r="S164" s="120"/>
      <c r="T164" s="372"/>
      <c r="U164" s="118"/>
      <c r="V164" s="557" t="s">
        <v>19</v>
      </c>
      <c r="W164" s="557"/>
      <c r="X164" s="117" t="s">
        <v>19</v>
      </c>
      <c r="Y164" s="115"/>
      <c r="Z164" s="115"/>
      <c r="AA164" s="116">
        <v>0</v>
      </c>
      <c r="AB164" s="115"/>
      <c r="AC164" s="114">
        <v>0</v>
      </c>
      <c r="AD164" s="113">
        <f t="shared" si="25"/>
        <v>0</v>
      </c>
      <c r="AF164" s="329"/>
      <c r="AG164" s="330"/>
    </row>
    <row r="165" spans="1:33" s="337" customFormat="1" ht="22.35" customHeight="1" x14ac:dyDescent="0.25">
      <c r="A165" s="336"/>
      <c r="B165" s="336"/>
      <c r="C165" s="336"/>
      <c r="D165" s="336"/>
      <c r="E165" s="336"/>
      <c r="F165" s="336"/>
      <c r="G165" s="326"/>
      <c r="H165" s="326"/>
      <c r="I165" s="338">
        <v>1</v>
      </c>
      <c r="J165" s="338">
        <v>1</v>
      </c>
      <c r="K165" s="338">
        <f t="shared" si="26"/>
        <v>1</v>
      </c>
      <c r="L165" s="338">
        <f t="shared" si="27"/>
        <v>1</v>
      </c>
      <c r="M165" s="338"/>
      <c r="N165" s="338"/>
      <c r="O165" s="338"/>
      <c r="P165" s="338"/>
      <c r="Q165" s="338"/>
      <c r="R165" s="338"/>
      <c r="S165" s="338"/>
      <c r="T165" s="340"/>
      <c r="U165" s="340"/>
      <c r="V165" s="110"/>
      <c r="W165" s="110"/>
      <c r="X165" s="110"/>
      <c r="Y165" s="109"/>
      <c r="Z165" s="108"/>
      <c r="AA165" s="108"/>
      <c r="AB165" s="107"/>
      <c r="AC165" s="106"/>
      <c r="AD165" s="105"/>
      <c r="AF165" s="341"/>
      <c r="AG165" s="342"/>
    </row>
    <row r="166" spans="1:33" s="326" customFormat="1" ht="18" customHeight="1" x14ac:dyDescent="0.25">
      <c r="A166" s="325"/>
      <c r="B166" s="325"/>
      <c r="C166" s="325"/>
      <c r="D166" s="325"/>
      <c r="E166" s="325"/>
      <c r="F166" s="325"/>
      <c r="G166" s="356"/>
      <c r="H166" s="356"/>
      <c r="I166" s="327">
        <v>1</v>
      </c>
      <c r="J166" s="327">
        <f>IF(I166=1,1,IF(SUM(J167:J$172)+SUM(I$26:I166)&lt;$I$22,1,0))</f>
        <v>1</v>
      </c>
      <c r="K166" s="327">
        <f t="shared" si="26"/>
        <v>1</v>
      </c>
      <c r="L166" s="327">
        <f t="shared" si="27"/>
        <v>1</v>
      </c>
      <c r="M166" s="327"/>
      <c r="N166" s="327"/>
      <c r="O166" s="327"/>
      <c r="P166" s="327"/>
      <c r="Q166" s="327"/>
      <c r="R166" s="327"/>
      <c r="S166" s="327"/>
      <c r="T166" s="24"/>
      <c r="U166" s="345"/>
      <c r="V166" s="99"/>
      <c r="W166" s="98"/>
      <c r="X166" s="97"/>
      <c r="Y166" s="96"/>
      <c r="Z166" s="373" t="s">
        <v>486</v>
      </c>
      <c r="AA166" s="94"/>
      <c r="AB166" s="93"/>
      <c r="AC166" s="92"/>
      <c r="AD166" s="91">
        <f>TRUNC(SUM(AD123+AD136+AD151+AD165),2)</f>
        <v>6099.5</v>
      </c>
      <c r="AF166" s="329"/>
      <c r="AG166" s="330"/>
    </row>
    <row r="167" spans="1:33" s="326" customFormat="1" ht="18" customHeight="1" x14ac:dyDescent="0.25">
      <c r="A167" s="325"/>
      <c r="B167" s="325"/>
      <c r="C167" s="325"/>
      <c r="D167" s="325"/>
      <c r="E167" s="325"/>
      <c r="F167" s="325"/>
      <c r="G167" s="64"/>
      <c r="H167" s="343"/>
      <c r="I167" s="327">
        <f>IF($AD167=0,0,1)</f>
        <v>1</v>
      </c>
      <c r="J167" s="327">
        <f>H167</f>
        <v>0</v>
      </c>
      <c r="K167" s="327">
        <f t="shared" si="26"/>
        <v>1</v>
      </c>
      <c r="L167" s="327">
        <f t="shared" si="27"/>
        <v>1</v>
      </c>
      <c r="M167" s="327"/>
      <c r="N167" s="327"/>
      <c r="O167" s="327"/>
      <c r="P167" s="327"/>
      <c r="Q167" s="327"/>
      <c r="R167" s="327"/>
      <c r="S167" s="327"/>
      <c r="T167" s="24"/>
      <c r="U167" s="345"/>
      <c r="V167" s="90"/>
      <c r="W167" s="90"/>
      <c r="X167" s="89"/>
      <c r="Y167" s="88"/>
      <c r="Z167" s="374" t="s">
        <v>266</v>
      </c>
      <c r="AA167" s="86"/>
      <c r="AB167" s="85">
        <v>0.12</v>
      </c>
      <c r="AC167" s="84"/>
      <c r="AD167" s="83">
        <f>AD166*AB167</f>
        <v>731.93999999999994</v>
      </c>
      <c r="AF167" s="329"/>
      <c r="AG167" s="330"/>
    </row>
    <row r="168" spans="1:33" s="326" customFormat="1" ht="18" customHeight="1" x14ac:dyDescent="0.25">
      <c r="A168" s="325"/>
      <c r="B168" s="325"/>
      <c r="C168" s="325"/>
      <c r="D168" s="325"/>
      <c r="E168" s="325"/>
      <c r="F168" s="325"/>
      <c r="G168" s="64"/>
      <c r="H168" s="343"/>
      <c r="I168" s="327">
        <f>IF($AD168=0,0,1)</f>
        <v>1</v>
      </c>
      <c r="J168" s="327">
        <f>H168</f>
        <v>0</v>
      </c>
      <c r="K168" s="327">
        <f t="shared" si="26"/>
        <v>1</v>
      </c>
      <c r="L168" s="327">
        <f t="shared" si="27"/>
        <v>1</v>
      </c>
      <c r="M168" s="327"/>
      <c r="N168" s="327"/>
      <c r="O168" s="327"/>
      <c r="P168" s="327"/>
      <c r="Q168" s="327"/>
      <c r="R168" s="327"/>
      <c r="S168" s="327"/>
      <c r="T168" s="24"/>
      <c r="U168" s="345"/>
      <c r="V168" s="375"/>
      <c r="W168" s="375"/>
      <c r="X168" s="376"/>
      <c r="Y168" s="361"/>
      <c r="Z168" s="377" t="s">
        <v>267</v>
      </c>
      <c r="AA168" s="362"/>
      <c r="AB168" s="378">
        <v>0.10787172011661809</v>
      </c>
      <c r="AC168" s="379"/>
      <c r="AD168" s="380">
        <f>(AD167+AD166)*AB168</f>
        <v>736.91918367346943</v>
      </c>
      <c r="AF168" s="329"/>
      <c r="AG168" s="330"/>
    </row>
    <row r="169" spans="1:33" s="326" customFormat="1" ht="18" customHeight="1" x14ac:dyDescent="0.25">
      <c r="A169" s="325"/>
      <c r="B169" s="325"/>
      <c r="C169" s="325"/>
      <c r="D169" s="325"/>
      <c r="E169" s="325"/>
      <c r="F169" s="325"/>
      <c r="G169" s="64"/>
      <c r="H169" s="343"/>
      <c r="I169" s="327">
        <f>IF($AD169=0,0,1)</f>
        <v>1</v>
      </c>
      <c r="J169" s="327">
        <f>H169</f>
        <v>0</v>
      </c>
      <c r="K169" s="327">
        <f t="shared" si="26"/>
        <v>1</v>
      </c>
      <c r="L169" s="327">
        <f t="shared" si="27"/>
        <v>1</v>
      </c>
      <c r="M169" s="327"/>
      <c r="N169" s="327"/>
      <c r="O169" s="327"/>
      <c r="P169" s="327"/>
      <c r="Q169" s="327"/>
      <c r="R169" s="327"/>
      <c r="S169" s="327"/>
      <c r="T169" s="24"/>
      <c r="U169" s="345"/>
      <c r="V169" s="375"/>
      <c r="W169" s="375"/>
      <c r="X169" s="376"/>
      <c r="Y169" s="361"/>
      <c r="Z169" s="377" t="s">
        <v>268</v>
      </c>
      <c r="AA169" s="362"/>
      <c r="AB169" s="378">
        <v>5.8309037900874654E-2</v>
      </c>
      <c r="AC169" s="379"/>
      <c r="AD169" s="380">
        <f>(AD167+AD166)*AB169</f>
        <v>398.3346938775511</v>
      </c>
      <c r="AF169" s="329"/>
      <c r="AG169" s="330"/>
    </row>
    <row r="170" spans="1:33" s="326" customFormat="1" ht="18" hidden="1" customHeight="1" x14ac:dyDescent="0.25">
      <c r="A170" s="325"/>
      <c r="B170" s="325"/>
      <c r="C170" s="325"/>
      <c r="D170" s="325"/>
      <c r="E170" s="325"/>
      <c r="F170" s="325"/>
      <c r="G170" s="64"/>
      <c r="H170" s="343"/>
      <c r="I170" s="327">
        <f>IF($AD170=0,0,1)</f>
        <v>0</v>
      </c>
      <c r="J170" s="327">
        <f>H170</f>
        <v>0</v>
      </c>
      <c r="K170" s="327">
        <f t="shared" si="26"/>
        <v>0</v>
      </c>
      <c r="L170" s="327">
        <f t="shared" si="27"/>
        <v>0</v>
      </c>
      <c r="M170" s="327"/>
      <c r="N170" s="327"/>
      <c r="O170" s="327"/>
      <c r="P170" s="327"/>
      <c r="Q170" s="327"/>
      <c r="R170" s="327"/>
      <c r="S170" s="327"/>
      <c r="T170" s="24"/>
      <c r="U170" s="345"/>
      <c r="V170" s="74"/>
      <c r="W170" s="74"/>
      <c r="X170" s="73"/>
      <c r="Y170" s="72"/>
      <c r="Z170" s="381" t="s">
        <v>15</v>
      </c>
      <c r="AA170" s="70"/>
      <c r="AB170" s="69">
        <v>0</v>
      </c>
      <c r="AC170" s="68"/>
      <c r="AD170" s="67">
        <f>AD166*AB170</f>
        <v>0</v>
      </c>
      <c r="AF170" s="329"/>
      <c r="AG170" s="330"/>
    </row>
    <row r="171" spans="1:33" s="326" customFormat="1" ht="18" customHeight="1" x14ac:dyDescent="0.25">
      <c r="A171" s="325"/>
      <c r="B171" s="382"/>
      <c r="C171" s="383"/>
      <c r="D171" s="383"/>
      <c r="E171" s="325"/>
      <c r="F171" s="325"/>
      <c r="G171" s="64"/>
      <c r="H171" s="343"/>
      <c r="I171" s="338">
        <v>1</v>
      </c>
      <c r="J171" s="338">
        <v>1</v>
      </c>
      <c r="K171" s="338">
        <f t="shared" si="26"/>
        <v>1</v>
      </c>
      <c r="L171" s="338">
        <f t="shared" si="27"/>
        <v>1</v>
      </c>
      <c r="M171" s="338"/>
      <c r="N171" s="338"/>
      <c r="O171" s="338"/>
      <c r="P171" s="338"/>
      <c r="Q171" s="338"/>
      <c r="R171" s="338"/>
      <c r="S171" s="327"/>
      <c r="T171" s="24"/>
      <c r="U171" s="345"/>
      <c r="V171" s="59"/>
      <c r="W171" s="58"/>
      <c r="X171" s="57"/>
      <c r="Y171" s="56"/>
      <c r="Z171" s="384" t="s">
        <v>269</v>
      </c>
      <c r="AA171" s="54"/>
      <c r="AB171" s="53"/>
      <c r="AC171" s="52"/>
      <c r="AD171" s="51">
        <f>TRUNC(AD166+AD167+AD168+AD169,2)</f>
        <v>7966.69</v>
      </c>
      <c r="AF171" s="329"/>
      <c r="AG171" s="330"/>
    </row>
    <row r="172" spans="1:33" s="326" customFormat="1" ht="5.45" customHeight="1" x14ac:dyDescent="0.25">
      <c r="A172" s="325"/>
      <c r="B172" s="325"/>
      <c r="C172" s="325"/>
      <c r="D172" s="325"/>
      <c r="E172" s="325"/>
      <c r="F172" s="325"/>
      <c r="I172" s="327"/>
      <c r="J172" s="327"/>
      <c r="K172" s="327"/>
      <c r="L172" s="327"/>
      <c r="M172" s="327"/>
      <c r="N172" s="327"/>
      <c r="O172" s="327"/>
      <c r="P172" s="327"/>
      <c r="Q172" s="327"/>
      <c r="R172" s="327"/>
      <c r="S172" s="327"/>
      <c r="T172" s="385"/>
      <c r="U172" s="345"/>
      <c r="V172" s="386"/>
      <c r="W172" s="386"/>
      <c r="X172" s="387"/>
      <c r="Y172" s="388"/>
      <c r="Z172" s="389"/>
      <c r="AA172" s="390"/>
      <c r="AB172" s="391"/>
      <c r="AC172" s="392"/>
      <c r="AD172" s="393"/>
      <c r="AF172" s="329"/>
      <c r="AG172" s="330"/>
    </row>
    <row r="173" spans="1:33" s="326" customFormat="1" ht="18" customHeight="1" x14ac:dyDescent="0.25">
      <c r="A173" s="325"/>
      <c r="B173" s="325"/>
      <c r="C173" s="325"/>
      <c r="D173" s="325"/>
      <c r="E173" s="325"/>
      <c r="F173" s="325"/>
      <c r="I173" s="327"/>
      <c r="J173" s="327"/>
      <c r="K173" s="327"/>
      <c r="L173" s="327"/>
      <c r="M173" s="327"/>
      <c r="N173" s="327"/>
      <c r="O173" s="327"/>
      <c r="P173" s="327"/>
      <c r="Q173" s="327"/>
      <c r="R173" s="327"/>
      <c r="S173" s="327"/>
      <c r="T173" s="385"/>
      <c r="U173" s="345"/>
      <c r="V173" s="386"/>
      <c r="W173" s="386"/>
      <c r="X173" s="387"/>
      <c r="Y173" s="388"/>
      <c r="Z173" s="389"/>
      <c r="AA173" s="390"/>
      <c r="AB173" s="391"/>
      <c r="AC173" s="392"/>
      <c r="AD173" s="393"/>
      <c r="AF173" s="329"/>
      <c r="AG173" s="330"/>
    </row>
    <row r="174" spans="1:33" s="326" customFormat="1" ht="18" customHeight="1" x14ac:dyDescent="0.25">
      <c r="A174" s="325"/>
      <c r="B174" s="325"/>
      <c r="C174" s="325"/>
      <c r="D174" s="325"/>
      <c r="E174" s="325"/>
      <c r="F174" s="325"/>
      <c r="I174" s="327"/>
      <c r="J174" s="327"/>
      <c r="K174" s="327"/>
      <c r="L174" s="327"/>
      <c r="M174" s="327"/>
      <c r="N174" s="327"/>
      <c r="O174" s="327"/>
      <c r="P174" s="327"/>
      <c r="Q174" s="327"/>
      <c r="R174" s="327"/>
      <c r="S174" s="327"/>
      <c r="T174" s="385"/>
      <c r="U174" s="345"/>
      <c r="V174" s="386"/>
      <c r="W174" s="386"/>
      <c r="X174" s="387"/>
      <c r="Y174" s="388"/>
      <c r="AF174" s="329"/>
      <c r="AG174" s="330"/>
    </row>
    <row r="175" spans="1:33" s="326" customFormat="1" ht="18" customHeight="1" x14ac:dyDescent="0.25">
      <c r="A175" s="325"/>
      <c r="B175" s="325"/>
      <c r="C175" s="325"/>
      <c r="D175" s="325"/>
      <c r="E175" s="325"/>
      <c r="F175" s="325"/>
      <c r="I175" s="327"/>
      <c r="J175" s="327"/>
      <c r="K175" s="327"/>
      <c r="L175" s="327"/>
      <c r="M175" s="327"/>
      <c r="N175" s="327"/>
      <c r="O175" s="327"/>
      <c r="P175" s="327"/>
      <c r="Q175" s="327"/>
      <c r="R175" s="327"/>
      <c r="S175" s="327"/>
      <c r="T175" s="385"/>
      <c r="U175" s="345"/>
      <c r="V175" s="386"/>
      <c r="W175" s="386"/>
      <c r="X175" s="387"/>
      <c r="Y175" s="388"/>
      <c r="AF175" s="329"/>
      <c r="AG175" s="330"/>
    </row>
    <row r="176" spans="1:33" s="326" customFormat="1" ht="18" customHeight="1" x14ac:dyDescent="0.25">
      <c r="A176" s="325"/>
      <c r="B176" s="325"/>
      <c r="C176" s="325"/>
      <c r="D176" s="325"/>
      <c r="E176" s="325"/>
      <c r="F176" s="325"/>
      <c r="I176" s="327"/>
      <c r="J176" s="327"/>
      <c r="K176" s="327"/>
      <c r="L176" s="327"/>
      <c r="M176" s="327"/>
      <c r="N176" s="327"/>
      <c r="O176" s="327"/>
      <c r="P176" s="327"/>
      <c r="Q176" s="327"/>
      <c r="R176" s="327"/>
      <c r="S176" s="327"/>
      <c r="T176" s="385"/>
      <c r="U176" s="345"/>
      <c r="V176" s="386"/>
      <c r="W176" s="386"/>
      <c r="X176" s="387"/>
      <c r="Y176" s="388"/>
      <c r="AF176" s="329"/>
      <c r="AG176" s="330"/>
    </row>
    <row r="177" spans="1:33" s="326" customFormat="1" ht="18" customHeight="1" x14ac:dyDescent="0.25">
      <c r="A177" s="325"/>
      <c r="B177" s="325"/>
      <c r="C177" s="325"/>
      <c r="D177" s="325"/>
      <c r="E177" s="325"/>
      <c r="F177" s="325"/>
      <c r="I177" s="327"/>
      <c r="J177" s="327"/>
      <c r="K177" s="327"/>
      <c r="L177" s="327"/>
      <c r="M177" s="327"/>
      <c r="N177" s="327"/>
      <c r="O177" s="327"/>
      <c r="P177" s="327"/>
      <c r="Q177" s="327"/>
      <c r="R177" s="327"/>
      <c r="S177" s="327"/>
      <c r="T177" s="385"/>
      <c r="U177" s="345"/>
      <c r="V177" s="386"/>
      <c r="W177" s="386"/>
      <c r="X177" s="387"/>
      <c r="Y177" s="388"/>
      <c r="Z177" s="389"/>
      <c r="AA177" s="390"/>
      <c r="AB177" s="391"/>
      <c r="AC177" s="392"/>
      <c r="AD177" s="394"/>
      <c r="AF177" s="329"/>
      <c r="AG177" s="330"/>
    </row>
    <row r="178" spans="1:33" s="326" customFormat="1" x14ac:dyDescent="0.25">
      <c r="A178" s="325"/>
      <c r="B178" s="26"/>
      <c r="C178" s="26"/>
      <c r="D178" s="26"/>
      <c r="E178" s="26"/>
      <c r="F178" s="26"/>
      <c r="G178" s="1"/>
      <c r="H178" s="1"/>
      <c r="I178" s="25"/>
      <c r="J178" s="25"/>
      <c r="K178" s="25"/>
      <c r="L178" s="327"/>
      <c r="M178" s="327"/>
      <c r="N178" s="327"/>
      <c r="O178" s="327"/>
      <c r="P178" s="327"/>
      <c r="Q178" s="327"/>
      <c r="R178" s="327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</row>
    <row r="179" spans="1:33" s="326" customFormat="1" x14ac:dyDescent="0.25">
      <c r="A179" s="325"/>
      <c r="B179" s="26"/>
      <c r="C179" s="26"/>
      <c r="D179" s="26"/>
      <c r="E179" s="26"/>
      <c r="F179" s="26"/>
      <c r="G179" s="1"/>
      <c r="H179" s="1"/>
      <c r="I179" s="25"/>
      <c r="J179" s="25"/>
      <c r="K179" s="25"/>
      <c r="L179" s="327"/>
      <c r="M179" s="327"/>
      <c r="N179" s="327"/>
      <c r="O179" s="327"/>
      <c r="P179" s="327"/>
      <c r="Q179" s="327"/>
      <c r="R179" s="327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</row>
    <row r="180" spans="1:33" s="326" customFormat="1" x14ac:dyDescent="0.25">
      <c r="A180" s="325"/>
      <c r="B180" s="26"/>
      <c r="C180" s="26"/>
      <c r="D180" s="26"/>
      <c r="E180" s="26"/>
      <c r="F180" s="26"/>
      <c r="G180" s="1"/>
      <c r="H180" s="1"/>
      <c r="I180" s="25"/>
      <c r="J180" s="25"/>
      <c r="K180" s="25"/>
      <c r="L180" s="327"/>
      <c r="M180" s="327"/>
      <c r="N180" s="327"/>
      <c r="O180" s="327"/>
      <c r="P180" s="327"/>
      <c r="Q180" s="327"/>
      <c r="R180" s="327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</row>
    <row r="181" spans="1:33" s="326" customFormat="1" x14ac:dyDescent="0.25">
      <c r="A181" s="325"/>
      <c r="B181" s="26"/>
      <c r="C181" s="26"/>
      <c r="D181" s="26"/>
      <c r="E181" s="26"/>
      <c r="F181" s="26"/>
      <c r="G181" s="1"/>
      <c r="H181" s="1"/>
      <c r="I181" s="25"/>
      <c r="J181" s="25"/>
      <c r="K181" s="25"/>
      <c r="L181" s="327"/>
      <c r="M181" s="327"/>
      <c r="N181" s="327"/>
      <c r="O181" s="327"/>
      <c r="P181" s="327"/>
      <c r="Q181" s="327"/>
      <c r="R181" s="327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</row>
    <row r="182" spans="1:33" s="326" customFormat="1" x14ac:dyDescent="0.25">
      <c r="A182" s="325"/>
      <c r="B182" s="26"/>
      <c r="C182" s="26"/>
      <c r="D182" s="26"/>
      <c r="E182" s="26"/>
      <c r="F182" s="26"/>
      <c r="G182" s="1"/>
      <c r="H182" s="1"/>
      <c r="I182" s="25"/>
      <c r="J182" s="25"/>
      <c r="K182" s="25"/>
      <c r="L182" s="327"/>
      <c r="M182" s="327"/>
      <c r="N182" s="327"/>
      <c r="O182" s="327"/>
      <c r="P182" s="327"/>
      <c r="Q182" s="327"/>
      <c r="R182" s="327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</row>
    <row r="183" spans="1:33" s="326" customFormat="1" x14ac:dyDescent="0.25">
      <c r="A183" s="325"/>
      <c r="B183" s="26"/>
      <c r="C183" s="26"/>
      <c r="D183" s="26"/>
      <c r="E183" s="26"/>
      <c r="F183" s="26"/>
      <c r="G183" s="1"/>
      <c r="H183" s="1"/>
      <c r="I183" s="25"/>
      <c r="J183" s="25"/>
      <c r="K183" s="25"/>
      <c r="L183" s="327"/>
      <c r="M183" s="327"/>
      <c r="N183" s="327"/>
      <c r="O183" s="327"/>
      <c r="P183" s="327"/>
      <c r="Q183" s="327"/>
      <c r="R183" s="327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</row>
    <row r="184" spans="1:33" s="326" customFormat="1" x14ac:dyDescent="0.25">
      <c r="A184" s="325"/>
      <c r="B184" s="26"/>
      <c r="C184" s="26"/>
      <c r="D184" s="26"/>
      <c r="E184" s="26"/>
      <c r="F184" s="26"/>
      <c r="G184" s="1"/>
      <c r="H184" s="1"/>
      <c r="I184" s="25"/>
      <c r="J184" s="25"/>
      <c r="K184" s="25"/>
      <c r="L184" s="327"/>
      <c r="M184" s="327"/>
      <c r="N184" s="327"/>
      <c r="O184" s="327"/>
      <c r="P184" s="327"/>
      <c r="Q184" s="327"/>
      <c r="R184" s="327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</row>
    <row r="185" spans="1:33" s="326" customFormat="1" x14ac:dyDescent="0.25">
      <c r="A185" s="325"/>
      <c r="B185" s="26"/>
      <c r="C185" s="26"/>
      <c r="D185" s="26"/>
      <c r="E185" s="26"/>
      <c r="F185" s="26"/>
      <c r="G185" s="1"/>
      <c r="H185" s="1"/>
      <c r="I185" s="25"/>
      <c r="J185" s="25"/>
      <c r="K185" s="25"/>
      <c r="L185" s="327"/>
      <c r="M185" s="327"/>
      <c r="N185" s="327"/>
      <c r="O185" s="327"/>
      <c r="P185" s="327"/>
      <c r="Q185" s="327"/>
      <c r="R185" s="327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</row>
    <row r="186" spans="1:33" s="326" customFormat="1" x14ac:dyDescent="0.25">
      <c r="A186" s="325"/>
      <c r="B186" s="26"/>
      <c r="C186" s="26"/>
      <c r="D186" s="26"/>
      <c r="E186" s="26"/>
      <c r="F186" s="26"/>
      <c r="G186" s="1"/>
      <c r="H186" s="1"/>
      <c r="I186" s="25"/>
      <c r="J186" s="25"/>
      <c r="K186" s="25"/>
      <c r="L186" s="327"/>
      <c r="M186" s="327"/>
      <c r="N186" s="327"/>
      <c r="O186" s="327"/>
      <c r="P186" s="327"/>
      <c r="Q186" s="327"/>
      <c r="R186" s="327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</row>
    <row r="187" spans="1:33" s="326" customFormat="1" x14ac:dyDescent="0.25">
      <c r="A187" s="325"/>
      <c r="B187" s="26"/>
      <c r="C187" s="26"/>
      <c r="D187" s="26"/>
      <c r="E187" s="26"/>
      <c r="F187" s="26"/>
      <c r="G187" s="1"/>
      <c r="H187" s="1"/>
      <c r="I187" s="25"/>
      <c r="J187" s="25"/>
      <c r="K187" s="25"/>
      <c r="L187" s="327"/>
      <c r="M187" s="327"/>
      <c r="N187" s="327"/>
      <c r="O187" s="327"/>
      <c r="P187" s="327"/>
      <c r="Q187" s="327"/>
      <c r="R187" s="327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</row>
    <row r="188" spans="1:33" s="326" customFormat="1" x14ac:dyDescent="0.25">
      <c r="A188" s="325"/>
      <c r="B188" s="26"/>
      <c r="C188" s="26"/>
      <c r="D188" s="26"/>
      <c r="E188" s="26"/>
      <c r="F188" s="26"/>
      <c r="G188" s="1"/>
      <c r="H188" s="1"/>
      <c r="I188" s="25"/>
      <c r="J188" s="25"/>
      <c r="K188" s="25"/>
      <c r="L188" s="327"/>
      <c r="M188" s="327"/>
      <c r="N188" s="327"/>
      <c r="O188" s="327"/>
      <c r="P188" s="327"/>
      <c r="Q188" s="327"/>
      <c r="R188" s="327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</row>
    <row r="189" spans="1:33" s="326" customFormat="1" x14ac:dyDescent="0.25">
      <c r="A189" s="325"/>
      <c r="B189" s="26"/>
      <c r="C189" s="26"/>
      <c r="D189" s="26"/>
      <c r="E189" s="26"/>
      <c r="F189" s="26"/>
      <c r="G189" s="1"/>
      <c r="H189" s="1"/>
      <c r="I189" s="25"/>
      <c r="J189" s="25"/>
      <c r="K189" s="25"/>
      <c r="L189" s="327"/>
      <c r="M189" s="327"/>
      <c r="N189" s="327"/>
      <c r="O189" s="327"/>
      <c r="P189" s="327"/>
      <c r="Q189" s="327"/>
      <c r="R189" s="327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</row>
    <row r="190" spans="1:33" s="326" customFormat="1" x14ac:dyDescent="0.25">
      <c r="A190" s="325"/>
      <c r="B190" s="26"/>
      <c r="C190" s="26"/>
      <c r="D190" s="26"/>
      <c r="E190" s="26"/>
      <c r="F190" s="26"/>
      <c r="G190" s="1"/>
      <c r="H190" s="1"/>
      <c r="I190" s="25"/>
      <c r="J190" s="25"/>
      <c r="K190" s="25"/>
      <c r="L190" s="327"/>
      <c r="M190" s="327"/>
      <c r="N190" s="327"/>
      <c r="O190" s="327"/>
      <c r="P190" s="327"/>
      <c r="Q190" s="327"/>
      <c r="R190" s="327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</row>
    <row r="191" spans="1:33" s="326" customFormat="1" x14ac:dyDescent="0.25">
      <c r="A191" s="325"/>
      <c r="B191" s="26"/>
      <c r="C191" s="26"/>
      <c r="D191" s="26"/>
      <c r="E191" s="26"/>
      <c r="F191" s="26"/>
      <c r="G191" s="1"/>
      <c r="H191" s="1"/>
      <c r="I191" s="25"/>
      <c r="J191" s="25"/>
      <c r="K191" s="25"/>
      <c r="L191" s="327"/>
      <c r="M191" s="327"/>
      <c r="N191" s="327"/>
      <c r="O191" s="327"/>
      <c r="P191" s="327"/>
      <c r="Q191" s="327"/>
      <c r="R191" s="327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</row>
    <row r="192" spans="1:33" s="326" customFormat="1" x14ac:dyDescent="0.25">
      <c r="A192" s="325"/>
      <c r="B192" s="26"/>
      <c r="C192" s="26"/>
      <c r="D192" s="26"/>
      <c r="E192" s="26"/>
      <c r="F192" s="26"/>
      <c r="G192" s="1"/>
      <c r="H192" s="1"/>
      <c r="I192" s="25"/>
      <c r="J192" s="25"/>
      <c r="K192" s="25"/>
      <c r="L192" s="327"/>
      <c r="M192" s="327"/>
      <c r="N192" s="327"/>
      <c r="O192" s="327"/>
      <c r="P192" s="327"/>
      <c r="Q192" s="327"/>
      <c r="R192" s="327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</row>
    <row r="193" spans="1:30" s="326" customFormat="1" x14ac:dyDescent="0.25">
      <c r="A193" s="325"/>
      <c r="B193" s="26"/>
      <c r="C193" s="26"/>
      <c r="D193" s="26"/>
      <c r="E193" s="26"/>
      <c r="F193" s="26"/>
      <c r="G193" s="1"/>
      <c r="H193" s="1"/>
      <c r="I193" s="25"/>
      <c r="J193" s="25"/>
      <c r="K193" s="25"/>
      <c r="L193" s="327"/>
      <c r="M193" s="327"/>
      <c r="N193" s="327"/>
      <c r="O193" s="327"/>
      <c r="P193" s="327"/>
      <c r="Q193" s="327"/>
      <c r="R193" s="327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</row>
    <row r="194" spans="1:30" s="326" customFormat="1" x14ac:dyDescent="0.25">
      <c r="A194" s="325"/>
      <c r="B194" s="26"/>
      <c r="C194" s="26"/>
      <c r="D194" s="26"/>
      <c r="E194" s="26"/>
      <c r="F194" s="26"/>
      <c r="G194" s="1"/>
      <c r="H194" s="1"/>
      <c r="I194" s="25"/>
      <c r="J194" s="25"/>
      <c r="K194" s="25"/>
      <c r="L194" s="327"/>
      <c r="M194" s="327"/>
      <c r="N194" s="327"/>
      <c r="O194" s="327"/>
      <c r="P194" s="327"/>
      <c r="Q194" s="327"/>
      <c r="R194" s="327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</row>
    <row r="195" spans="1:30" s="326" customFormat="1" x14ac:dyDescent="0.25">
      <c r="A195" s="325"/>
      <c r="B195" s="26"/>
      <c r="C195" s="26"/>
      <c r="D195" s="26"/>
      <c r="E195" s="26"/>
      <c r="F195" s="26"/>
      <c r="G195" s="1"/>
      <c r="H195" s="1"/>
      <c r="I195" s="25"/>
      <c r="J195" s="25"/>
      <c r="K195" s="25"/>
      <c r="L195" s="327"/>
      <c r="M195" s="327"/>
      <c r="N195" s="327"/>
      <c r="O195" s="327"/>
      <c r="P195" s="327"/>
      <c r="Q195" s="327"/>
      <c r="R195" s="327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</row>
    <row r="196" spans="1:30" s="326" customFormat="1" x14ac:dyDescent="0.25">
      <c r="A196" s="325"/>
      <c r="B196" s="26"/>
      <c r="C196" s="26"/>
      <c r="D196" s="26"/>
      <c r="E196" s="26"/>
      <c r="F196" s="26"/>
      <c r="G196" s="1"/>
      <c r="H196" s="1"/>
      <c r="I196" s="25"/>
      <c r="J196" s="25"/>
      <c r="K196" s="25"/>
      <c r="L196" s="327"/>
      <c r="M196" s="327"/>
      <c r="N196" s="327"/>
      <c r="O196" s="327"/>
      <c r="P196" s="327"/>
      <c r="Q196" s="327"/>
      <c r="R196" s="327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</row>
    <row r="197" spans="1:30" s="326" customFormat="1" x14ac:dyDescent="0.25">
      <c r="A197" s="325"/>
      <c r="B197" s="26"/>
      <c r="C197" s="26"/>
      <c r="D197" s="26"/>
      <c r="E197" s="26"/>
      <c r="F197" s="26"/>
      <c r="G197" s="1"/>
      <c r="H197" s="1"/>
      <c r="I197" s="25"/>
      <c r="J197" s="25"/>
      <c r="K197" s="25"/>
      <c r="L197" s="327"/>
      <c r="M197" s="327"/>
      <c r="N197" s="327"/>
      <c r="O197" s="327"/>
      <c r="P197" s="327"/>
      <c r="Q197" s="327"/>
      <c r="R197" s="327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</row>
    <row r="198" spans="1:30" s="326" customFormat="1" x14ac:dyDescent="0.25">
      <c r="A198" s="325"/>
      <c r="B198" s="26"/>
      <c r="C198" s="26"/>
      <c r="D198" s="26"/>
      <c r="E198" s="26"/>
      <c r="F198" s="26"/>
      <c r="G198" s="1"/>
      <c r="H198" s="1"/>
      <c r="I198" s="25"/>
      <c r="J198" s="25"/>
      <c r="K198" s="25"/>
      <c r="L198" s="327"/>
      <c r="M198" s="327"/>
      <c r="N198" s="327"/>
      <c r="O198" s="327"/>
      <c r="P198" s="327"/>
      <c r="Q198" s="327"/>
      <c r="R198" s="327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</row>
    <row r="199" spans="1:30" s="326" customFormat="1" x14ac:dyDescent="0.25">
      <c r="A199" s="325"/>
      <c r="B199" s="26"/>
      <c r="C199" s="26"/>
      <c r="D199" s="26"/>
      <c r="E199" s="26"/>
      <c r="F199" s="26"/>
      <c r="G199" s="1"/>
      <c r="H199" s="1"/>
      <c r="I199" s="25"/>
      <c r="J199" s="25"/>
      <c r="K199" s="25"/>
      <c r="L199" s="327"/>
      <c r="M199" s="327"/>
      <c r="N199" s="327"/>
      <c r="O199" s="327"/>
      <c r="P199" s="327"/>
      <c r="Q199" s="327"/>
      <c r="R199" s="327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</row>
    <row r="200" spans="1:30" s="326" customFormat="1" x14ac:dyDescent="0.25">
      <c r="A200" s="325"/>
      <c r="B200" s="26"/>
      <c r="C200" s="26"/>
      <c r="D200" s="26"/>
      <c r="E200" s="26"/>
      <c r="F200" s="26"/>
      <c r="G200" s="1"/>
      <c r="H200" s="1"/>
      <c r="I200" s="25"/>
      <c r="J200" s="25"/>
      <c r="K200" s="25"/>
      <c r="L200" s="327"/>
      <c r="M200" s="327"/>
      <c r="N200" s="327"/>
      <c r="O200" s="327"/>
      <c r="P200" s="327"/>
      <c r="Q200" s="327"/>
      <c r="R200" s="327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</row>
    <row r="201" spans="1:30" s="326" customFormat="1" x14ac:dyDescent="0.25">
      <c r="A201" s="325"/>
      <c r="B201" s="26"/>
      <c r="C201" s="26"/>
      <c r="D201" s="26"/>
      <c r="E201" s="26"/>
      <c r="F201" s="26"/>
      <c r="G201" s="1"/>
      <c r="H201" s="1"/>
      <c r="I201" s="25"/>
      <c r="J201" s="25"/>
      <c r="K201" s="25"/>
      <c r="L201" s="327"/>
      <c r="M201" s="327"/>
      <c r="N201" s="327"/>
      <c r="O201" s="327"/>
      <c r="P201" s="327"/>
      <c r="Q201" s="327"/>
      <c r="R201" s="327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</row>
    <row r="202" spans="1:30" s="326" customFormat="1" x14ac:dyDescent="0.25">
      <c r="A202" s="325"/>
      <c r="B202" s="26"/>
      <c r="C202" s="26"/>
      <c r="D202" s="26"/>
      <c r="E202" s="26"/>
      <c r="F202" s="26"/>
      <c r="G202" s="1"/>
      <c r="H202" s="1"/>
      <c r="I202" s="25"/>
      <c r="J202" s="25"/>
      <c r="K202" s="25"/>
      <c r="L202" s="327"/>
      <c r="M202" s="327"/>
      <c r="N202" s="327"/>
      <c r="O202" s="327"/>
      <c r="P202" s="327"/>
      <c r="Q202" s="327"/>
      <c r="R202" s="327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</row>
    <row r="203" spans="1:30" s="326" customFormat="1" x14ac:dyDescent="0.25">
      <c r="A203" s="325"/>
      <c r="B203" s="26"/>
      <c r="C203" s="26"/>
      <c r="D203" s="26"/>
      <c r="E203" s="26"/>
      <c r="F203" s="26"/>
      <c r="G203" s="1"/>
      <c r="H203" s="1"/>
      <c r="I203" s="25"/>
      <c r="J203" s="25"/>
      <c r="K203" s="25"/>
      <c r="L203" s="327"/>
      <c r="M203" s="327"/>
      <c r="N203" s="327"/>
      <c r="O203" s="327"/>
      <c r="P203" s="327"/>
      <c r="Q203" s="327"/>
      <c r="R203" s="327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</row>
    <row r="204" spans="1:30" s="326" customFormat="1" x14ac:dyDescent="0.25">
      <c r="A204" s="325"/>
      <c r="B204" s="26"/>
      <c r="C204" s="26"/>
      <c r="D204" s="26"/>
      <c r="E204" s="26"/>
      <c r="F204" s="26"/>
      <c r="G204" s="1"/>
      <c r="H204" s="1"/>
      <c r="I204" s="25"/>
      <c r="J204" s="25"/>
      <c r="K204" s="25"/>
      <c r="L204" s="327"/>
      <c r="M204" s="327"/>
      <c r="N204" s="327"/>
      <c r="O204" s="327"/>
      <c r="P204" s="327"/>
      <c r="Q204" s="327"/>
      <c r="R204" s="327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</row>
    <row r="205" spans="1:30" s="326" customFormat="1" x14ac:dyDescent="0.25">
      <c r="A205" s="325"/>
      <c r="B205" s="26"/>
      <c r="C205" s="26"/>
      <c r="D205" s="26"/>
      <c r="E205" s="26"/>
      <c r="F205" s="26"/>
      <c r="G205" s="1"/>
      <c r="H205" s="1"/>
      <c r="I205" s="25"/>
      <c r="J205" s="25"/>
      <c r="K205" s="25"/>
      <c r="L205" s="327"/>
      <c r="M205" s="327"/>
      <c r="N205" s="327"/>
      <c r="O205" s="327"/>
      <c r="P205" s="327"/>
      <c r="Q205" s="327"/>
      <c r="R205" s="327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</row>
    <row r="206" spans="1:30" s="326" customFormat="1" x14ac:dyDescent="0.25">
      <c r="A206" s="325"/>
      <c r="B206" s="26"/>
      <c r="C206" s="26"/>
      <c r="D206" s="26"/>
      <c r="E206" s="26"/>
      <c r="F206" s="26"/>
      <c r="G206" s="1"/>
      <c r="H206" s="1"/>
      <c r="I206" s="25"/>
      <c r="J206" s="25"/>
      <c r="K206" s="25"/>
      <c r="L206" s="327"/>
      <c r="M206" s="327"/>
      <c r="N206" s="327"/>
      <c r="O206" s="327"/>
      <c r="P206" s="327"/>
      <c r="Q206" s="327"/>
      <c r="R206" s="327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</row>
    <row r="207" spans="1:30" s="326" customFormat="1" x14ac:dyDescent="0.25">
      <c r="A207" s="325"/>
      <c r="B207" s="26"/>
      <c r="C207" s="26"/>
      <c r="D207" s="26"/>
      <c r="E207" s="26"/>
      <c r="F207" s="26"/>
      <c r="G207" s="1"/>
      <c r="H207" s="1"/>
      <c r="I207" s="25"/>
      <c r="J207" s="25"/>
      <c r="K207" s="25"/>
      <c r="L207" s="327"/>
      <c r="M207" s="327"/>
      <c r="N207" s="327"/>
      <c r="O207" s="327"/>
      <c r="P207" s="327"/>
      <c r="Q207" s="327"/>
      <c r="R207" s="327"/>
      <c r="T207" s="385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</row>
    <row r="208" spans="1:30" s="326" customFormat="1" x14ac:dyDescent="0.25">
      <c r="A208" s="325"/>
      <c r="B208" s="26"/>
      <c r="C208" s="26"/>
      <c r="D208" s="26"/>
      <c r="E208" s="26"/>
      <c r="F208" s="26"/>
      <c r="G208" s="1"/>
      <c r="H208" s="1"/>
      <c r="I208" s="25"/>
      <c r="J208" s="25"/>
      <c r="K208" s="25"/>
      <c r="L208" s="327"/>
      <c r="M208" s="327"/>
      <c r="N208" s="327"/>
      <c r="O208" s="327"/>
      <c r="P208" s="327"/>
      <c r="Q208" s="327"/>
      <c r="R208" s="327"/>
      <c r="T208" s="385"/>
      <c r="U208" s="385"/>
      <c r="V208" s="385"/>
      <c r="W208" s="385"/>
      <c r="X208" s="385"/>
      <c r="Y208" s="385"/>
      <c r="Z208" s="385"/>
      <c r="AA208" s="385"/>
      <c r="AB208" s="385"/>
      <c r="AC208" s="385"/>
      <c r="AD208" s="385"/>
    </row>
  </sheetData>
  <autoFilter ref="L26:L171">
    <filterColumn colId="0">
      <filters>
        <filter val="1"/>
      </filters>
    </filterColumn>
  </autoFilter>
  <mergeCells count="134">
    <mergeCell ref="V164:W164"/>
    <mergeCell ref="V158:W158"/>
    <mergeCell ref="V159:W159"/>
    <mergeCell ref="V160:W160"/>
    <mergeCell ref="V161:W161"/>
    <mergeCell ref="V162:W162"/>
    <mergeCell ref="V163:W163"/>
    <mergeCell ref="AC152:AC153"/>
    <mergeCell ref="AD152:AD153"/>
    <mergeCell ref="V154:W154"/>
    <mergeCell ref="V155:W155"/>
    <mergeCell ref="V156:W156"/>
    <mergeCell ref="V157:W157"/>
    <mergeCell ref="V150:Z150"/>
    <mergeCell ref="T152:T153"/>
    <mergeCell ref="V152:W153"/>
    <mergeCell ref="X152:X153"/>
    <mergeCell ref="Y152:AA152"/>
    <mergeCell ref="AB152:AB153"/>
    <mergeCell ref="V144:Z144"/>
    <mergeCell ref="V145:Z145"/>
    <mergeCell ref="V146:Z146"/>
    <mergeCell ref="V147:Z147"/>
    <mergeCell ref="V148:Z148"/>
    <mergeCell ref="V149:Z149"/>
    <mergeCell ref="V135:Z135"/>
    <mergeCell ref="V137:Z137"/>
    <mergeCell ref="V140:Z140"/>
    <mergeCell ref="V141:Z141"/>
    <mergeCell ref="V142:Z142"/>
    <mergeCell ref="V143:Z143"/>
    <mergeCell ref="V129:Z129"/>
    <mergeCell ref="V130:Z130"/>
    <mergeCell ref="V131:Z131"/>
    <mergeCell ref="V132:Z132"/>
    <mergeCell ref="V133:Z133"/>
    <mergeCell ref="V134:Z134"/>
    <mergeCell ref="V138:Z138"/>
    <mergeCell ref="V139:Z139"/>
    <mergeCell ref="X123:Y123"/>
    <mergeCell ref="V124:Z124"/>
    <mergeCell ref="V125:Z125"/>
    <mergeCell ref="V126:Z126"/>
    <mergeCell ref="V127:Z127"/>
    <mergeCell ref="V128:Z128"/>
    <mergeCell ref="V102:W102"/>
    <mergeCell ref="V103:W103"/>
    <mergeCell ref="V104:W104"/>
    <mergeCell ref="V105:W105"/>
    <mergeCell ref="V106:W106"/>
    <mergeCell ref="V123:W123"/>
    <mergeCell ref="V96:W96"/>
    <mergeCell ref="V97:W97"/>
    <mergeCell ref="V98:W98"/>
    <mergeCell ref="V99:W99"/>
    <mergeCell ref="V100:W100"/>
    <mergeCell ref="V101:W101"/>
    <mergeCell ref="V90:W90"/>
    <mergeCell ref="V91:W91"/>
    <mergeCell ref="V92:W92"/>
    <mergeCell ref="V93:W93"/>
    <mergeCell ref="V94:W94"/>
    <mergeCell ref="V95:W95"/>
    <mergeCell ref="V84:W84"/>
    <mergeCell ref="V85:W85"/>
    <mergeCell ref="V86:W86"/>
    <mergeCell ref="V87:W87"/>
    <mergeCell ref="V88:W88"/>
    <mergeCell ref="V89:W89"/>
    <mergeCell ref="V78:W78"/>
    <mergeCell ref="V79:W79"/>
    <mergeCell ref="V80:W80"/>
    <mergeCell ref="V81:W81"/>
    <mergeCell ref="V82:W82"/>
    <mergeCell ref="V83:W83"/>
    <mergeCell ref="V72:W72"/>
    <mergeCell ref="V73:W73"/>
    <mergeCell ref="V74:W74"/>
    <mergeCell ref="V75:W75"/>
    <mergeCell ref="V76:W76"/>
    <mergeCell ref="V77:W77"/>
    <mergeCell ref="V66:W66"/>
    <mergeCell ref="V67:W67"/>
    <mergeCell ref="V68:W68"/>
    <mergeCell ref="V69:W69"/>
    <mergeCell ref="V70:W70"/>
    <mergeCell ref="V71:W71"/>
    <mergeCell ref="V59:W59"/>
    <mergeCell ref="V60:W60"/>
    <mergeCell ref="V61:W61"/>
    <mergeCell ref="V62:W62"/>
    <mergeCell ref="V64:W64"/>
    <mergeCell ref="V65:W65"/>
    <mergeCell ref="V53:W53"/>
    <mergeCell ref="V54:W54"/>
    <mergeCell ref="V55:W55"/>
    <mergeCell ref="V56:W56"/>
    <mergeCell ref="V57:W57"/>
    <mergeCell ref="V58:W58"/>
    <mergeCell ref="V63:W63"/>
    <mergeCell ref="V47:W47"/>
    <mergeCell ref="V48:W48"/>
    <mergeCell ref="V49:W49"/>
    <mergeCell ref="V50:W50"/>
    <mergeCell ref="V51:W51"/>
    <mergeCell ref="V52:W52"/>
    <mergeCell ref="V41:W41"/>
    <mergeCell ref="V42:W42"/>
    <mergeCell ref="V43:W43"/>
    <mergeCell ref="V44:W44"/>
    <mergeCell ref="V45:W45"/>
    <mergeCell ref="V46:W46"/>
    <mergeCell ref="V34:W34"/>
    <mergeCell ref="V35:W35"/>
    <mergeCell ref="V36:W36"/>
    <mergeCell ref="V37:W37"/>
    <mergeCell ref="V38:W38"/>
    <mergeCell ref="V39:W39"/>
    <mergeCell ref="AD27:AD28"/>
    <mergeCell ref="V29:W29"/>
    <mergeCell ref="V30:W30"/>
    <mergeCell ref="V31:W31"/>
    <mergeCell ref="V32:W32"/>
    <mergeCell ref="V33:W33"/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</mergeCells>
  <conditionalFormatting sqref="T11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5:T118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1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10 H112:H119 H107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70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6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7:H169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71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7 T110:T114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50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7 T110:T119">
      <formula1>0</formula1>
      <formula2>1</formula2>
    </dataValidation>
    <dataValidation type="list" allowBlank="1" showInputMessage="1" showErrorMessage="1" sqref="A1 G167:G171 G107 G110:G119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3" orientation="portrait" r:id="rId1"/>
  <headerFooter>
    <oddFooter>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outlinePr summaryBelow="0"/>
    <pageSetUpPr fitToPage="1"/>
  </sheetPr>
  <dimension ref="A1:AG207"/>
  <sheetViews>
    <sheetView showGridLines="0" zoomScaleNormal="100" zoomScaleSheetLayoutView="100" workbookViewId="0">
      <pane xSplit="20" ySplit="25" topLeftCell="U153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1" hidden="1" customWidth="1" outlineLevel="1"/>
    <col min="8" max="8" width="10.5703125" style="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1" hidden="1" customWidth="1"/>
    <col min="20" max="20" width="18.140625" style="24" hidden="1" customWidth="1"/>
    <col min="21" max="21" width="0.42578125" style="24" customWidth="1"/>
    <col min="22" max="22" width="17.5703125" style="24" customWidth="1"/>
    <col min="23" max="23" width="22.5703125" style="24" customWidth="1"/>
    <col min="24" max="24" width="6.140625" style="24" customWidth="1"/>
    <col min="25" max="25" width="9.5703125" style="24" customWidth="1"/>
    <col min="26" max="29" width="10.5703125" style="24" customWidth="1"/>
    <col min="30" max="30" width="15.5703125" style="24" customWidth="1"/>
    <col min="31" max="31" width="0.5703125" style="1" customWidth="1"/>
    <col min="32" max="32" width="12.5703125" style="1" customWidth="1"/>
    <col min="33" max="33" width="7.5703125" style="1" customWidth="1"/>
    <col min="34" max="16384" width="8.5703125" style="1"/>
  </cols>
  <sheetData>
    <row r="1" spans="1:18" x14ac:dyDescent="0.25">
      <c r="A1" s="234" t="s">
        <v>16</v>
      </c>
      <c r="B1" s="25" t="str">
        <f>CONCATENATE($V$25)</f>
        <v>01 07 01</v>
      </c>
      <c r="C1" s="25" t="str">
        <f>CONCATENATE($W$25)</f>
        <v>DEFLECTOMETRIA (FWD)</v>
      </c>
      <c r="D1" s="25" t="str">
        <f>CONCATENATE($AC$25)</f>
        <v>faixa.Km</v>
      </c>
      <c r="E1" s="231">
        <f>$AD$165</f>
        <v>528.38</v>
      </c>
      <c r="F1" s="231">
        <f>$AD$170</f>
        <v>690.12</v>
      </c>
      <c r="G1" s="233">
        <f>$T$122</f>
        <v>100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1"/>
    </row>
    <row r="4" spans="1:18" hidden="1" outlineLevel="1" x14ac:dyDescent="0.25">
      <c r="B4" s="228"/>
      <c r="C4" s="228"/>
      <c r="G4" s="316"/>
      <c r="J4" s="228"/>
      <c r="K4" s="1"/>
    </row>
    <row r="5" spans="1:18" hidden="1" outlineLevel="1" x14ac:dyDescent="0.25">
      <c r="B5" s="228"/>
      <c r="C5" s="228"/>
      <c r="G5" s="316"/>
      <c r="H5" s="316"/>
      <c r="J5" s="228"/>
      <c r="K5" s="1"/>
    </row>
    <row r="6" spans="1:18" hidden="1" outlineLevel="1" x14ac:dyDescent="0.25">
      <c r="B6" s="228"/>
      <c r="G6" s="316"/>
      <c r="H6" s="317"/>
      <c r="J6" s="228"/>
      <c r="K6" s="1"/>
    </row>
    <row r="7" spans="1:18" hidden="1" outlineLevel="1" x14ac:dyDescent="0.25">
      <c r="G7" s="318"/>
      <c r="H7" s="319"/>
      <c r="J7" s="1"/>
      <c r="K7" s="1"/>
    </row>
    <row r="8" spans="1:18" hidden="1" outlineLevel="1" x14ac:dyDescent="0.25">
      <c r="G8" s="318"/>
      <c r="H8" s="320"/>
      <c r="J8" s="1"/>
      <c r="K8" s="1"/>
    </row>
    <row r="9" spans="1:18" hidden="1" outlineLevel="1" x14ac:dyDescent="0.25">
      <c r="G9" s="316"/>
      <c r="H9" s="321"/>
      <c r="J9" s="1"/>
      <c r="K9" s="1"/>
    </row>
    <row r="10" spans="1:18" hidden="1" outlineLevel="1" x14ac:dyDescent="0.25">
      <c r="G10" s="316"/>
      <c r="H10" s="321"/>
      <c r="J10" s="1"/>
      <c r="K10" s="1"/>
    </row>
    <row r="11" spans="1:18" hidden="1" outlineLevel="1" x14ac:dyDescent="0.25">
      <c r="G11" s="316"/>
      <c r="H11" s="321"/>
      <c r="J11" s="1"/>
      <c r="K11" s="1"/>
    </row>
    <row r="12" spans="1:18" hidden="1" outlineLevel="1" x14ac:dyDescent="0.25">
      <c r="G12" s="316"/>
      <c r="H12" s="321"/>
      <c r="J12" s="1"/>
      <c r="K12" s="1"/>
    </row>
    <row r="13" spans="1:18" hidden="1" outlineLevel="1" x14ac:dyDescent="0.25">
      <c r="G13" s="316"/>
      <c r="H13" s="321"/>
      <c r="J13" s="1"/>
      <c r="K13" s="1"/>
    </row>
    <row r="14" spans="1:18" hidden="1" outlineLevel="1" x14ac:dyDescent="0.25">
      <c r="G14" s="316"/>
      <c r="H14" s="321"/>
      <c r="J14" s="1"/>
      <c r="K14" s="1"/>
    </row>
    <row r="15" spans="1:18" hidden="1" outlineLevel="1" x14ac:dyDescent="0.25">
      <c r="G15" s="316"/>
      <c r="H15" s="321"/>
      <c r="J15" s="1"/>
      <c r="K15" s="1"/>
    </row>
    <row r="16" spans="1:18" hidden="1" outlineLevel="1" x14ac:dyDescent="0.25">
      <c r="G16" s="316"/>
      <c r="H16" s="321"/>
      <c r="J16" s="1"/>
      <c r="K16" s="1"/>
    </row>
    <row r="17" spans="1:33" hidden="1" outlineLevel="1" x14ac:dyDescent="0.25">
      <c r="G17" s="316"/>
      <c r="H17" s="322"/>
      <c r="J17" s="1"/>
      <c r="K17" s="1"/>
    </row>
    <row r="18" spans="1:33" hidden="1" outlineLevel="1" x14ac:dyDescent="0.25">
      <c r="G18" s="316"/>
      <c r="H18" s="322"/>
      <c r="J18" s="1"/>
      <c r="K18" s="1"/>
    </row>
    <row r="19" spans="1:33" hidden="1" outlineLevel="1" x14ac:dyDescent="0.25">
      <c r="G19" s="25"/>
      <c r="H19" s="25"/>
      <c r="J19" s="1"/>
      <c r="K19" s="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9"/>
    </row>
    <row r="23" spans="1:33" ht="45" customHeight="1" x14ac:dyDescent="0.25">
      <c r="I23" s="25">
        <v>2</v>
      </c>
      <c r="U23" s="323"/>
      <c r="V23" s="324"/>
      <c r="W23" s="574" t="s">
        <v>154</v>
      </c>
      <c r="X23" s="575"/>
      <c r="Y23" s="575"/>
      <c r="Z23" s="575"/>
      <c r="AA23" s="575"/>
      <c r="AB23" s="575"/>
      <c r="AC23" s="576" t="s">
        <v>155</v>
      </c>
      <c r="AD23" s="577"/>
    </row>
    <row r="24" spans="1:33" ht="18" customHeight="1" x14ac:dyDescent="0.25">
      <c r="A24" s="216"/>
      <c r="I24" s="25">
        <v>1</v>
      </c>
      <c r="U24" s="323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423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323"/>
      <c r="V25" s="210" t="s">
        <v>176</v>
      </c>
      <c r="W25" s="579" t="str">
        <f>VLOOKUP(V25,ORÇAMENTO!E:G,2,0)</f>
        <v>DEFLECTOMETRIA (FWD)</v>
      </c>
      <c r="X25" s="579"/>
      <c r="Y25" s="579"/>
      <c r="Z25" s="579"/>
      <c r="AA25" s="579"/>
      <c r="AB25" s="579"/>
      <c r="AC25" s="209" t="str">
        <f>VLOOKUP(V25,ORÇAMENTO!E:G,3,0)</f>
        <v>faixa.Km</v>
      </c>
      <c r="AD25" s="257" t="s">
        <v>410</v>
      </c>
    </row>
    <row r="26" spans="1:33" ht="10.35" customHeight="1" x14ac:dyDescent="0.25">
      <c r="V26" s="4"/>
      <c r="W26" s="4"/>
      <c r="X26" s="4"/>
      <c r="Y26" s="4"/>
      <c r="Z26" s="4"/>
      <c r="AA26" s="4"/>
      <c r="AB26" s="4"/>
      <c r="AC26" s="4"/>
      <c r="AD26" s="4"/>
    </row>
    <row r="27" spans="1:33" s="326" customFormat="1" ht="14.1" customHeight="1" x14ac:dyDescent="0.25">
      <c r="A27" s="325"/>
      <c r="C27" s="325"/>
      <c r="D27" s="325"/>
      <c r="E27" s="325"/>
      <c r="F27" s="325"/>
      <c r="I27" s="327">
        <v>1</v>
      </c>
      <c r="J27" s="327">
        <f>IF(I27=1,1,IF(SUM(J28:J$171)+SUM(I$26:I27)&lt;$I$22,1,0))</f>
        <v>1</v>
      </c>
      <c r="K27" s="327">
        <f t="shared" ref="K27:K90" si="0">MAX(I27:J27)</f>
        <v>1</v>
      </c>
      <c r="L27" s="327">
        <f t="shared" ref="L27:L90" si="1">K27</f>
        <v>1</v>
      </c>
      <c r="M27" s="327"/>
      <c r="N27" s="327"/>
      <c r="O27" s="327"/>
      <c r="P27" s="327"/>
      <c r="Q27" s="327"/>
      <c r="R27" s="327"/>
      <c r="S27" s="327"/>
      <c r="T27" s="580" t="s">
        <v>8</v>
      </c>
      <c r="U27" s="328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F27" s="329"/>
      <c r="AG27" s="330"/>
    </row>
    <row r="28" spans="1:33" s="326" customFormat="1" x14ac:dyDescent="0.25">
      <c r="A28" s="325"/>
      <c r="C28" s="325"/>
      <c r="D28" s="325"/>
      <c r="E28" s="325"/>
      <c r="F28" s="325"/>
      <c r="I28" s="327">
        <v>1</v>
      </c>
      <c r="J28" s="327">
        <f>IF(I28=1,1,IF(SUM(J29:J$171)+SUM(I$26:I28)&lt;$I$22,1,0))</f>
        <v>1</v>
      </c>
      <c r="K28" s="327">
        <f t="shared" si="0"/>
        <v>1</v>
      </c>
      <c r="L28" s="327">
        <f t="shared" si="1"/>
        <v>1</v>
      </c>
      <c r="M28" s="327"/>
      <c r="N28" s="327"/>
      <c r="O28" s="327"/>
      <c r="P28" s="327"/>
      <c r="Q28" s="327"/>
      <c r="R28" s="327"/>
      <c r="S28" s="327"/>
      <c r="T28" s="580"/>
      <c r="U28" s="328"/>
      <c r="V28" s="568"/>
      <c r="W28" s="568"/>
      <c r="X28" s="581"/>
      <c r="Y28" s="581"/>
      <c r="Z28" s="425" t="s">
        <v>65</v>
      </c>
      <c r="AA28" s="425" t="s">
        <v>64</v>
      </c>
      <c r="AB28" s="419" t="s">
        <v>65</v>
      </c>
      <c r="AC28" s="425" t="s">
        <v>64</v>
      </c>
      <c r="AD28" s="584"/>
      <c r="AF28" s="331"/>
      <c r="AG28" s="330"/>
    </row>
    <row r="29" spans="1:33" s="326" customFormat="1" x14ac:dyDescent="0.25">
      <c r="A29" s="327"/>
      <c r="B29" s="122"/>
      <c r="C29" s="332"/>
      <c r="D29" s="332"/>
      <c r="E29" s="332"/>
      <c r="F29" s="122"/>
      <c r="H29" s="333"/>
      <c r="I29" s="327">
        <v>1</v>
      </c>
      <c r="J29" s="327">
        <f>IF(I29=1,1,IF(SUM(J30:J$171)+SUM(I$26:I29)&lt;$I$22,1,0))</f>
        <v>1</v>
      </c>
      <c r="K29" s="327">
        <f t="shared" si="0"/>
        <v>1</v>
      </c>
      <c r="L29" s="327">
        <f t="shared" si="1"/>
        <v>1</v>
      </c>
      <c r="M29" s="327"/>
      <c r="N29" s="327"/>
      <c r="O29" s="327"/>
      <c r="P29" s="327"/>
      <c r="Q29" s="327"/>
      <c r="R29" s="327"/>
      <c r="S29" s="327"/>
      <c r="T29" s="334"/>
      <c r="U29" s="335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F29" s="329"/>
      <c r="AG29" s="330"/>
    </row>
    <row r="30" spans="1:33" s="326" customFormat="1" x14ac:dyDescent="0.25">
      <c r="A30" s="327"/>
      <c r="B30" s="122"/>
      <c r="C30" s="332"/>
      <c r="D30" s="332"/>
      <c r="E30" s="332"/>
      <c r="F30" s="122"/>
      <c r="I30" s="327">
        <f t="shared" ref="I30:I39" si="2">IF($AD30=0,0,1)</f>
        <v>1</v>
      </c>
      <c r="J30" s="327">
        <f>IF(I30=1,1,IF(SUM(J31:J$171)+SUM(I$26:I30)&lt;$I$22,1,0))</f>
        <v>1</v>
      </c>
      <c r="K30" s="327">
        <f t="shared" si="0"/>
        <v>1</v>
      </c>
      <c r="L30" s="327">
        <f t="shared" si="1"/>
        <v>1</v>
      </c>
      <c r="M30" s="327"/>
      <c r="N30" s="327"/>
      <c r="O30" s="327"/>
      <c r="P30" s="327"/>
      <c r="Q30" s="327"/>
      <c r="R30" s="327"/>
      <c r="S30" s="327"/>
      <c r="T30" s="334" t="s">
        <v>110</v>
      </c>
      <c r="U30" s="335"/>
      <c r="V30" s="563" t="s">
        <v>186</v>
      </c>
      <c r="W30" s="563"/>
      <c r="X30" s="131" t="s">
        <v>183</v>
      </c>
      <c r="Y30" s="115">
        <v>1</v>
      </c>
      <c r="Z30" s="115">
        <v>1</v>
      </c>
      <c r="AA30" s="115"/>
      <c r="AB30" s="207">
        <f>VLOOKUP(V30,BASE!$B$5:$E$53,4,FALSE)</f>
        <v>5032.54</v>
      </c>
      <c r="AC30" s="207"/>
      <c r="AD30" s="113">
        <f t="shared" ref="AD30:AD39" si="3">TRUNC(Y30*((Z30*AB30)+(AA30*AC30)),4)</f>
        <v>5032.54</v>
      </c>
      <c r="AF30" s="329"/>
      <c r="AG30" s="330"/>
    </row>
    <row r="31" spans="1:33" s="326" customFormat="1" x14ac:dyDescent="0.25">
      <c r="A31" s="327"/>
      <c r="B31" s="122"/>
      <c r="C31" s="332"/>
      <c r="D31" s="332"/>
      <c r="E31" s="332"/>
      <c r="F31" s="122"/>
      <c r="I31" s="327">
        <f t="shared" si="2"/>
        <v>1</v>
      </c>
      <c r="J31" s="327">
        <f>IF(I31=1,1,IF(SUM(J32:J$171)+SUM(I$26:I31)&lt;$I$22,1,0))</f>
        <v>1</v>
      </c>
      <c r="K31" s="327">
        <f t="shared" si="0"/>
        <v>1</v>
      </c>
      <c r="L31" s="327">
        <f t="shared" si="1"/>
        <v>1</v>
      </c>
      <c r="M31" s="327"/>
      <c r="N31" s="327"/>
      <c r="O31" s="327"/>
      <c r="P31" s="327"/>
      <c r="Q31" s="327"/>
      <c r="R31" s="327"/>
      <c r="S31" s="327"/>
      <c r="T31" s="334" t="s">
        <v>109</v>
      </c>
      <c r="U31" s="335"/>
      <c r="V31" s="563" t="s">
        <v>196</v>
      </c>
      <c r="W31" s="563"/>
      <c r="X31" s="131" t="s">
        <v>183</v>
      </c>
      <c r="Y31" s="115">
        <v>1</v>
      </c>
      <c r="Z31" s="115">
        <v>1</v>
      </c>
      <c r="AA31" s="115"/>
      <c r="AB31" s="207">
        <f>VLOOKUP(V31,BASE!$B$5:$E$53,4,FALSE)</f>
        <v>13563.79</v>
      </c>
      <c r="AC31" s="207"/>
      <c r="AD31" s="113">
        <f t="shared" si="3"/>
        <v>13563.79</v>
      </c>
      <c r="AF31" s="329"/>
      <c r="AG31" s="330"/>
    </row>
    <row r="32" spans="1:33" s="326" customFormat="1" x14ac:dyDescent="0.25">
      <c r="A32" s="327"/>
      <c r="B32" s="122"/>
      <c r="C32" s="332"/>
      <c r="D32" s="332"/>
      <c r="E32" s="332"/>
      <c r="F32" s="122"/>
      <c r="I32" s="327">
        <f t="shared" si="2"/>
        <v>1</v>
      </c>
      <c r="J32" s="327">
        <f>IF(I32=1,1,IF(SUM(J33:J$171)+SUM(I$26:I32)&lt;$I$22,1,0))</f>
        <v>1</v>
      </c>
      <c r="K32" s="327">
        <f t="shared" si="0"/>
        <v>1</v>
      </c>
      <c r="L32" s="327">
        <f t="shared" si="1"/>
        <v>1</v>
      </c>
      <c r="M32" s="327"/>
      <c r="N32" s="327"/>
      <c r="O32" s="327"/>
      <c r="P32" s="327"/>
      <c r="Q32" s="327"/>
      <c r="R32" s="327"/>
      <c r="S32" s="327"/>
      <c r="T32" s="334" t="s">
        <v>108</v>
      </c>
      <c r="U32" s="335"/>
      <c r="V32" s="563" t="s">
        <v>184</v>
      </c>
      <c r="W32" s="563"/>
      <c r="X32" s="131" t="s">
        <v>183</v>
      </c>
      <c r="Y32" s="115">
        <v>1</v>
      </c>
      <c r="Z32" s="115">
        <v>1</v>
      </c>
      <c r="AA32" s="115"/>
      <c r="AB32" s="207">
        <f>VLOOKUP(V32,BASE!$B$5:$E$53,4,FALSE)</f>
        <v>239.7877334815829</v>
      </c>
      <c r="AC32" s="207"/>
      <c r="AD32" s="113">
        <f t="shared" si="3"/>
        <v>239.7877</v>
      </c>
      <c r="AF32" s="329"/>
      <c r="AG32" s="330"/>
    </row>
    <row r="33" spans="1:33" s="326" customFormat="1" x14ac:dyDescent="0.25">
      <c r="A33" s="327"/>
      <c r="B33" s="122"/>
      <c r="C33" s="332"/>
      <c r="D33" s="332"/>
      <c r="E33" s="332"/>
      <c r="F33" s="122"/>
      <c r="I33" s="327">
        <f t="shared" si="2"/>
        <v>1</v>
      </c>
      <c r="J33" s="327">
        <f>IF(I33=1,1,IF(SUM(J34:J$171)+SUM(I$26:I33)&lt;$I$22,1,0))</f>
        <v>1</v>
      </c>
      <c r="K33" s="327">
        <f t="shared" si="0"/>
        <v>1</v>
      </c>
      <c r="L33" s="327">
        <f t="shared" si="1"/>
        <v>1</v>
      </c>
      <c r="M33" s="327"/>
      <c r="N33" s="327"/>
      <c r="O33" s="327"/>
      <c r="P33" s="327"/>
      <c r="Q33" s="327"/>
      <c r="R33" s="327"/>
      <c r="S33" s="327"/>
      <c r="T33" s="334" t="s">
        <v>107</v>
      </c>
      <c r="U33" s="335"/>
      <c r="V33" s="563" t="s">
        <v>185</v>
      </c>
      <c r="W33" s="563"/>
      <c r="X33" s="131" t="s">
        <v>183</v>
      </c>
      <c r="Y33" s="115">
        <v>1</v>
      </c>
      <c r="Z33" s="115">
        <v>1</v>
      </c>
      <c r="AA33" s="115"/>
      <c r="AB33" s="207">
        <f>VLOOKUP(V33,BASE!$B$5:$E$53,4,FALSE)</f>
        <v>65.46508428631158</v>
      </c>
      <c r="AC33" s="207"/>
      <c r="AD33" s="113">
        <f t="shared" si="3"/>
        <v>65.465000000000003</v>
      </c>
      <c r="AF33" s="329"/>
      <c r="AG33" s="330"/>
    </row>
    <row r="34" spans="1:33" s="326" customFormat="1" hidden="1" x14ac:dyDescent="0.25">
      <c r="A34" s="327"/>
      <c r="B34" s="122"/>
      <c r="C34" s="332"/>
      <c r="D34" s="332"/>
      <c r="E34" s="332"/>
      <c r="F34" s="122"/>
      <c r="I34" s="327">
        <f t="shared" si="2"/>
        <v>0</v>
      </c>
      <c r="J34" s="327">
        <f>IF(I34=1,1,IF(SUM(J35:J$171)+SUM(I$26:I34)&lt;$I$22,1,0))</f>
        <v>0</v>
      </c>
      <c r="K34" s="327">
        <f t="shared" si="0"/>
        <v>0</v>
      </c>
      <c r="L34" s="327">
        <f t="shared" si="1"/>
        <v>0</v>
      </c>
      <c r="M34" s="327"/>
      <c r="N34" s="327"/>
      <c r="O34" s="327"/>
      <c r="P34" s="327"/>
      <c r="Q34" s="327"/>
      <c r="R34" s="327"/>
      <c r="S34" s="327"/>
      <c r="T34" s="334"/>
      <c r="U34" s="335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F34" s="329"/>
      <c r="AG34" s="330"/>
    </row>
    <row r="35" spans="1:33" s="326" customFormat="1" hidden="1" x14ac:dyDescent="0.25">
      <c r="A35" s="327"/>
      <c r="B35" s="122"/>
      <c r="C35" s="332"/>
      <c r="D35" s="332"/>
      <c r="E35" s="332"/>
      <c r="F35" s="122"/>
      <c r="I35" s="327">
        <f t="shared" si="2"/>
        <v>0</v>
      </c>
      <c r="J35" s="327">
        <f>IF(I35=1,1,IF(SUM(J36:J$171)+SUM(I$26:I35)&lt;$I$22,1,0))</f>
        <v>0</v>
      </c>
      <c r="K35" s="327">
        <f t="shared" si="0"/>
        <v>0</v>
      </c>
      <c r="L35" s="327">
        <f t="shared" si="1"/>
        <v>0</v>
      </c>
      <c r="M35" s="327"/>
      <c r="N35" s="327"/>
      <c r="O35" s="327"/>
      <c r="P35" s="327"/>
      <c r="Q35" s="327"/>
      <c r="R35" s="327"/>
      <c r="S35" s="327"/>
      <c r="T35" s="334"/>
      <c r="U35" s="335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F35" s="329"/>
      <c r="AG35" s="330"/>
    </row>
    <row r="36" spans="1:33" s="326" customFormat="1" hidden="1" x14ac:dyDescent="0.25">
      <c r="A36" s="327"/>
      <c r="B36" s="122"/>
      <c r="C36" s="332"/>
      <c r="D36" s="332"/>
      <c r="E36" s="332"/>
      <c r="F36" s="122"/>
      <c r="I36" s="327">
        <f t="shared" si="2"/>
        <v>0</v>
      </c>
      <c r="J36" s="327">
        <f>IF(I36=1,1,IF(SUM(J37:J$171)+SUM(I$26:I36)&lt;$I$22,1,0))</f>
        <v>0</v>
      </c>
      <c r="K36" s="327">
        <f t="shared" si="0"/>
        <v>0</v>
      </c>
      <c r="L36" s="327">
        <f t="shared" si="1"/>
        <v>0</v>
      </c>
      <c r="M36" s="327"/>
      <c r="N36" s="327"/>
      <c r="O36" s="327"/>
      <c r="P36" s="327"/>
      <c r="Q36" s="327"/>
      <c r="R36" s="327"/>
      <c r="S36" s="327"/>
      <c r="T36" s="334"/>
      <c r="U36" s="335"/>
      <c r="V36" s="563" t="s">
        <v>19</v>
      </c>
      <c r="W36" s="563"/>
      <c r="X36" s="131" t="s">
        <v>19</v>
      </c>
      <c r="Y36" s="115">
        <v>0</v>
      </c>
      <c r="Z36" s="115">
        <v>0</v>
      </c>
      <c r="AA36" s="115"/>
      <c r="AB36" s="207">
        <v>0</v>
      </c>
      <c r="AC36" s="207"/>
      <c r="AD36" s="113">
        <f t="shared" si="3"/>
        <v>0</v>
      </c>
      <c r="AF36" s="329"/>
      <c r="AG36" s="330"/>
    </row>
    <row r="37" spans="1:33" s="326" customFormat="1" x14ac:dyDescent="0.25">
      <c r="A37" s="327"/>
      <c r="B37" s="122"/>
      <c r="C37" s="332"/>
      <c r="D37" s="332"/>
      <c r="E37" s="332"/>
      <c r="F37" s="122"/>
      <c r="I37" s="327">
        <f t="shared" si="2"/>
        <v>0</v>
      </c>
      <c r="J37" s="327">
        <f>IF(I37=1,1,IF(SUM(J38:J$171)+SUM(I$26:I37)&lt;$I$22,1,0))</f>
        <v>0</v>
      </c>
      <c r="K37" s="327">
        <f t="shared" si="0"/>
        <v>0</v>
      </c>
      <c r="L37" s="327">
        <f t="shared" si="1"/>
        <v>0</v>
      </c>
      <c r="M37" s="327"/>
      <c r="N37" s="327"/>
      <c r="O37" s="327"/>
      <c r="P37" s="327"/>
      <c r="Q37" s="327"/>
      <c r="R37" s="327"/>
      <c r="S37" s="327"/>
      <c r="T37" s="334" t="s">
        <v>61</v>
      </c>
      <c r="U37" s="335"/>
      <c r="V37" s="563"/>
      <c r="W37" s="563"/>
      <c r="X37" s="131"/>
      <c r="Y37" s="115"/>
      <c r="Z37" s="115"/>
      <c r="AA37" s="115"/>
      <c r="AB37" s="207"/>
      <c r="AC37" s="207"/>
      <c r="AD37" s="113"/>
      <c r="AF37" s="329"/>
      <c r="AG37" s="330"/>
    </row>
    <row r="38" spans="1:33" s="326" customFormat="1" x14ac:dyDescent="0.25">
      <c r="A38" s="327"/>
      <c r="B38" s="122"/>
      <c r="C38" s="332"/>
      <c r="D38" s="332"/>
      <c r="E38" s="332"/>
      <c r="F38" s="122"/>
      <c r="I38" s="327">
        <f t="shared" si="2"/>
        <v>0</v>
      </c>
      <c r="J38" s="327">
        <f>IF(I38=1,1,IF(SUM(J39:J$171)+SUM(I$26:I38)&lt;$I$22,1,0))</f>
        <v>0</v>
      </c>
      <c r="K38" s="327">
        <f t="shared" si="0"/>
        <v>0</v>
      </c>
      <c r="L38" s="327">
        <f t="shared" si="1"/>
        <v>0</v>
      </c>
      <c r="M38" s="327"/>
      <c r="N38" s="327"/>
      <c r="O38" s="327"/>
      <c r="P38" s="327"/>
      <c r="Q38" s="327"/>
      <c r="R38" s="327"/>
      <c r="S38" s="327"/>
      <c r="T38" s="334" t="s">
        <v>60</v>
      </c>
      <c r="U38" s="335"/>
      <c r="V38" s="563"/>
      <c r="W38" s="563"/>
      <c r="X38" s="131"/>
      <c r="Y38" s="115"/>
      <c r="Z38" s="115"/>
      <c r="AA38" s="115"/>
      <c r="AB38" s="207"/>
      <c r="AC38" s="207"/>
      <c r="AD38" s="113"/>
      <c r="AF38" s="329"/>
      <c r="AG38" s="330"/>
    </row>
    <row r="39" spans="1:33" s="326" customFormat="1" hidden="1" x14ac:dyDescent="0.25">
      <c r="A39" s="327"/>
      <c r="B39" s="122"/>
      <c r="C39" s="332"/>
      <c r="D39" s="332"/>
      <c r="E39" s="332"/>
      <c r="F39" s="122"/>
      <c r="I39" s="327">
        <f t="shared" si="2"/>
        <v>0</v>
      </c>
      <c r="J39" s="327">
        <f>IF(I39=1,1,IF(SUM(J40:J$171)+SUM(I$26:I39)&lt;$I$22,1,0))</f>
        <v>0</v>
      </c>
      <c r="K39" s="327">
        <f t="shared" si="0"/>
        <v>0</v>
      </c>
      <c r="L39" s="327">
        <f t="shared" si="1"/>
        <v>0</v>
      </c>
      <c r="M39" s="327"/>
      <c r="N39" s="327"/>
      <c r="O39" s="327"/>
      <c r="P39" s="327"/>
      <c r="Q39" s="327"/>
      <c r="R39" s="327"/>
      <c r="S39" s="327"/>
      <c r="T39" s="334"/>
      <c r="U39" s="335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3"/>
        <v>0</v>
      </c>
      <c r="AF39" s="329"/>
      <c r="AG39" s="330"/>
    </row>
    <row r="40" spans="1:33" s="337" customFormat="1" ht="22.35" customHeight="1" x14ac:dyDescent="0.25">
      <c r="A40" s="336"/>
      <c r="B40" s="336"/>
      <c r="C40" s="336"/>
      <c r="D40" s="336"/>
      <c r="E40" s="336"/>
      <c r="F40" s="336"/>
      <c r="I40" s="327">
        <v>1</v>
      </c>
      <c r="J40" s="327">
        <f>IF(I40=1,1,IF(SUM(J41:J$171)+SUM(I$26:I40)&lt;$I$22,1,0))</f>
        <v>1</v>
      </c>
      <c r="K40" s="327">
        <f t="shared" si="0"/>
        <v>1</v>
      </c>
      <c r="L40" s="327">
        <f t="shared" si="1"/>
        <v>1</v>
      </c>
      <c r="M40" s="327"/>
      <c r="N40" s="327"/>
      <c r="O40" s="327"/>
      <c r="P40" s="327"/>
      <c r="Q40" s="327"/>
      <c r="R40" s="327"/>
      <c r="S40" s="338"/>
      <c r="T40" s="339"/>
      <c r="U40" s="340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SUM(AD29:AD39)</f>
        <v>18901.582700000003</v>
      </c>
      <c r="AF40" s="341"/>
      <c r="AG40" s="342"/>
    </row>
    <row r="41" spans="1:33" s="326" customFormat="1" ht="31.5" customHeight="1" x14ac:dyDescent="0.25">
      <c r="A41" s="325"/>
      <c r="B41" s="325"/>
      <c r="C41" s="325"/>
      <c r="D41" s="325"/>
      <c r="E41" s="325"/>
      <c r="F41" s="325"/>
      <c r="I41" s="327">
        <v>1</v>
      </c>
      <c r="J41" s="327">
        <f>IF(I41=1,1,IF(SUM(J42:J$171)+SUM(I$26:I41)&lt;$I$22,1,0))</f>
        <v>1</v>
      </c>
      <c r="K41" s="327">
        <f t="shared" si="0"/>
        <v>1</v>
      </c>
      <c r="L41" s="327">
        <f t="shared" si="1"/>
        <v>1</v>
      </c>
      <c r="M41" s="327"/>
      <c r="N41" s="327"/>
      <c r="O41" s="327"/>
      <c r="P41" s="327"/>
      <c r="Q41" s="327"/>
      <c r="R41" s="327"/>
      <c r="S41" s="327"/>
      <c r="T41" s="424" t="s">
        <v>8</v>
      </c>
      <c r="U41" s="328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426" t="s">
        <v>51</v>
      </c>
      <c r="AF41" s="329"/>
      <c r="AG41" s="330"/>
    </row>
    <row r="42" spans="1:33" s="326" customFormat="1" x14ac:dyDescent="0.25">
      <c r="A42" s="327"/>
      <c r="B42" s="122"/>
      <c r="C42" s="332"/>
      <c r="D42" s="332"/>
      <c r="E42" s="332"/>
      <c r="F42" s="122"/>
      <c r="I42" s="327">
        <v>1</v>
      </c>
      <c r="J42" s="327">
        <f>IF(I42=1,1,IF(SUM(J43:J$171)+SUM(I$26:I42)&lt;$I$22,1,0))</f>
        <v>1</v>
      </c>
      <c r="K42" s="327">
        <f t="shared" si="0"/>
        <v>1</v>
      </c>
      <c r="L42" s="327">
        <f t="shared" si="1"/>
        <v>1</v>
      </c>
      <c r="M42" s="327"/>
      <c r="N42" s="327"/>
      <c r="O42" s="327"/>
      <c r="P42" s="327"/>
      <c r="Q42" s="327"/>
      <c r="R42" s="327"/>
      <c r="S42" s="327"/>
      <c r="T42" s="344"/>
      <c r="U42" s="345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SUM(AD43:AD62)</f>
        <v>3736.7</v>
      </c>
      <c r="AF42" s="329"/>
      <c r="AG42" s="330"/>
    </row>
    <row r="43" spans="1:33" s="326" customFormat="1" x14ac:dyDescent="0.25">
      <c r="A43" s="327"/>
      <c r="B43" s="122"/>
      <c r="C43" s="332"/>
      <c r="D43" s="332"/>
      <c r="E43" s="332"/>
      <c r="F43" s="122"/>
      <c r="I43" s="327">
        <v>1</v>
      </c>
      <c r="J43" s="327">
        <f>IF(I43=1,1,IF(SUM(J44:J$171)+SUM(I$26:I43)&lt;$I$22,1,0))</f>
        <v>1</v>
      </c>
      <c r="K43" s="327">
        <f t="shared" si="0"/>
        <v>1</v>
      </c>
      <c r="L43" s="327">
        <f t="shared" si="1"/>
        <v>1</v>
      </c>
      <c r="M43" s="327"/>
      <c r="N43" s="327"/>
      <c r="O43" s="327"/>
      <c r="P43" s="327"/>
      <c r="Q43" s="327"/>
      <c r="R43" s="327"/>
      <c r="S43" s="327"/>
      <c r="T43" s="346" t="s">
        <v>98</v>
      </c>
      <c r="U43" s="345"/>
      <c r="V43" s="569" t="s">
        <v>224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AB43/SUM($AB$43:$AB$104)</f>
        <v>4.7619047619047616E-2</v>
      </c>
      <c r="AB43" s="114">
        <v>40</v>
      </c>
      <c r="AC43" s="196">
        <f>Y43/220</f>
        <v>51.580363636363636</v>
      </c>
      <c r="AD43" s="113">
        <f>ROUND(AB43*AC43,4)</f>
        <v>2063.2145</v>
      </c>
      <c r="AF43" s="329"/>
      <c r="AG43" s="330"/>
    </row>
    <row r="44" spans="1:33" s="326" customFormat="1" hidden="1" x14ac:dyDescent="0.25">
      <c r="A44" s="327"/>
      <c r="B44" s="122"/>
      <c r="C44" s="332"/>
      <c r="D44" s="332"/>
      <c r="E44" s="332"/>
      <c r="F44" s="122"/>
      <c r="I44" s="327">
        <f t="shared" ref="I44:I61" si="4">IF($AD44=0,0,1)</f>
        <v>0</v>
      </c>
      <c r="J44" s="327">
        <f>IF(I44=1,1,IF(SUM(J45:J$171)+SUM(I$26:I44)&lt;$I$22,1,0))</f>
        <v>0</v>
      </c>
      <c r="K44" s="327">
        <f t="shared" si="0"/>
        <v>0</v>
      </c>
      <c r="L44" s="327">
        <f t="shared" si="1"/>
        <v>0</v>
      </c>
      <c r="M44" s="327"/>
      <c r="N44" s="327"/>
      <c r="O44" s="327"/>
      <c r="P44" s="327"/>
      <c r="Q44" s="327"/>
      <c r="R44" s="327"/>
      <c r="S44" s="327"/>
      <c r="T44" s="346"/>
      <c r="U44" s="345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ref="AD44:AD62" si="5">ROUND(AB44*AC44,4)</f>
        <v>0</v>
      </c>
      <c r="AF44" s="329"/>
      <c r="AG44" s="330"/>
    </row>
    <row r="45" spans="1:33" s="326" customFormat="1" hidden="1" x14ac:dyDescent="0.25">
      <c r="A45" s="327"/>
      <c r="B45" s="122"/>
      <c r="C45" s="332"/>
      <c r="D45" s="332"/>
      <c r="E45" s="332"/>
      <c r="F45" s="122"/>
      <c r="I45" s="327">
        <f t="shared" si="4"/>
        <v>0</v>
      </c>
      <c r="J45" s="327">
        <f>IF(I45=1,1,IF(SUM(J46:J$171)+SUM(I$26:I45)&lt;$I$22,1,0))</f>
        <v>0</v>
      </c>
      <c r="K45" s="327">
        <f t="shared" si="0"/>
        <v>0</v>
      </c>
      <c r="L45" s="327">
        <f t="shared" si="1"/>
        <v>0</v>
      </c>
      <c r="M45" s="327"/>
      <c r="N45" s="327"/>
      <c r="O45" s="327"/>
      <c r="P45" s="327"/>
      <c r="Q45" s="327"/>
      <c r="R45" s="327"/>
      <c r="S45" s="327"/>
      <c r="T45" s="346"/>
      <c r="U45" s="345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F45" s="329"/>
      <c r="AG45" s="330"/>
    </row>
    <row r="46" spans="1:33" s="326" customFormat="1" hidden="1" x14ac:dyDescent="0.25">
      <c r="A46" s="327"/>
      <c r="B46" s="122"/>
      <c r="C46" s="332"/>
      <c r="D46" s="332"/>
      <c r="E46" s="332"/>
      <c r="F46" s="122"/>
      <c r="I46" s="327">
        <f t="shared" si="4"/>
        <v>0</v>
      </c>
      <c r="J46" s="327">
        <f>IF(I46=1,1,IF(SUM(J47:J$171)+SUM(I$26:I46)&lt;$I$22,1,0))</f>
        <v>0</v>
      </c>
      <c r="K46" s="327">
        <f t="shared" si="0"/>
        <v>0</v>
      </c>
      <c r="L46" s="327">
        <f t="shared" si="1"/>
        <v>0</v>
      </c>
      <c r="M46" s="327"/>
      <c r="N46" s="327"/>
      <c r="O46" s="327"/>
      <c r="P46" s="327"/>
      <c r="Q46" s="327"/>
      <c r="R46" s="327"/>
      <c r="S46" s="327"/>
      <c r="T46" s="346"/>
      <c r="U46" s="345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F46" s="329"/>
      <c r="AG46" s="330"/>
    </row>
    <row r="47" spans="1:33" s="326" customFormat="1" hidden="1" x14ac:dyDescent="0.25">
      <c r="A47" s="327"/>
      <c r="B47" s="122"/>
      <c r="C47" s="332"/>
      <c r="D47" s="332"/>
      <c r="E47" s="332"/>
      <c r="F47" s="122"/>
      <c r="I47" s="327">
        <f t="shared" si="4"/>
        <v>0</v>
      </c>
      <c r="J47" s="327">
        <f>IF(I47=1,1,IF(SUM(J48:J$171)+SUM(I$26:I47)&lt;$I$22,1,0))</f>
        <v>0</v>
      </c>
      <c r="K47" s="327">
        <f t="shared" si="0"/>
        <v>0</v>
      </c>
      <c r="L47" s="327">
        <f t="shared" si="1"/>
        <v>0</v>
      </c>
      <c r="M47" s="327"/>
      <c r="N47" s="327"/>
      <c r="O47" s="327"/>
      <c r="P47" s="327"/>
      <c r="Q47" s="327"/>
      <c r="R47" s="327"/>
      <c r="S47" s="327"/>
      <c r="T47" s="346"/>
      <c r="U47" s="345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F47" s="329"/>
      <c r="AG47" s="330"/>
    </row>
    <row r="48" spans="1:33" s="326" customFormat="1" hidden="1" x14ac:dyDescent="0.25">
      <c r="A48" s="327"/>
      <c r="B48" s="122"/>
      <c r="C48" s="332"/>
      <c r="D48" s="332"/>
      <c r="E48" s="332"/>
      <c r="F48" s="122"/>
      <c r="I48" s="327">
        <f t="shared" si="4"/>
        <v>0</v>
      </c>
      <c r="J48" s="327">
        <f>IF(I48=1,1,IF(SUM(J49:J$171)+SUM(I$26:I48)&lt;$I$22,1,0))</f>
        <v>0</v>
      </c>
      <c r="K48" s="327">
        <f t="shared" si="0"/>
        <v>0</v>
      </c>
      <c r="L48" s="327">
        <f t="shared" si="1"/>
        <v>0</v>
      </c>
      <c r="M48" s="327"/>
      <c r="N48" s="327"/>
      <c r="O48" s="327"/>
      <c r="P48" s="327"/>
      <c r="Q48" s="327"/>
      <c r="R48" s="327"/>
      <c r="S48" s="327"/>
      <c r="T48" s="346"/>
      <c r="U48" s="345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F48" s="329"/>
      <c r="AG48" s="330"/>
    </row>
    <row r="49" spans="1:33" s="326" customFormat="1" hidden="1" x14ac:dyDescent="0.25">
      <c r="A49" s="327"/>
      <c r="B49" s="122"/>
      <c r="C49" s="332"/>
      <c r="D49" s="332"/>
      <c r="E49" s="332"/>
      <c r="F49" s="122"/>
      <c r="I49" s="327">
        <f t="shared" si="4"/>
        <v>0</v>
      </c>
      <c r="J49" s="327">
        <f>IF(I49=1,1,IF(SUM(J50:J$171)+SUM(I$26:I49)&lt;$I$22,1,0))</f>
        <v>0</v>
      </c>
      <c r="K49" s="327">
        <f t="shared" si="0"/>
        <v>0</v>
      </c>
      <c r="L49" s="327">
        <f t="shared" si="1"/>
        <v>0</v>
      </c>
      <c r="M49" s="327"/>
      <c r="N49" s="327"/>
      <c r="O49" s="327"/>
      <c r="P49" s="327"/>
      <c r="Q49" s="327"/>
      <c r="R49" s="327"/>
      <c r="S49" s="327"/>
      <c r="T49" s="346"/>
      <c r="U49" s="345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F49" s="329"/>
      <c r="AG49" s="330"/>
    </row>
    <row r="50" spans="1:33" s="326" customFormat="1" hidden="1" x14ac:dyDescent="0.25">
      <c r="A50" s="327"/>
      <c r="B50" s="122"/>
      <c r="C50" s="332"/>
      <c r="D50" s="332"/>
      <c r="E50" s="332"/>
      <c r="F50" s="122"/>
      <c r="I50" s="327">
        <f t="shared" si="4"/>
        <v>0</v>
      </c>
      <c r="J50" s="327">
        <f>IF(I50=1,1,IF(SUM(J51:J$171)+SUM(I$26:I50)&lt;$I$22,1,0))</f>
        <v>0</v>
      </c>
      <c r="K50" s="327">
        <f t="shared" si="0"/>
        <v>0</v>
      </c>
      <c r="L50" s="327">
        <f t="shared" si="1"/>
        <v>0</v>
      </c>
      <c r="M50" s="327"/>
      <c r="N50" s="327"/>
      <c r="O50" s="327"/>
      <c r="P50" s="327"/>
      <c r="Q50" s="327"/>
      <c r="R50" s="327"/>
      <c r="S50" s="327"/>
      <c r="T50" s="346"/>
      <c r="U50" s="345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F50" s="329"/>
      <c r="AG50" s="330"/>
    </row>
    <row r="51" spans="1:33" s="326" customFormat="1" hidden="1" x14ac:dyDescent="0.25">
      <c r="A51" s="327"/>
      <c r="B51" s="122"/>
      <c r="C51" s="332"/>
      <c r="D51" s="332"/>
      <c r="E51" s="332"/>
      <c r="F51" s="122"/>
      <c r="I51" s="327">
        <f t="shared" si="4"/>
        <v>0</v>
      </c>
      <c r="J51" s="327">
        <f>IF(I51=1,1,IF(SUM(J52:J$171)+SUM(I$26:I51)&lt;$I$22,1,0))</f>
        <v>0</v>
      </c>
      <c r="K51" s="327">
        <f t="shared" si="0"/>
        <v>0</v>
      </c>
      <c r="L51" s="327">
        <f t="shared" si="1"/>
        <v>0</v>
      </c>
      <c r="M51" s="327"/>
      <c r="N51" s="327"/>
      <c r="O51" s="327"/>
      <c r="P51" s="327"/>
      <c r="Q51" s="327"/>
      <c r="R51" s="327"/>
      <c r="S51" s="327"/>
      <c r="T51" s="346"/>
      <c r="U51" s="345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F51" s="329"/>
      <c r="AG51" s="330"/>
    </row>
    <row r="52" spans="1:33" s="326" customFormat="1" hidden="1" x14ac:dyDescent="0.25">
      <c r="A52" s="327"/>
      <c r="B52" s="122"/>
      <c r="C52" s="332"/>
      <c r="D52" s="332"/>
      <c r="E52" s="332"/>
      <c r="F52" s="122"/>
      <c r="I52" s="327">
        <f t="shared" si="4"/>
        <v>0</v>
      </c>
      <c r="J52" s="327">
        <f>IF(I52=1,1,IF(SUM(J53:J$171)+SUM(I$26:I52)&lt;$I$22,1,0))</f>
        <v>0</v>
      </c>
      <c r="K52" s="327">
        <f t="shared" si="0"/>
        <v>0</v>
      </c>
      <c r="L52" s="327">
        <f t="shared" si="1"/>
        <v>0</v>
      </c>
      <c r="M52" s="327"/>
      <c r="N52" s="327"/>
      <c r="O52" s="327"/>
      <c r="P52" s="327"/>
      <c r="Q52" s="327"/>
      <c r="R52" s="327"/>
      <c r="S52" s="327"/>
      <c r="T52" s="346"/>
      <c r="U52" s="345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F52" s="329"/>
      <c r="AG52" s="330"/>
    </row>
    <row r="53" spans="1:33" s="326" customFormat="1" hidden="1" x14ac:dyDescent="0.25">
      <c r="A53" s="327"/>
      <c r="B53" s="122"/>
      <c r="C53" s="332"/>
      <c r="D53" s="332"/>
      <c r="E53" s="332"/>
      <c r="F53" s="122"/>
      <c r="I53" s="327">
        <f t="shared" si="4"/>
        <v>0</v>
      </c>
      <c r="J53" s="327">
        <f>IF(I53=1,1,IF(SUM(J54:J$171)+SUM(I$26:I53)&lt;$I$22,1,0))</f>
        <v>0</v>
      </c>
      <c r="K53" s="327">
        <f t="shared" si="0"/>
        <v>0</v>
      </c>
      <c r="L53" s="327">
        <f t="shared" si="1"/>
        <v>0</v>
      </c>
      <c r="M53" s="327"/>
      <c r="N53" s="327"/>
      <c r="O53" s="327"/>
      <c r="P53" s="327"/>
      <c r="Q53" s="327"/>
      <c r="R53" s="327"/>
      <c r="S53" s="327"/>
      <c r="T53" s="346"/>
      <c r="U53" s="345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F53" s="329"/>
      <c r="AG53" s="330"/>
    </row>
    <row r="54" spans="1:33" s="326" customFormat="1" hidden="1" x14ac:dyDescent="0.25">
      <c r="A54" s="327"/>
      <c r="B54" s="122"/>
      <c r="C54" s="332"/>
      <c r="D54" s="332"/>
      <c r="E54" s="332"/>
      <c r="F54" s="122"/>
      <c r="I54" s="327">
        <f t="shared" si="4"/>
        <v>0</v>
      </c>
      <c r="J54" s="327">
        <f>IF(I54=1,1,IF(SUM(J55:J$171)+SUM(I$26:I54)&lt;$I$22,1,0))</f>
        <v>0</v>
      </c>
      <c r="K54" s="327">
        <f t="shared" si="0"/>
        <v>0</v>
      </c>
      <c r="L54" s="327">
        <f t="shared" si="1"/>
        <v>0</v>
      </c>
      <c r="M54" s="327"/>
      <c r="N54" s="327"/>
      <c r="O54" s="327"/>
      <c r="P54" s="327"/>
      <c r="Q54" s="327"/>
      <c r="R54" s="327"/>
      <c r="S54" s="327"/>
      <c r="T54" s="346"/>
      <c r="U54" s="345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F54" s="329"/>
      <c r="AG54" s="330"/>
    </row>
    <row r="55" spans="1:33" s="326" customFormat="1" hidden="1" x14ac:dyDescent="0.25">
      <c r="A55" s="327"/>
      <c r="B55" s="122"/>
      <c r="C55" s="332"/>
      <c r="D55" s="332"/>
      <c r="E55" s="332"/>
      <c r="F55" s="122"/>
      <c r="I55" s="327">
        <f t="shared" si="4"/>
        <v>0</v>
      </c>
      <c r="J55" s="327">
        <f>IF(I55=1,1,IF(SUM(J56:J$171)+SUM(I$26:I55)&lt;$I$22,1,0))</f>
        <v>0</v>
      </c>
      <c r="K55" s="327">
        <f t="shared" si="0"/>
        <v>0</v>
      </c>
      <c r="L55" s="327">
        <f t="shared" si="1"/>
        <v>0</v>
      </c>
      <c r="M55" s="327"/>
      <c r="N55" s="327"/>
      <c r="O55" s="327"/>
      <c r="P55" s="327"/>
      <c r="Q55" s="327"/>
      <c r="R55" s="327"/>
      <c r="S55" s="327"/>
      <c r="T55" s="346"/>
      <c r="U55" s="345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F55" s="329"/>
      <c r="AG55" s="330"/>
    </row>
    <row r="56" spans="1:33" s="326" customFormat="1" hidden="1" x14ac:dyDescent="0.25">
      <c r="A56" s="327"/>
      <c r="B56" s="122"/>
      <c r="C56" s="332"/>
      <c r="D56" s="332"/>
      <c r="E56" s="332"/>
      <c r="F56" s="122"/>
      <c r="I56" s="327">
        <f t="shared" si="4"/>
        <v>0</v>
      </c>
      <c r="J56" s="327">
        <f>IF(I56=1,1,IF(SUM(J57:J$171)+SUM(I$26:I56)&lt;$I$22,1,0))</f>
        <v>0</v>
      </c>
      <c r="K56" s="327">
        <f t="shared" si="0"/>
        <v>0</v>
      </c>
      <c r="L56" s="327">
        <f t="shared" si="1"/>
        <v>0</v>
      </c>
      <c r="M56" s="327"/>
      <c r="N56" s="327"/>
      <c r="O56" s="327"/>
      <c r="P56" s="327"/>
      <c r="Q56" s="327"/>
      <c r="R56" s="327"/>
      <c r="S56" s="327"/>
      <c r="T56" s="346"/>
      <c r="U56" s="345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F56" s="329"/>
      <c r="AG56" s="330"/>
    </row>
    <row r="57" spans="1:33" s="326" customFormat="1" hidden="1" x14ac:dyDescent="0.25">
      <c r="A57" s="327"/>
      <c r="B57" s="122"/>
      <c r="C57" s="332"/>
      <c r="D57" s="332"/>
      <c r="E57" s="332"/>
      <c r="F57" s="122"/>
      <c r="I57" s="327">
        <f t="shared" si="4"/>
        <v>0</v>
      </c>
      <c r="J57" s="327">
        <f>IF(I57=1,1,IF(SUM(J58:J$171)+SUM(I$26:I57)&lt;$I$22,1,0))</f>
        <v>0</v>
      </c>
      <c r="K57" s="327">
        <f t="shared" si="0"/>
        <v>0</v>
      </c>
      <c r="L57" s="327">
        <f t="shared" si="1"/>
        <v>0</v>
      </c>
      <c r="M57" s="327"/>
      <c r="N57" s="327"/>
      <c r="O57" s="327"/>
      <c r="P57" s="327"/>
      <c r="Q57" s="327"/>
      <c r="R57" s="327"/>
      <c r="S57" s="327"/>
      <c r="T57" s="346"/>
      <c r="U57" s="345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F57" s="329"/>
      <c r="AG57" s="330"/>
    </row>
    <row r="58" spans="1:33" s="326" customFormat="1" hidden="1" x14ac:dyDescent="0.25">
      <c r="A58" s="327"/>
      <c r="B58" s="122"/>
      <c r="C58" s="332"/>
      <c r="D58" s="332"/>
      <c r="E58" s="332"/>
      <c r="F58" s="122"/>
      <c r="I58" s="327">
        <f t="shared" si="4"/>
        <v>0</v>
      </c>
      <c r="J58" s="327">
        <f>IF(I58=1,1,IF(SUM(J59:J$171)+SUM(I$26:I58)&lt;$I$22,1,0))</f>
        <v>0</v>
      </c>
      <c r="K58" s="327">
        <f t="shared" si="0"/>
        <v>0</v>
      </c>
      <c r="L58" s="327">
        <f t="shared" si="1"/>
        <v>0</v>
      </c>
      <c r="M58" s="327"/>
      <c r="N58" s="327"/>
      <c r="O58" s="327"/>
      <c r="P58" s="327"/>
      <c r="Q58" s="327"/>
      <c r="R58" s="327"/>
      <c r="S58" s="327"/>
      <c r="T58" s="346"/>
      <c r="U58" s="345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F58" s="329"/>
      <c r="AG58" s="330"/>
    </row>
    <row r="59" spans="1:33" s="326" customFormat="1" hidden="1" x14ac:dyDescent="0.25">
      <c r="A59" s="327"/>
      <c r="B59" s="122"/>
      <c r="C59" s="332"/>
      <c r="D59" s="332"/>
      <c r="E59" s="332"/>
      <c r="F59" s="122"/>
      <c r="I59" s="327">
        <f t="shared" si="4"/>
        <v>0</v>
      </c>
      <c r="J59" s="327">
        <f>IF(I59=1,1,IF(SUM(J60:J$171)+SUM(I$26:I59)&lt;$I$22,1,0))</f>
        <v>0</v>
      </c>
      <c r="K59" s="327">
        <f t="shared" si="0"/>
        <v>0</v>
      </c>
      <c r="L59" s="327">
        <f t="shared" si="1"/>
        <v>0</v>
      </c>
      <c r="M59" s="327"/>
      <c r="N59" s="327"/>
      <c r="O59" s="327"/>
      <c r="P59" s="327"/>
      <c r="Q59" s="327"/>
      <c r="R59" s="327"/>
      <c r="S59" s="327"/>
      <c r="T59" s="346"/>
      <c r="U59" s="345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F59" s="329"/>
      <c r="AG59" s="330"/>
    </row>
    <row r="60" spans="1:33" s="326" customFormat="1" hidden="1" x14ac:dyDescent="0.25">
      <c r="A60" s="327"/>
      <c r="B60" s="122"/>
      <c r="C60" s="332"/>
      <c r="D60" s="332"/>
      <c r="E60" s="332"/>
      <c r="F60" s="122"/>
      <c r="I60" s="327">
        <f t="shared" si="4"/>
        <v>0</v>
      </c>
      <c r="J60" s="327">
        <f>IF(I60=1,1,IF(SUM(J61:J$171)+SUM(I$26:I60)&lt;$I$22,1,0))</f>
        <v>0</v>
      </c>
      <c r="K60" s="327">
        <f t="shared" si="0"/>
        <v>0</v>
      </c>
      <c r="L60" s="327">
        <f t="shared" si="1"/>
        <v>0</v>
      </c>
      <c r="M60" s="327"/>
      <c r="N60" s="327"/>
      <c r="O60" s="327"/>
      <c r="P60" s="327"/>
      <c r="Q60" s="327"/>
      <c r="R60" s="327"/>
      <c r="S60" s="327"/>
      <c r="T60" s="346"/>
      <c r="U60" s="345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F60" s="329"/>
      <c r="AG60" s="330"/>
    </row>
    <row r="61" spans="1:33" s="326" customFormat="1" hidden="1" x14ac:dyDescent="0.25">
      <c r="A61" s="327"/>
      <c r="B61" s="122"/>
      <c r="C61" s="332"/>
      <c r="D61" s="332"/>
      <c r="E61" s="332"/>
      <c r="F61" s="122"/>
      <c r="I61" s="327">
        <f t="shared" si="4"/>
        <v>0</v>
      </c>
      <c r="J61" s="327">
        <f>IF(I61=1,1,IF(SUM(J62:J$171)+SUM(I$26:I61)&lt;$I$22,1,0))</f>
        <v>0</v>
      </c>
      <c r="K61" s="327">
        <f t="shared" si="0"/>
        <v>0</v>
      </c>
      <c r="L61" s="327">
        <f t="shared" si="1"/>
        <v>0</v>
      </c>
      <c r="M61" s="327"/>
      <c r="N61" s="327"/>
      <c r="O61" s="327"/>
      <c r="P61" s="327"/>
      <c r="Q61" s="327"/>
      <c r="R61" s="327"/>
      <c r="S61" s="327"/>
      <c r="T61" s="346"/>
      <c r="U61" s="345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5"/>
        <v>0</v>
      </c>
      <c r="AF61" s="329"/>
      <c r="AG61" s="330"/>
    </row>
    <row r="62" spans="1:33" s="326" customFormat="1" x14ac:dyDescent="0.25">
      <c r="A62" s="327"/>
      <c r="B62" s="122"/>
      <c r="C62" s="332"/>
      <c r="D62" s="332"/>
      <c r="E62" s="332"/>
      <c r="F62" s="122"/>
      <c r="I62" s="327">
        <v>1</v>
      </c>
      <c r="J62" s="327">
        <f>IF(I62=1,1,IF(SUM(J63:J$171)+SUM(I$26:I62)&lt;$I$22,1,0))</f>
        <v>1</v>
      </c>
      <c r="K62" s="327">
        <f t="shared" si="0"/>
        <v>1</v>
      </c>
      <c r="L62" s="327">
        <f t="shared" si="1"/>
        <v>1</v>
      </c>
      <c r="M62" s="327"/>
      <c r="N62" s="327"/>
      <c r="O62" s="327"/>
      <c r="P62" s="327"/>
      <c r="Q62" s="327"/>
      <c r="R62" s="327"/>
      <c r="S62" s="327"/>
      <c r="T62" s="346" t="s">
        <v>48</v>
      </c>
      <c r="U62" s="345"/>
      <c r="V62" s="569" t="s">
        <v>203</v>
      </c>
      <c r="W62" s="569"/>
      <c r="X62" s="131" t="s">
        <v>204</v>
      </c>
      <c r="Y62" s="207">
        <f>VLOOKUP(X62,BASE!$B$5:$E$53,4,FALSE)</f>
        <v>18408.34</v>
      </c>
      <c r="Z62" s="198">
        <v>1</v>
      </c>
      <c r="AA62" s="197">
        <f>AB62/SUM($AB$43:$AB$104)</f>
        <v>2.3809523809523808E-2</v>
      </c>
      <c r="AB62" s="114">
        <v>20</v>
      </c>
      <c r="AC62" s="196">
        <f>Y62/220</f>
        <v>83.674272727272722</v>
      </c>
      <c r="AD62" s="113">
        <f t="shared" si="5"/>
        <v>1673.4855</v>
      </c>
      <c r="AF62" s="329"/>
      <c r="AG62" s="330"/>
    </row>
    <row r="63" spans="1:33" s="326" customFormat="1" x14ac:dyDescent="0.25">
      <c r="A63" s="327"/>
      <c r="B63" s="122"/>
      <c r="C63" s="332"/>
      <c r="D63" s="332"/>
      <c r="E63" s="332"/>
      <c r="F63" s="122"/>
      <c r="I63" s="327">
        <v>1</v>
      </c>
      <c r="J63" s="327">
        <f>IF(I63=1,1,IF(SUM(J64:J$171)+SUM(I$26:I63)&lt;$I$22,1,0))</f>
        <v>1</v>
      </c>
      <c r="K63" s="327">
        <f t="shared" si="0"/>
        <v>1</v>
      </c>
      <c r="L63" s="327">
        <f t="shared" si="1"/>
        <v>1</v>
      </c>
      <c r="M63" s="327"/>
      <c r="N63" s="327"/>
      <c r="O63" s="327"/>
      <c r="P63" s="327"/>
      <c r="Q63" s="327"/>
      <c r="R63" s="327"/>
      <c r="S63" s="327"/>
      <c r="T63" s="344"/>
      <c r="U63" s="345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SUM(AD64:AD83)</f>
        <v>9882.130000000001</v>
      </c>
      <c r="AF63" s="329"/>
      <c r="AG63" s="330"/>
    </row>
    <row r="64" spans="1:33" s="326" customFormat="1" x14ac:dyDescent="0.25">
      <c r="A64" s="327"/>
      <c r="B64" s="122"/>
      <c r="C64" s="332"/>
      <c r="D64" s="332"/>
      <c r="E64" s="332"/>
      <c r="F64" s="122"/>
      <c r="I64" s="327">
        <v>1</v>
      </c>
      <c r="J64" s="327">
        <f>IF(I64=1,1,IF(SUM(J65:J$171)+SUM(I$26:I64)&lt;$I$22,1,0))</f>
        <v>1</v>
      </c>
      <c r="K64" s="327">
        <f t="shared" si="0"/>
        <v>1</v>
      </c>
      <c r="L64" s="327">
        <f t="shared" si="1"/>
        <v>1</v>
      </c>
      <c r="M64" s="327"/>
      <c r="N64" s="327"/>
      <c r="O64" s="327"/>
      <c r="P64" s="327"/>
      <c r="Q64" s="327"/>
      <c r="R64" s="327"/>
      <c r="S64" s="327"/>
      <c r="T64" s="346" t="s">
        <v>106</v>
      </c>
      <c r="U64" s="345"/>
      <c r="V64" s="569" t="s">
        <v>241</v>
      </c>
      <c r="W64" s="569"/>
      <c r="X64" s="131" t="s">
        <v>237</v>
      </c>
      <c r="Y64" s="207">
        <f>VLOOKUP(X64,BASE!$B$5:$E$53,4,FALSE)</f>
        <v>3793.13</v>
      </c>
      <c r="Z64" s="198">
        <v>1</v>
      </c>
      <c r="AA64" s="197">
        <f>AB64/SUM($AB$43:$AB$104)</f>
        <v>0.26190476190476192</v>
      </c>
      <c r="AB64" s="114">
        <v>220</v>
      </c>
      <c r="AC64" s="196">
        <f>Y64/220</f>
        <v>17.241500000000002</v>
      </c>
      <c r="AD64" s="113">
        <f>ROUND(AB64*AC64,4)</f>
        <v>3793.13</v>
      </c>
      <c r="AF64" s="329"/>
      <c r="AG64" s="330"/>
    </row>
    <row r="65" spans="1:33" s="326" customFormat="1" x14ac:dyDescent="0.25">
      <c r="A65" s="327"/>
      <c r="B65" s="122"/>
      <c r="C65" s="332"/>
      <c r="D65" s="332"/>
      <c r="E65" s="332"/>
      <c r="F65" s="122"/>
      <c r="I65" s="327">
        <f t="shared" ref="I65:I82" si="6">IF($AD65=0,0,1)</f>
        <v>1</v>
      </c>
      <c r="J65" s="327">
        <f>IF(I65=1,1,IF(SUM(J66:J$171)+SUM(I$26:I65)&lt;$I$22,1,0))</f>
        <v>1</v>
      </c>
      <c r="K65" s="327">
        <f t="shared" si="0"/>
        <v>1</v>
      </c>
      <c r="L65" s="327">
        <f t="shared" si="1"/>
        <v>1</v>
      </c>
      <c r="M65" s="327"/>
      <c r="N65" s="327"/>
      <c r="O65" s="327"/>
      <c r="P65" s="327"/>
      <c r="Q65" s="327"/>
      <c r="R65" s="327"/>
      <c r="S65" s="327"/>
      <c r="T65" s="346" t="s">
        <v>83</v>
      </c>
      <c r="U65" s="345"/>
      <c r="V65" s="569" t="s">
        <v>240</v>
      </c>
      <c r="W65" s="569"/>
      <c r="X65" s="131" t="s">
        <v>230</v>
      </c>
      <c r="Y65" s="207">
        <f>VLOOKUP(X65,BASE!$B$5:$E$53,4,FALSE)</f>
        <v>3044.5</v>
      </c>
      <c r="Z65" s="198">
        <v>2</v>
      </c>
      <c r="AA65" s="197">
        <f>AB65/SUM($AB$43:$AB$104)</f>
        <v>0.52380952380952384</v>
      </c>
      <c r="AB65" s="114">
        <v>440</v>
      </c>
      <c r="AC65" s="196">
        <f>Y65/220</f>
        <v>13.838636363636363</v>
      </c>
      <c r="AD65" s="113">
        <f t="shared" ref="AD65:AD83" si="7">ROUND(AB65*AC65,4)</f>
        <v>6089</v>
      </c>
      <c r="AF65" s="329"/>
      <c r="AG65" s="330"/>
    </row>
    <row r="66" spans="1:33" s="326" customFormat="1" hidden="1" x14ac:dyDescent="0.25">
      <c r="A66" s="327"/>
      <c r="B66" s="122"/>
      <c r="C66" s="332"/>
      <c r="D66" s="332"/>
      <c r="E66" s="332"/>
      <c r="F66" s="122"/>
      <c r="I66" s="327">
        <f t="shared" si="6"/>
        <v>0</v>
      </c>
      <c r="J66" s="327">
        <f>IF(I66=1,1,IF(SUM(J67:J$171)+SUM(I$26:I66)&lt;$I$22,1,0))</f>
        <v>0</v>
      </c>
      <c r="K66" s="327">
        <f t="shared" si="0"/>
        <v>0</v>
      </c>
      <c r="L66" s="327">
        <f t="shared" si="1"/>
        <v>0</v>
      </c>
      <c r="M66" s="327"/>
      <c r="N66" s="327"/>
      <c r="O66" s="327"/>
      <c r="P66" s="327"/>
      <c r="Q66" s="327"/>
      <c r="R66" s="327"/>
      <c r="S66" s="327"/>
      <c r="T66" s="346"/>
      <c r="U66" s="345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7"/>
        <v>0</v>
      </c>
      <c r="AF66" s="329"/>
      <c r="AG66" s="330"/>
    </row>
    <row r="67" spans="1:33" s="326" customFormat="1" hidden="1" x14ac:dyDescent="0.25">
      <c r="A67" s="327"/>
      <c r="B67" s="122"/>
      <c r="C67" s="332"/>
      <c r="D67" s="332"/>
      <c r="E67" s="332"/>
      <c r="F67" s="122"/>
      <c r="I67" s="327">
        <f t="shared" si="6"/>
        <v>0</v>
      </c>
      <c r="J67" s="327">
        <f>IF(I67=1,1,IF(SUM(J68:J$171)+SUM(I$26:I67)&lt;$I$22,1,0))</f>
        <v>0</v>
      </c>
      <c r="K67" s="327">
        <f t="shared" si="0"/>
        <v>0</v>
      </c>
      <c r="L67" s="327">
        <f t="shared" si="1"/>
        <v>0</v>
      </c>
      <c r="M67" s="327"/>
      <c r="N67" s="327"/>
      <c r="O67" s="327"/>
      <c r="P67" s="327"/>
      <c r="Q67" s="327"/>
      <c r="R67" s="327"/>
      <c r="S67" s="327"/>
      <c r="T67" s="346"/>
      <c r="U67" s="345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7"/>
        <v>0</v>
      </c>
      <c r="AF67" s="329"/>
      <c r="AG67" s="330"/>
    </row>
    <row r="68" spans="1:33" s="326" customFormat="1" hidden="1" x14ac:dyDescent="0.25">
      <c r="A68" s="327"/>
      <c r="B68" s="122"/>
      <c r="C68" s="332"/>
      <c r="D68" s="332"/>
      <c r="E68" s="332"/>
      <c r="F68" s="122"/>
      <c r="I68" s="327">
        <f t="shared" si="6"/>
        <v>0</v>
      </c>
      <c r="J68" s="327">
        <f>IF(I68=1,1,IF(SUM(J69:J$171)+SUM(I$26:I68)&lt;$I$22,1,0))</f>
        <v>0</v>
      </c>
      <c r="K68" s="327">
        <f t="shared" si="0"/>
        <v>0</v>
      </c>
      <c r="L68" s="327">
        <f t="shared" si="1"/>
        <v>0</v>
      </c>
      <c r="M68" s="327"/>
      <c r="N68" s="327"/>
      <c r="O68" s="327"/>
      <c r="P68" s="327"/>
      <c r="Q68" s="327"/>
      <c r="R68" s="327"/>
      <c r="S68" s="327"/>
      <c r="T68" s="346"/>
      <c r="U68" s="345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7"/>
        <v>0</v>
      </c>
      <c r="AF68" s="329"/>
      <c r="AG68" s="330"/>
    </row>
    <row r="69" spans="1:33" s="326" customFormat="1" hidden="1" x14ac:dyDescent="0.25">
      <c r="A69" s="327"/>
      <c r="B69" s="122"/>
      <c r="C69" s="332"/>
      <c r="D69" s="332"/>
      <c r="E69" s="332"/>
      <c r="F69" s="122"/>
      <c r="I69" s="327">
        <f t="shared" si="6"/>
        <v>0</v>
      </c>
      <c r="J69" s="327">
        <f>IF(I69=1,1,IF(SUM(J70:J$171)+SUM(I$26:I69)&lt;$I$22,1,0))</f>
        <v>0</v>
      </c>
      <c r="K69" s="327">
        <f t="shared" si="0"/>
        <v>0</v>
      </c>
      <c r="L69" s="327">
        <f t="shared" si="1"/>
        <v>0</v>
      </c>
      <c r="M69" s="327"/>
      <c r="N69" s="327"/>
      <c r="O69" s="327"/>
      <c r="P69" s="327"/>
      <c r="Q69" s="327"/>
      <c r="R69" s="327"/>
      <c r="S69" s="327"/>
      <c r="T69" s="346"/>
      <c r="U69" s="345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7"/>
        <v>0</v>
      </c>
      <c r="AF69" s="329"/>
      <c r="AG69" s="330"/>
    </row>
    <row r="70" spans="1:33" s="326" customFormat="1" hidden="1" x14ac:dyDescent="0.25">
      <c r="A70" s="327"/>
      <c r="B70" s="122"/>
      <c r="C70" s="332"/>
      <c r="D70" s="332"/>
      <c r="E70" s="332"/>
      <c r="F70" s="122"/>
      <c r="I70" s="327">
        <f t="shared" si="6"/>
        <v>0</v>
      </c>
      <c r="J70" s="327">
        <f>IF(I70=1,1,IF(SUM(J71:J$171)+SUM(I$26:I70)&lt;$I$22,1,0))</f>
        <v>0</v>
      </c>
      <c r="K70" s="327">
        <f t="shared" si="0"/>
        <v>0</v>
      </c>
      <c r="L70" s="327">
        <f t="shared" si="1"/>
        <v>0</v>
      </c>
      <c r="M70" s="327"/>
      <c r="N70" s="327"/>
      <c r="O70" s="327"/>
      <c r="P70" s="327"/>
      <c r="Q70" s="327"/>
      <c r="R70" s="327"/>
      <c r="S70" s="327"/>
      <c r="T70" s="346"/>
      <c r="U70" s="345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7"/>
        <v>0</v>
      </c>
      <c r="AF70" s="329"/>
      <c r="AG70" s="330"/>
    </row>
    <row r="71" spans="1:33" s="326" customFormat="1" hidden="1" x14ac:dyDescent="0.25">
      <c r="A71" s="327"/>
      <c r="B71" s="122"/>
      <c r="C71" s="332"/>
      <c r="D71" s="332"/>
      <c r="E71" s="332"/>
      <c r="F71" s="122"/>
      <c r="I71" s="327">
        <f t="shared" si="6"/>
        <v>0</v>
      </c>
      <c r="J71" s="327">
        <f>IF(I71=1,1,IF(SUM(J72:J$171)+SUM(I$26:I71)&lt;$I$22,1,0))</f>
        <v>0</v>
      </c>
      <c r="K71" s="327">
        <f t="shared" si="0"/>
        <v>0</v>
      </c>
      <c r="L71" s="327">
        <f t="shared" si="1"/>
        <v>0</v>
      </c>
      <c r="M71" s="327"/>
      <c r="N71" s="327"/>
      <c r="O71" s="327"/>
      <c r="P71" s="327"/>
      <c r="Q71" s="327"/>
      <c r="R71" s="327"/>
      <c r="S71" s="327"/>
      <c r="T71" s="346"/>
      <c r="U71" s="345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7"/>
        <v>0</v>
      </c>
      <c r="AF71" s="329"/>
      <c r="AG71" s="330"/>
    </row>
    <row r="72" spans="1:33" s="326" customFormat="1" hidden="1" x14ac:dyDescent="0.25">
      <c r="A72" s="327"/>
      <c r="B72" s="122"/>
      <c r="C72" s="332"/>
      <c r="D72" s="332"/>
      <c r="E72" s="332"/>
      <c r="F72" s="122"/>
      <c r="I72" s="327">
        <f t="shared" si="6"/>
        <v>0</v>
      </c>
      <c r="J72" s="327">
        <f>IF(I72=1,1,IF(SUM(J73:J$171)+SUM(I$26:I72)&lt;$I$22,1,0))</f>
        <v>0</v>
      </c>
      <c r="K72" s="327">
        <f t="shared" si="0"/>
        <v>0</v>
      </c>
      <c r="L72" s="327">
        <f t="shared" si="1"/>
        <v>0</v>
      </c>
      <c r="M72" s="327"/>
      <c r="N72" s="327"/>
      <c r="O72" s="327"/>
      <c r="P72" s="327"/>
      <c r="Q72" s="327"/>
      <c r="R72" s="327"/>
      <c r="S72" s="327"/>
      <c r="T72" s="346"/>
      <c r="U72" s="345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7"/>
        <v>0</v>
      </c>
      <c r="AF72" s="329"/>
      <c r="AG72" s="330"/>
    </row>
    <row r="73" spans="1:33" s="326" customFormat="1" hidden="1" x14ac:dyDescent="0.25">
      <c r="A73" s="327"/>
      <c r="B73" s="122"/>
      <c r="C73" s="332"/>
      <c r="D73" s="332"/>
      <c r="E73" s="332"/>
      <c r="F73" s="122"/>
      <c r="I73" s="327">
        <f t="shared" si="6"/>
        <v>0</v>
      </c>
      <c r="J73" s="327">
        <f>IF(I73=1,1,IF(SUM(J74:J$171)+SUM(I$26:I73)&lt;$I$22,1,0))</f>
        <v>0</v>
      </c>
      <c r="K73" s="327">
        <f t="shared" si="0"/>
        <v>0</v>
      </c>
      <c r="L73" s="327">
        <f t="shared" si="1"/>
        <v>0</v>
      </c>
      <c r="M73" s="327"/>
      <c r="N73" s="327"/>
      <c r="O73" s="327"/>
      <c r="P73" s="327"/>
      <c r="Q73" s="327"/>
      <c r="R73" s="327"/>
      <c r="S73" s="327"/>
      <c r="T73" s="346"/>
      <c r="U73" s="345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7"/>
        <v>0</v>
      </c>
      <c r="AF73" s="329"/>
      <c r="AG73" s="330"/>
    </row>
    <row r="74" spans="1:33" s="326" customFormat="1" hidden="1" x14ac:dyDescent="0.25">
      <c r="A74" s="327"/>
      <c r="B74" s="122"/>
      <c r="C74" s="332"/>
      <c r="D74" s="332"/>
      <c r="E74" s="332"/>
      <c r="F74" s="122"/>
      <c r="I74" s="327">
        <f t="shared" si="6"/>
        <v>0</v>
      </c>
      <c r="J74" s="327">
        <f>IF(I74=1,1,IF(SUM(J75:J$171)+SUM(I$26:I74)&lt;$I$22,1,0))</f>
        <v>0</v>
      </c>
      <c r="K74" s="327">
        <f t="shared" si="0"/>
        <v>0</v>
      </c>
      <c r="L74" s="327">
        <f t="shared" si="1"/>
        <v>0</v>
      </c>
      <c r="M74" s="327"/>
      <c r="N74" s="327"/>
      <c r="O74" s="327"/>
      <c r="P74" s="327"/>
      <c r="Q74" s="327"/>
      <c r="R74" s="327"/>
      <c r="S74" s="327"/>
      <c r="T74" s="346"/>
      <c r="U74" s="345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7"/>
        <v>0</v>
      </c>
      <c r="AF74" s="329"/>
      <c r="AG74" s="330"/>
    </row>
    <row r="75" spans="1:33" s="326" customFormat="1" hidden="1" x14ac:dyDescent="0.25">
      <c r="A75" s="327"/>
      <c r="B75" s="122"/>
      <c r="C75" s="332"/>
      <c r="D75" s="332"/>
      <c r="E75" s="332"/>
      <c r="F75" s="122"/>
      <c r="I75" s="327">
        <f t="shared" si="6"/>
        <v>0</v>
      </c>
      <c r="J75" s="327">
        <f>IF(I75=1,1,IF(SUM(J76:J$171)+SUM(I$26:I75)&lt;$I$22,1,0))</f>
        <v>0</v>
      </c>
      <c r="K75" s="327">
        <f t="shared" si="0"/>
        <v>0</v>
      </c>
      <c r="L75" s="327">
        <f t="shared" si="1"/>
        <v>0</v>
      </c>
      <c r="M75" s="327"/>
      <c r="N75" s="327"/>
      <c r="O75" s="327"/>
      <c r="P75" s="327"/>
      <c r="Q75" s="327"/>
      <c r="R75" s="327"/>
      <c r="S75" s="327"/>
      <c r="T75" s="346"/>
      <c r="U75" s="345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7"/>
        <v>0</v>
      </c>
      <c r="AF75" s="329"/>
      <c r="AG75" s="330"/>
    </row>
    <row r="76" spans="1:33" s="326" customFormat="1" hidden="1" x14ac:dyDescent="0.25">
      <c r="A76" s="327"/>
      <c r="B76" s="122"/>
      <c r="C76" s="332"/>
      <c r="D76" s="332"/>
      <c r="E76" s="332"/>
      <c r="F76" s="122"/>
      <c r="I76" s="327">
        <f t="shared" si="6"/>
        <v>0</v>
      </c>
      <c r="J76" s="327">
        <f>IF(I76=1,1,IF(SUM(J77:J$171)+SUM(I$26:I76)&lt;$I$22,1,0))</f>
        <v>0</v>
      </c>
      <c r="K76" s="327">
        <f t="shared" si="0"/>
        <v>0</v>
      </c>
      <c r="L76" s="327">
        <f t="shared" si="1"/>
        <v>0</v>
      </c>
      <c r="M76" s="327"/>
      <c r="N76" s="327"/>
      <c r="O76" s="327"/>
      <c r="P76" s="327"/>
      <c r="Q76" s="327"/>
      <c r="R76" s="327"/>
      <c r="S76" s="327"/>
      <c r="T76" s="346"/>
      <c r="U76" s="345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7"/>
        <v>0</v>
      </c>
      <c r="AF76" s="329"/>
      <c r="AG76" s="330"/>
    </row>
    <row r="77" spans="1:33" s="326" customFormat="1" hidden="1" x14ac:dyDescent="0.25">
      <c r="A77" s="327"/>
      <c r="B77" s="122"/>
      <c r="C77" s="332"/>
      <c r="D77" s="332"/>
      <c r="E77" s="332"/>
      <c r="F77" s="122"/>
      <c r="I77" s="327">
        <f t="shared" si="6"/>
        <v>0</v>
      </c>
      <c r="J77" s="327">
        <f>IF(I77=1,1,IF(SUM(J78:J$171)+SUM(I$26:I77)&lt;$I$22,1,0))</f>
        <v>0</v>
      </c>
      <c r="K77" s="327">
        <f t="shared" si="0"/>
        <v>0</v>
      </c>
      <c r="L77" s="327">
        <f t="shared" si="1"/>
        <v>0</v>
      </c>
      <c r="M77" s="327"/>
      <c r="N77" s="327"/>
      <c r="O77" s="327"/>
      <c r="P77" s="327"/>
      <c r="Q77" s="327"/>
      <c r="R77" s="327"/>
      <c r="S77" s="327"/>
      <c r="T77" s="346"/>
      <c r="U77" s="345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7"/>
        <v>0</v>
      </c>
      <c r="AF77" s="329"/>
      <c r="AG77" s="330"/>
    </row>
    <row r="78" spans="1:33" s="326" customFormat="1" hidden="1" x14ac:dyDescent="0.25">
      <c r="A78" s="327"/>
      <c r="B78" s="122"/>
      <c r="C78" s="332"/>
      <c r="D78" s="332"/>
      <c r="E78" s="332"/>
      <c r="F78" s="122"/>
      <c r="I78" s="327">
        <f t="shared" si="6"/>
        <v>0</v>
      </c>
      <c r="J78" s="327">
        <f>IF(I78=1,1,IF(SUM(J79:J$171)+SUM(I$26:I78)&lt;$I$22,1,0))</f>
        <v>0</v>
      </c>
      <c r="K78" s="327">
        <f t="shared" si="0"/>
        <v>0</v>
      </c>
      <c r="L78" s="327">
        <f t="shared" si="1"/>
        <v>0</v>
      </c>
      <c r="M78" s="327"/>
      <c r="N78" s="327"/>
      <c r="O78" s="327"/>
      <c r="P78" s="327"/>
      <c r="Q78" s="327"/>
      <c r="R78" s="327"/>
      <c r="S78" s="327"/>
      <c r="T78" s="346"/>
      <c r="U78" s="345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7"/>
        <v>0</v>
      </c>
      <c r="AF78" s="329"/>
      <c r="AG78" s="330"/>
    </row>
    <row r="79" spans="1:33" s="326" customFormat="1" hidden="1" x14ac:dyDescent="0.25">
      <c r="A79" s="327"/>
      <c r="B79" s="122"/>
      <c r="C79" s="332"/>
      <c r="D79" s="332"/>
      <c r="E79" s="332"/>
      <c r="F79" s="122"/>
      <c r="I79" s="327">
        <f t="shared" si="6"/>
        <v>0</v>
      </c>
      <c r="J79" s="327">
        <f>IF(I79=1,1,IF(SUM(J80:J$171)+SUM(I$26:I79)&lt;$I$22,1,0))</f>
        <v>0</v>
      </c>
      <c r="K79" s="327">
        <f t="shared" si="0"/>
        <v>0</v>
      </c>
      <c r="L79" s="327">
        <f t="shared" si="1"/>
        <v>0</v>
      </c>
      <c r="M79" s="327"/>
      <c r="N79" s="327"/>
      <c r="O79" s="327"/>
      <c r="P79" s="327"/>
      <c r="Q79" s="327"/>
      <c r="R79" s="327"/>
      <c r="S79" s="327"/>
      <c r="T79" s="346"/>
      <c r="U79" s="345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7"/>
        <v>0</v>
      </c>
      <c r="AF79" s="329"/>
      <c r="AG79" s="330"/>
    </row>
    <row r="80" spans="1:33" s="326" customFormat="1" hidden="1" x14ac:dyDescent="0.25">
      <c r="A80" s="327"/>
      <c r="B80" s="122"/>
      <c r="C80" s="332"/>
      <c r="D80" s="332"/>
      <c r="E80" s="332"/>
      <c r="F80" s="122"/>
      <c r="I80" s="327">
        <f t="shared" si="6"/>
        <v>0</v>
      </c>
      <c r="J80" s="327">
        <f>IF(I80=1,1,IF(SUM(J81:J$171)+SUM(I$26:I80)&lt;$I$22,1,0))</f>
        <v>0</v>
      </c>
      <c r="K80" s="327">
        <f t="shared" si="0"/>
        <v>0</v>
      </c>
      <c r="L80" s="327">
        <f t="shared" si="1"/>
        <v>0</v>
      </c>
      <c r="M80" s="327"/>
      <c r="N80" s="327"/>
      <c r="O80" s="327"/>
      <c r="P80" s="327"/>
      <c r="Q80" s="327"/>
      <c r="R80" s="327"/>
      <c r="S80" s="327"/>
      <c r="T80" s="346"/>
      <c r="U80" s="345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7"/>
        <v>0</v>
      </c>
      <c r="AF80" s="329"/>
      <c r="AG80" s="330"/>
    </row>
    <row r="81" spans="1:33" s="326" customFormat="1" hidden="1" x14ac:dyDescent="0.25">
      <c r="A81" s="327"/>
      <c r="B81" s="122"/>
      <c r="C81" s="332"/>
      <c r="D81" s="332"/>
      <c r="E81" s="332"/>
      <c r="F81" s="122"/>
      <c r="I81" s="327">
        <f t="shared" si="6"/>
        <v>0</v>
      </c>
      <c r="J81" s="327">
        <f>IF(I81=1,1,IF(SUM(J82:J$171)+SUM(I$26:I81)&lt;$I$22,1,0))</f>
        <v>0</v>
      </c>
      <c r="K81" s="327">
        <f t="shared" si="0"/>
        <v>0</v>
      </c>
      <c r="L81" s="327">
        <f t="shared" si="1"/>
        <v>0</v>
      </c>
      <c r="M81" s="327"/>
      <c r="N81" s="327"/>
      <c r="O81" s="327"/>
      <c r="P81" s="327"/>
      <c r="Q81" s="327"/>
      <c r="R81" s="327"/>
      <c r="S81" s="327"/>
      <c r="T81" s="346"/>
      <c r="U81" s="345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7"/>
        <v>0</v>
      </c>
      <c r="AF81" s="329"/>
      <c r="AG81" s="330"/>
    </row>
    <row r="82" spans="1:33" s="326" customFormat="1" hidden="1" x14ac:dyDescent="0.25">
      <c r="A82" s="327"/>
      <c r="B82" s="122"/>
      <c r="C82" s="332"/>
      <c r="D82" s="332"/>
      <c r="E82" s="332"/>
      <c r="F82" s="122"/>
      <c r="I82" s="327">
        <f t="shared" si="6"/>
        <v>0</v>
      </c>
      <c r="J82" s="327">
        <f>IF(I82=1,1,IF(SUM(J83:J$171)+SUM(I$26:I82)&lt;$I$22,1,0))</f>
        <v>0</v>
      </c>
      <c r="K82" s="327">
        <f t="shared" si="0"/>
        <v>0</v>
      </c>
      <c r="L82" s="327">
        <f t="shared" si="1"/>
        <v>0</v>
      </c>
      <c r="M82" s="327"/>
      <c r="N82" s="327"/>
      <c r="O82" s="327"/>
      <c r="P82" s="327"/>
      <c r="Q82" s="327"/>
      <c r="R82" s="327"/>
      <c r="S82" s="327"/>
      <c r="T82" s="346"/>
      <c r="U82" s="345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7"/>
        <v>0</v>
      </c>
      <c r="AF82" s="329"/>
      <c r="AG82" s="330"/>
    </row>
    <row r="83" spans="1:33" s="326" customFormat="1" x14ac:dyDescent="0.25">
      <c r="A83" s="327"/>
      <c r="B83" s="122"/>
      <c r="C83" s="332"/>
      <c r="D83" s="332"/>
      <c r="E83" s="332"/>
      <c r="F83" s="122"/>
      <c r="I83" s="327">
        <v>1</v>
      </c>
      <c r="J83" s="327">
        <f>IF(I83=1,1,IF(SUM(J84:J$171)+SUM(I$26:I83)&lt;$I$22,1,0))</f>
        <v>1</v>
      </c>
      <c r="K83" s="327">
        <f t="shared" si="0"/>
        <v>1</v>
      </c>
      <c r="L83" s="327">
        <f t="shared" si="1"/>
        <v>1</v>
      </c>
      <c r="M83" s="327"/>
      <c r="N83" s="327"/>
      <c r="O83" s="327"/>
      <c r="P83" s="327"/>
      <c r="Q83" s="327"/>
      <c r="R83" s="327"/>
      <c r="S83" s="327"/>
      <c r="T83" s="346"/>
      <c r="U83" s="345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7"/>
        <v>0</v>
      </c>
      <c r="AF83" s="329"/>
      <c r="AG83" s="330"/>
    </row>
    <row r="84" spans="1:33" s="326" customFormat="1" x14ac:dyDescent="0.25">
      <c r="A84" s="327"/>
      <c r="B84" s="122"/>
      <c r="C84" s="332"/>
      <c r="D84" s="332"/>
      <c r="E84" s="332"/>
      <c r="F84" s="122"/>
      <c r="I84" s="327">
        <v>1</v>
      </c>
      <c r="J84" s="327">
        <f>IF(I84=1,1,IF(SUM(J85:J$171)+SUM(I$26:I84)&lt;$I$22,1,0))</f>
        <v>1</v>
      </c>
      <c r="K84" s="327">
        <f t="shared" si="0"/>
        <v>1</v>
      </c>
      <c r="L84" s="327">
        <f t="shared" si="1"/>
        <v>1</v>
      </c>
      <c r="M84" s="327"/>
      <c r="N84" s="327"/>
      <c r="O84" s="327"/>
      <c r="P84" s="327"/>
      <c r="Q84" s="327"/>
      <c r="R84" s="327"/>
      <c r="S84" s="327"/>
      <c r="T84" s="344"/>
      <c r="U84" s="345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SUM(AD85:AD104)</f>
        <v>1115.0291</v>
      </c>
      <c r="AF84" s="329"/>
      <c r="AG84" s="330"/>
    </row>
    <row r="85" spans="1:33" s="326" customFormat="1" x14ac:dyDescent="0.25">
      <c r="A85" s="327"/>
      <c r="B85" s="122"/>
      <c r="C85" s="332"/>
      <c r="D85" s="332"/>
      <c r="E85" s="332"/>
      <c r="F85" s="122"/>
      <c r="I85" s="327">
        <v>1</v>
      </c>
      <c r="J85" s="327">
        <f>IF(I85=1,1,IF(SUM(J86:J$171)+SUM(I$26:I85)&lt;$I$22,1,0))</f>
        <v>1</v>
      </c>
      <c r="K85" s="327">
        <f t="shared" si="0"/>
        <v>1</v>
      </c>
      <c r="L85" s="327">
        <f t="shared" si="1"/>
        <v>1</v>
      </c>
      <c r="M85" s="327"/>
      <c r="N85" s="327"/>
      <c r="O85" s="327"/>
      <c r="P85" s="327"/>
      <c r="Q85" s="327"/>
      <c r="R85" s="327"/>
      <c r="S85" s="327"/>
      <c r="T85" s="346"/>
      <c r="U85" s="345"/>
      <c r="V85" s="569" t="s">
        <v>245</v>
      </c>
      <c r="W85" s="569"/>
      <c r="X85" s="131" t="s">
        <v>246</v>
      </c>
      <c r="Y85" s="207">
        <f>VLOOKUP(X85,BASE!$B$5:$E$53,4,FALSE)</f>
        <v>2044.22</v>
      </c>
      <c r="Z85" s="198">
        <v>1</v>
      </c>
      <c r="AA85" s="197">
        <f>AB85/SUM($AB$43:$AB$104)</f>
        <v>0.14285714285714285</v>
      </c>
      <c r="AB85" s="114">
        <v>119.99999999999999</v>
      </c>
      <c r="AC85" s="196">
        <f>Y85/220</f>
        <v>9.2919090909090905</v>
      </c>
      <c r="AD85" s="113">
        <f t="shared" ref="AD85" si="8">ROUND(AB85*AC85,4)</f>
        <v>1115.0291</v>
      </c>
      <c r="AF85" s="329"/>
      <c r="AG85" s="330"/>
    </row>
    <row r="86" spans="1:33" s="326" customFormat="1" x14ac:dyDescent="0.25">
      <c r="A86" s="327"/>
      <c r="B86" s="122"/>
      <c r="C86" s="332"/>
      <c r="D86" s="332"/>
      <c r="E86" s="332"/>
      <c r="F86" s="122"/>
      <c r="I86" s="327">
        <v>1</v>
      </c>
      <c r="J86" s="327">
        <f>IF(I86=1,1,IF(SUM(J87:J$171)+SUM(I$26:I86)&lt;$I$22,1,0))</f>
        <v>1</v>
      </c>
      <c r="K86" s="327">
        <f t="shared" si="0"/>
        <v>1</v>
      </c>
      <c r="L86" s="327">
        <f t="shared" si="1"/>
        <v>1</v>
      </c>
      <c r="M86" s="327"/>
      <c r="N86" s="327"/>
      <c r="O86" s="327"/>
      <c r="P86" s="327"/>
      <c r="Q86" s="327"/>
      <c r="R86" s="327"/>
      <c r="S86" s="327"/>
      <c r="T86" s="346" t="s">
        <v>105</v>
      </c>
      <c r="U86" s="345"/>
      <c r="V86" s="569"/>
      <c r="W86" s="569"/>
      <c r="X86" s="131"/>
      <c r="Y86" s="207"/>
      <c r="Z86" s="198"/>
      <c r="AA86" s="197"/>
      <c r="AB86" s="114"/>
      <c r="AC86" s="196"/>
      <c r="AD86" s="113"/>
      <c r="AF86" s="329"/>
      <c r="AG86" s="330"/>
    </row>
    <row r="87" spans="1:33" s="326" customFormat="1" x14ac:dyDescent="0.25">
      <c r="A87" s="327"/>
      <c r="B87" s="122"/>
      <c r="C87" s="332"/>
      <c r="D87" s="332"/>
      <c r="E87" s="332"/>
      <c r="F87" s="122"/>
      <c r="I87" s="327">
        <f t="shared" ref="I87:I104" si="9">IF($AD87=0,0,1)</f>
        <v>0</v>
      </c>
      <c r="J87" s="327">
        <f>IF(I87=1,1,IF(SUM(J88:J$171)+SUM(I$26:I87)&lt;$I$22,1,0))</f>
        <v>0</v>
      </c>
      <c r="K87" s="327">
        <f t="shared" si="0"/>
        <v>0</v>
      </c>
      <c r="L87" s="327">
        <f t="shared" si="1"/>
        <v>0</v>
      </c>
      <c r="M87" s="327"/>
      <c r="N87" s="327"/>
      <c r="O87" s="327"/>
      <c r="P87" s="327"/>
      <c r="Q87" s="327"/>
      <c r="R87" s="327"/>
      <c r="S87" s="327"/>
      <c r="T87" s="346" t="s">
        <v>44</v>
      </c>
      <c r="U87" s="345"/>
      <c r="V87" s="569"/>
      <c r="W87" s="569"/>
      <c r="X87" s="131"/>
      <c r="Y87" s="207"/>
      <c r="Z87" s="198"/>
      <c r="AA87" s="197"/>
      <c r="AB87" s="114"/>
      <c r="AC87" s="196"/>
      <c r="AD87" s="113"/>
      <c r="AF87" s="329"/>
      <c r="AG87" s="330"/>
    </row>
    <row r="88" spans="1:33" s="326" customFormat="1" x14ac:dyDescent="0.25">
      <c r="A88" s="327"/>
      <c r="B88" s="122"/>
      <c r="C88" s="332"/>
      <c r="D88" s="332"/>
      <c r="E88" s="332"/>
      <c r="F88" s="122"/>
      <c r="I88" s="327">
        <f t="shared" si="9"/>
        <v>0</v>
      </c>
      <c r="J88" s="327">
        <f>IF(I88=1,1,IF(SUM(J89:J$171)+SUM(I$26:I88)&lt;$I$22,1,0))</f>
        <v>0</v>
      </c>
      <c r="K88" s="327">
        <f t="shared" si="0"/>
        <v>0</v>
      </c>
      <c r="L88" s="327">
        <f t="shared" si="1"/>
        <v>0</v>
      </c>
      <c r="M88" s="327"/>
      <c r="N88" s="327"/>
      <c r="O88" s="327"/>
      <c r="P88" s="327"/>
      <c r="Q88" s="327"/>
      <c r="R88" s="327"/>
      <c r="S88" s="327"/>
      <c r="T88" s="346" t="s">
        <v>89</v>
      </c>
      <c r="U88" s="345"/>
      <c r="V88" s="569"/>
      <c r="W88" s="569"/>
      <c r="X88" s="131"/>
      <c r="Y88" s="207"/>
      <c r="Z88" s="198"/>
      <c r="AA88" s="197"/>
      <c r="AB88" s="114"/>
      <c r="AC88" s="196"/>
      <c r="AD88" s="113"/>
      <c r="AF88" s="329"/>
      <c r="AG88" s="330"/>
    </row>
    <row r="89" spans="1:33" s="326" customFormat="1" hidden="1" x14ac:dyDescent="0.25">
      <c r="A89" s="327"/>
      <c r="B89" s="122"/>
      <c r="C89" s="332"/>
      <c r="D89" s="332"/>
      <c r="E89" s="332"/>
      <c r="F89" s="122"/>
      <c r="I89" s="327">
        <f t="shared" si="9"/>
        <v>0</v>
      </c>
      <c r="J89" s="327">
        <f>IF(I89=1,1,IF(SUM(J90:J$171)+SUM(I$26:I89)&lt;$I$22,1,0))</f>
        <v>0</v>
      </c>
      <c r="K89" s="327">
        <f t="shared" si="0"/>
        <v>0</v>
      </c>
      <c r="L89" s="327">
        <f t="shared" si="1"/>
        <v>0</v>
      </c>
      <c r="M89" s="327"/>
      <c r="N89" s="327"/>
      <c r="O89" s="327"/>
      <c r="P89" s="327"/>
      <c r="Q89" s="327"/>
      <c r="R89" s="327"/>
      <c r="S89" s="327"/>
      <c r="T89" s="346"/>
      <c r="U89" s="345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ref="AD89:AD104" si="10">ROUND(AB89*AC89,4)</f>
        <v>0</v>
      </c>
      <c r="AF89" s="329"/>
      <c r="AG89" s="330"/>
    </row>
    <row r="90" spans="1:33" s="326" customFormat="1" hidden="1" x14ac:dyDescent="0.25">
      <c r="A90" s="327"/>
      <c r="B90" s="122"/>
      <c r="C90" s="332"/>
      <c r="D90" s="332"/>
      <c r="E90" s="332"/>
      <c r="F90" s="122"/>
      <c r="I90" s="327">
        <f t="shared" si="9"/>
        <v>0</v>
      </c>
      <c r="J90" s="327">
        <f>IF(I90=1,1,IF(SUM(J91:J$171)+SUM(I$26:I90)&lt;$I$22,1,0))</f>
        <v>0</v>
      </c>
      <c r="K90" s="327">
        <f t="shared" si="0"/>
        <v>0</v>
      </c>
      <c r="L90" s="327">
        <f t="shared" si="1"/>
        <v>0</v>
      </c>
      <c r="M90" s="327"/>
      <c r="N90" s="327"/>
      <c r="O90" s="327"/>
      <c r="P90" s="327"/>
      <c r="Q90" s="327"/>
      <c r="R90" s="327"/>
      <c r="S90" s="327"/>
      <c r="T90" s="346"/>
      <c r="U90" s="345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0"/>
        <v>0</v>
      </c>
      <c r="AF90" s="329"/>
      <c r="AG90" s="330"/>
    </row>
    <row r="91" spans="1:33" s="326" customFormat="1" hidden="1" x14ac:dyDescent="0.25">
      <c r="A91" s="327"/>
      <c r="B91" s="122"/>
      <c r="C91" s="332"/>
      <c r="D91" s="332"/>
      <c r="E91" s="332"/>
      <c r="F91" s="122"/>
      <c r="I91" s="327">
        <f t="shared" si="9"/>
        <v>0</v>
      </c>
      <c r="J91" s="327">
        <f>IF(I91=1,1,IF(SUM(J92:J$171)+SUM(I$26:I91)&lt;$I$22,1,0))</f>
        <v>0</v>
      </c>
      <c r="K91" s="327">
        <f t="shared" ref="K91:K156" si="11">MAX(I91:J91)</f>
        <v>0</v>
      </c>
      <c r="L91" s="327">
        <f t="shared" ref="L91:L156" si="12">K91</f>
        <v>0</v>
      </c>
      <c r="M91" s="327"/>
      <c r="N91" s="327"/>
      <c r="O91" s="327"/>
      <c r="P91" s="327"/>
      <c r="Q91" s="327"/>
      <c r="R91" s="327"/>
      <c r="S91" s="327"/>
      <c r="T91" s="346"/>
      <c r="U91" s="345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0"/>
        <v>0</v>
      </c>
      <c r="AF91" s="329"/>
      <c r="AG91" s="330"/>
    </row>
    <row r="92" spans="1:33" s="326" customFormat="1" hidden="1" x14ac:dyDescent="0.25">
      <c r="A92" s="327"/>
      <c r="B92" s="122"/>
      <c r="C92" s="332"/>
      <c r="D92" s="332"/>
      <c r="E92" s="332"/>
      <c r="F92" s="122"/>
      <c r="I92" s="327">
        <f t="shared" si="9"/>
        <v>0</v>
      </c>
      <c r="J92" s="327">
        <f>IF(I92=1,1,IF(SUM(J93:J$171)+SUM(I$26:I92)&lt;$I$22,1,0))</f>
        <v>0</v>
      </c>
      <c r="K92" s="327">
        <f t="shared" si="11"/>
        <v>0</v>
      </c>
      <c r="L92" s="327">
        <f t="shared" si="12"/>
        <v>0</v>
      </c>
      <c r="M92" s="327"/>
      <c r="N92" s="327"/>
      <c r="O92" s="327"/>
      <c r="P92" s="327"/>
      <c r="Q92" s="327"/>
      <c r="R92" s="327"/>
      <c r="S92" s="327"/>
      <c r="T92" s="346"/>
      <c r="U92" s="345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0"/>
        <v>0</v>
      </c>
      <c r="AF92" s="329"/>
      <c r="AG92" s="330"/>
    </row>
    <row r="93" spans="1:33" s="326" customFormat="1" hidden="1" x14ac:dyDescent="0.25">
      <c r="A93" s="327"/>
      <c r="B93" s="122"/>
      <c r="C93" s="332"/>
      <c r="D93" s="332"/>
      <c r="E93" s="332"/>
      <c r="F93" s="122"/>
      <c r="I93" s="327">
        <f t="shared" si="9"/>
        <v>0</v>
      </c>
      <c r="J93" s="327">
        <f>IF(I93=1,1,IF(SUM(J94:J$171)+SUM(I$26:I93)&lt;$I$22,1,0))</f>
        <v>0</v>
      </c>
      <c r="K93" s="327">
        <f t="shared" si="11"/>
        <v>0</v>
      </c>
      <c r="L93" s="327">
        <f t="shared" si="12"/>
        <v>0</v>
      </c>
      <c r="M93" s="327"/>
      <c r="N93" s="327"/>
      <c r="O93" s="327"/>
      <c r="P93" s="327"/>
      <c r="Q93" s="327"/>
      <c r="R93" s="327"/>
      <c r="S93" s="327"/>
      <c r="T93" s="346"/>
      <c r="U93" s="345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0"/>
        <v>0</v>
      </c>
      <c r="AF93" s="329"/>
      <c r="AG93" s="330"/>
    </row>
    <row r="94" spans="1:33" s="326" customFormat="1" hidden="1" x14ac:dyDescent="0.25">
      <c r="A94" s="327"/>
      <c r="B94" s="122"/>
      <c r="C94" s="332"/>
      <c r="D94" s="332"/>
      <c r="E94" s="332"/>
      <c r="F94" s="122"/>
      <c r="I94" s="327">
        <f t="shared" si="9"/>
        <v>0</v>
      </c>
      <c r="J94" s="327">
        <f>IF(I94=1,1,IF(SUM(J95:J$171)+SUM(I$26:I94)&lt;$I$22,1,0))</f>
        <v>0</v>
      </c>
      <c r="K94" s="327">
        <f t="shared" si="11"/>
        <v>0</v>
      </c>
      <c r="L94" s="327">
        <f t="shared" si="12"/>
        <v>0</v>
      </c>
      <c r="M94" s="327"/>
      <c r="N94" s="327"/>
      <c r="O94" s="327"/>
      <c r="P94" s="327"/>
      <c r="Q94" s="327"/>
      <c r="R94" s="327"/>
      <c r="S94" s="327"/>
      <c r="T94" s="346"/>
      <c r="U94" s="345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0"/>
        <v>0</v>
      </c>
      <c r="AF94" s="329"/>
      <c r="AG94" s="330"/>
    </row>
    <row r="95" spans="1:33" s="326" customFormat="1" hidden="1" x14ac:dyDescent="0.25">
      <c r="A95" s="327"/>
      <c r="B95" s="122"/>
      <c r="C95" s="332"/>
      <c r="D95" s="332"/>
      <c r="E95" s="332"/>
      <c r="F95" s="122"/>
      <c r="I95" s="327">
        <f t="shared" si="9"/>
        <v>0</v>
      </c>
      <c r="J95" s="327">
        <f>IF(I95=1,1,IF(SUM(J96:J$171)+SUM(I$26:I95)&lt;$I$22,1,0))</f>
        <v>0</v>
      </c>
      <c r="K95" s="327">
        <f t="shared" si="11"/>
        <v>0</v>
      </c>
      <c r="L95" s="327">
        <f t="shared" si="12"/>
        <v>0</v>
      </c>
      <c r="M95" s="327"/>
      <c r="N95" s="327"/>
      <c r="O95" s="327"/>
      <c r="P95" s="327"/>
      <c r="Q95" s="327"/>
      <c r="R95" s="327"/>
      <c r="S95" s="327"/>
      <c r="T95" s="346"/>
      <c r="U95" s="345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0"/>
        <v>0</v>
      </c>
      <c r="AF95" s="329"/>
      <c r="AG95" s="330"/>
    </row>
    <row r="96" spans="1:33" s="326" customFormat="1" hidden="1" x14ac:dyDescent="0.25">
      <c r="A96" s="327"/>
      <c r="B96" s="122"/>
      <c r="C96" s="332"/>
      <c r="D96" s="332"/>
      <c r="E96" s="332"/>
      <c r="F96" s="122"/>
      <c r="I96" s="327">
        <f t="shared" si="9"/>
        <v>0</v>
      </c>
      <c r="J96" s="327">
        <f>IF(I96=1,1,IF(SUM(J97:J$171)+SUM(I$26:I96)&lt;$I$22,1,0))</f>
        <v>0</v>
      </c>
      <c r="K96" s="327">
        <f t="shared" si="11"/>
        <v>0</v>
      </c>
      <c r="L96" s="327">
        <f t="shared" si="12"/>
        <v>0</v>
      </c>
      <c r="M96" s="327"/>
      <c r="N96" s="327"/>
      <c r="O96" s="327"/>
      <c r="P96" s="327"/>
      <c r="Q96" s="327"/>
      <c r="R96" s="327"/>
      <c r="S96" s="327"/>
      <c r="T96" s="346"/>
      <c r="U96" s="345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0"/>
        <v>0</v>
      </c>
      <c r="AF96" s="329"/>
      <c r="AG96" s="330"/>
    </row>
    <row r="97" spans="1:33" s="326" customFormat="1" hidden="1" x14ac:dyDescent="0.25">
      <c r="A97" s="327"/>
      <c r="B97" s="122"/>
      <c r="C97" s="332"/>
      <c r="D97" s="332"/>
      <c r="E97" s="332"/>
      <c r="F97" s="122"/>
      <c r="I97" s="327">
        <f t="shared" si="9"/>
        <v>0</v>
      </c>
      <c r="J97" s="327">
        <f>IF(I97=1,1,IF(SUM(J98:J$171)+SUM(I$26:I97)&lt;$I$22,1,0))</f>
        <v>0</v>
      </c>
      <c r="K97" s="327">
        <f t="shared" si="11"/>
        <v>0</v>
      </c>
      <c r="L97" s="327">
        <f t="shared" si="12"/>
        <v>0</v>
      </c>
      <c r="M97" s="327"/>
      <c r="N97" s="327"/>
      <c r="O97" s="327"/>
      <c r="P97" s="327"/>
      <c r="Q97" s="327"/>
      <c r="R97" s="327"/>
      <c r="S97" s="327"/>
      <c r="T97" s="346"/>
      <c r="U97" s="345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0"/>
        <v>0</v>
      </c>
      <c r="AF97" s="329"/>
      <c r="AG97" s="330"/>
    </row>
    <row r="98" spans="1:33" s="326" customFormat="1" ht="14.45" hidden="1" customHeight="1" x14ac:dyDescent="0.25">
      <c r="A98" s="327"/>
      <c r="B98" s="122"/>
      <c r="C98" s="332"/>
      <c r="D98" s="332"/>
      <c r="E98" s="332"/>
      <c r="F98" s="122"/>
      <c r="I98" s="327">
        <f t="shared" si="9"/>
        <v>0</v>
      </c>
      <c r="J98" s="327">
        <f>IF(I98=1,1,IF(SUM(J99:J$171)+SUM(I$26:I98)&lt;$I$22,1,0))</f>
        <v>0</v>
      </c>
      <c r="K98" s="327">
        <f t="shared" si="11"/>
        <v>0</v>
      </c>
      <c r="L98" s="327">
        <f t="shared" si="12"/>
        <v>0</v>
      </c>
      <c r="M98" s="327"/>
      <c r="N98" s="327"/>
      <c r="O98" s="327"/>
      <c r="P98" s="327"/>
      <c r="Q98" s="327"/>
      <c r="R98" s="327"/>
      <c r="S98" s="327"/>
      <c r="T98" s="346"/>
      <c r="U98" s="345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0"/>
        <v>0</v>
      </c>
      <c r="AF98" s="329"/>
      <c r="AG98" s="330"/>
    </row>
    <row r="99" spans="1:33" s="326" customFormat="1" hidden="1" x14ac:dyDescent="0.25">
      <c r="A99" s="327"/>
      <c r="B99" s="122"/>
      <c r="C99" s="332"/>
      <c r="D99" s="332"/>
      <c r="E99" s="332"/>
      <c r="F99" s="122"/>
      <c r="I99" s="327">
        <f t="shared" si="9"/>
        <v>0</v>
      </c>
      <c r="J99" s="327">
        <f>IF(I99=1,1,IF(SUM(J100:J$171)+SUM(I$26:I99)&lt;$I$22,1,0))</f>
        <v>0</v>
      </c>
      <c r="K99" s="327">
        <f t="shared" si="11"/>
        <v>0</v>
      </c>
      <c r="L99" s="327">
        <f t="shared" si="12"/>
        <v>0</v>
      </c>
      <c r="M99" s="327"/>
      <c r="N99" s="327"/>
      <c r="O99" s="327"/>
      <c r="P99" s="327"/>
      <c r="Q99" s="327"/>
      <c r="R99" s="327"/>
      <c r="S99" s="327"/>
      <c r="T99" s="346"/>
      <c r="U99" s="345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0"/>
        <v>0</v>
      </c>
      <c r="AF99" s="329"/>
      <c r="AG99" s="330"/>
    </row>
    <row r="100" spans="1:33" s="326" customFormat="1" hidden="1" x14ac:dyDescent="0.25">
      <c r="A100" s="327"/>
      <c r="B100" s="122"/>
      <c r="C100" s="332"/>
      <c r="D100" s="332"/>
      <c r="E100" s="332"/>
      <c r="F100" s="122"/>
      <c r="I100" s="327">
        <f t="shared" si="9"/>
        <v>0</v>
      </c>
      <c r="J100" s="327">
        <f>IF(I100=1,1,IF(SUM(J101:J$171)+SUM(I$26:I100)&lt;$I$22,1,0))</f>
        <v>0</v>
      </c>
      <c r="K100" s="327">
        <f t="shared" si="11"/>
        <v>0</v>
      </c>
      <c r="L100" s="327">
        <f t="shared" si="12"/>
        <v>0</v>
      </c>
      <c r="M100" s="327"/>
      <c r="N100" s="327"/>
      <c r="O100" s="327"/>
      <c r="P100" s="327"/>
      <c r="Q100" s="327"/>
      <c r="R100" s="327"/>
      <c r="S100" s="327"/>
      <c r="T100" s="346"/>
      <c r="U100" s="345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0"/>
        <v>0</v>
      </c>
      <c r="AF100" s="329"/>
      <c r="AG100" s="330"/>
    </row>
    <row r="101" spans="1:33" s="326" customFormat="1" hidden="1" x14ac:dyDescent="0.25">
      <c r="A101" s="327"/>
      <c r="B101" s="122"/>
      <c r="C101" s="332"/>
      <c r="D101" s="332"/>
      <c r="E101" s="332"/>
      <c r="F101" s="122"/>
      <c r="I101" s="327">
        <f t="shared" si="9"/>
        <v>0</v>
      </c>
      <c r="J101" s="327">
        <f>IF(I101=1,1,IF(SUM(J102:J$171)+SUM(I$26:I101)&lt;$I$22,1,0))</f>
        <v>0</v>
      </c>
      <c r="K101" s="327">
        <f t="shared" si="11"/>
        <v>0</v>
      </c>
      <c r="L101" s="327">
        <f t="shared" si="12"/>
        <v>0</v>
      </c>
      <c r="M101" s="327"/>
      <c r="N101" s="327"/>
      <c r="O101" s="327"/>
      <c r="P101" s="327"/>
      <c r="Q101" s="327"/>
      <c r="R101" s="327"/>
      <c r="S101" s="327"/>
      <c r="T101" s="346"/>
      <c r="U101" s="345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0"/>
        <v>0</v>
      </c>
      <c r="AF101" s="329"/>
      <c r="AG101" s="330"/>
    </row>
    <row r="102" spans="1:33" s="326" customFormat="1" hidden="1" x14ac:dyDescent="0.25">
      <c r="A102" s="327"/>
      <c r="B102" s="122"/>
      <c r="C102" s="332"/>
      <c r="D102" s="332"/>
      <c r="E102" s="332"/>
      <c r="F102" s="122"/>
      <c r="I102" s="327">
        <f t="shared" si="9"/>
        <v>0</v>
      </c>
      <c r="J102" s="327">
        <f>IF(I102=1,1,IF(SUM(J103:J$171)+SUM(I$26:I102)&lt;$I$22,1,0))</f>
        <v>0</v>
      </c>
      <c r="K102" s="327">
        <f t="shared" si="11"/>
        <v>0</v>
      </c>
      <c r="L102" s="327">
        <f t="shared" si="12"/>
        <v>0</v>
      </c>
      <c r="M102" s="327"/>
      <c r="N102" s="327"/>
      <c r="O102" s="327"/>
      <c r="P102" s="327"/>
      <c r="Q102" s="327"/>
      <c r="R102" s="327"/>
      <c r="S102" s="327"/>
      <c r="T102" s="346"/>
      <c r="U102" s="345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0"/>
        <v>0</v>
      </c>
      <c r="AF102" s="329"/>
      <c r="AG102" s="330"/>
    </row>
    <row r="103" spans="1:33" s="326" customFormat="1" hidden="1" x14ac:dyDescent="0.25">
      <c r="A103" s="327"/>
      <c r="B103" s="122"/>
      <c r="C103" s="332"/>
      <c r="D103" s="332"/>
      <c r="E103" s="332"/>
      <c r="F103" s="122"/>
      <c r="I103" s="327">
        <f t="shared" si="9"/>
        <v>0</v>
      </c>
      <c r="J103" s="327">
        <f>IF(I103=1,1,IF(SUM(J104:J$171)+SUM(I$26:I103)&lt;$I$22,1,0))</f>
        <v>0</v>
      </c>
      <c r="K103" s="327">
        <f t="shared" si="11"/>
        <v>0</v>
      </c>
      <c r="L103" s="327">
        <f t="shared" si="12"/>
        <v>0</v>
      </c>
      <c r="M103" s="327"/>
      <c r="N103" s="327"/>
      <c r="O103" s="327"/>
      <c r="P103" s="327"/>
      <c r="Q103" s="327"/>
      <c r="R103" s="327"/>
      <c r="S103" s="327"/>
      <c r="T103" s="346"/>
      <c r="U103" s="345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0"/>
        <v>0</v>
      </c>
      <c r="AF103" s="329"/>
      <c r="AG103" s="330"/>
    </row>
    <row r="104" spans="1:33" s="326" customFormat="1" x14ac:dyDescent="0.25">
      <c r="A104" s="327"/>
      <c r="B104" s="122"/>
      <c r="C104" s="332"/>
      <c r="D104" s="332"/>
      <c r="E104" s="332"/>
      <c r="F104" s="122"/>
      <c r="I104" s="327">
        <f t="shared" si="9"/>
        <v>0</v>
      </c>
      <c r="J104" s="327">
        <f>IF(I104=1,1,IF(SUM(J105:J$171)+SUM(I$26:I104)&lt;$I$22,1,0))</f>
        <v>1</v>
      </c>
      <c r="K104" s="327">
        <f t="shared" si="11"/>
        <v>1</v>
      </c>
      <c r="L104" s="327">
        <f t="shared" si="12"/>
        <v>1</v>
      </c>
      <c r="M104" s="327"/>
      <c r="N104" s="327"/>
      <c r="O104" s="327"/>
      <c r="P104" s="327"/>
      <c r="Q104" s="327"/>
      <c r="R104" s="327"/>
      <c r="S104" s="327"/>
      <c r="T104" s="346"/>
      <c r="U104" s="345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0"/>
        <v>0</v>
      </c>
      <c r="AF104" s="329"/>
      <c r="AG104" s="330"/>
    </row>
    <row r="105" spans="1:33" s="326" customFormat="1" x14ac:dyDescent="0.25">
      <c r="A105" s="325"/>
      <c r="B105" s="325"/>
      <c r="C105" s="325"/>
      <c r="D105" s="325"/>
      <c r="E105" s="325"/>
      <c r="F105" s="325"/>
      <c r="I105" s="327">
        <v>1</v>
      </c>
      <c r="J105" s="327">
        <f>IF(I105=1,1,IF(SUM(J108:J$171)+SUM(I$26:I105)&lt;$I$22,1,0))</f>
        <v>1</v>
      </c>
      <c r="K105" s="327">
        <f t="shared" si="11"/>
        <v>1</v>
      </c>
      <c r="L105" s="327">
        <f t="shared" si="12"/>
        <v>1</v>
      </c>
      <c r="M105" s="327"/>
      <c r="N105" s="327"/>
      <c r="O105" s="327"/>
      <c r="P105" s="327"/>
      <c r="Q105" s="327"/>
      <c r="R105" s="327"/>
      <c r="S105" s="327"/>
      <c r="T105" s="344"/>
      <c r="U105" s="345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AD42+AD63+AD84</f>
        <v>14733.859100000001</v>
      </c>
      <c r="AF105" s="329"/>
      <c r="AG105" s="330"/>
    </row>
    <row r="106" spans="1:33" s="337" customFormat="1" ht="14.45" customHeight="1" x14ac:dyDescent="0.25">
      <c r="A106" s="327"/>
      <c r="B106" s="122"/>
      <c r="C106" s="332"/>
      <c r="D106" s="332"/>
      <c r="E106" s="332"/>
      <c r="F106" s="122"/>
      <c r="G106" s="64"/>
      <c r="H106" s="424"/>
      <c r="I106" s="327">
        <v>1</v>
      </c>
      <c r="J106" s="327">
        <f>H106</f>
        <v>0</v>
      </c>
      <c r="K106" s="327">
        <f t="shared" si="11"/>
        <v>1</v>
      </c>
      <c r="L106" s="327">
        <f t="shared" si="12"/>
        <v>1</v>
      </c>
      <c r="M106" s="327"/>
      <c r="N106" s="327"/>
      <c r="O106" s="327"/>
      <c r="P106" s="327"/>
      <c r="Q106" s="327"/>
      <c r="R106" s="327"/>
      <c r="S106" s="338"/>
      <c r="T106" s="157">
        <v>1</v>
      </c>
      <c r="U106" s="347"/>
      <c r="V106" s="348"/>
      <c r="W106" s="348"/>
      <c r="X106" s="348"/>
      <c r="Y106" s="349"/>
      <c r="Z106" s="350"/>
      <c r="AA106" s="350"/>
      <c r="AB106" s="351" t="s">
        <v>42</v>
      </c>
      <c r="AC106" s="188">
        <v>0.84040000000000004</v>
      </c>
      <c r="AD106" s="352">
        <f>$AD$105*AC106*T106</f>
        <v>12382.335187640001</v>
      </c>
      <c r="AF106" s="341"/>
      <c r="AG106" s="342"/>
    </row>
    <row r="107" spans="1:33" s="337" customFormat="1" ht="22.35" customHeight="1" x14ac:dyDescent="0.25">
      <c r="A107" s="336"/>
      <c r="B107" s="336"/>
      <c r="C107" s="336"/>
      <c r="D107" s="336"/>
      <c r="E107" s="336"/>
      <c r="F107" s="336"/>
      <c r="I107" s="327">
        <v>1</v>
      </c>
      <c r="J107" s="327">
        <f>IF(I107=1,1,IF(SUM(J110:J$171)+SUM(I$26:I107)&lt;$I$22,1,0))</f>
        <v>1</v>
      </c>
      <c r="K107" s="327">
        <f t="shared" si="11"/>
        <v>1</v>
      </c>
      <c r="L107" s="327">
        <f t="shared" si="12"/>
        <v>1</v>
      </c>
      <c r="M107" s="327"/>
      <c r="N107" s="327"/>
      <c r="O107" s="327"/>
      <c r="P107" s="327"/>
      <c r="Q107" s="327"/>
      <c r="R107" s="327"/>
      <c r="S107" s="338"/>
      <c r="T107" s="353"/>
      <c r="U107" s="347"/>
      <c r="V107" s="348"/>
      <c r="W107" s="348"/>
      <c r="X107" s="348"/>
      <c r="Y107" s="349"/>
      <c r="Z107" s="350"/>
      <c r="AA107" s="350"/>
      <c r="AB107" s="354"/>
      <c r="AC107" s="181" t="s">
        <v>41</v>
      </c>
      <c r="AD107" s="355">
        <f>AD105+AD106</f>
        <v>27116.194287640003</v>
      </c>
      <c r="AF107" s="341"/>
      <c r="AG107" s="342"/>
    </row>
    <row r="108" spans="1:33" s="337" customFormat="1" ht="25.35" customHeight="1" x14ac:dyDescent="0.25">
      <c r="A108" s="336"/>
      <c r="B108" s="336"/>
      <c r="C108" s="336"/>
      <c r="D108" s="336"/>
      <c r="E108" s="336"/>
      <c r="F108" s="336"/>
      <c r="G108" s="356"/>
      <c r="H108" s="356"/>
      <c r="I108" s="327">
        <v>1</v>
      </c>
      <c r="J108" s="327">
        <f>IF(I108=1,1,IF(SUM(J110:J$171)+SUM(I$26:I108)&lt;$I$22,1,0))</f>
        <v>1</v>
      </c>
      <c r="K108" s="327">
        <f t="shared" si="11"/>
        <v>1</v>
      </c>
      <c r="L108" s="327">
        <f t="shared" si="12"/>
        <v>1</v>
      </c>
      <c r="M108" s="327"/>
      <c r="N108" s="327"/>
      <c r="O108" s="327"/>
      <c r="P108" s="327"/>
      <c r="Q108" s="327"/>
      <c r="R108" s="327"/>
      <c r="S108" s="338"/>
      <c r="T108" s="357" t="s">
        <v>40</v>
      </c>
      <c r="U108" s="347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F108" s="341"/>
      <c r="AG108" s="342"/>
    </row>
    <row r="109" spans="1:33" s="337" customFormat="1" ht="14.45" customHeight="1" x14ac:dyDescent="0.25">
      <c r="A109" s="336"/>
      <c r="B109" s="336"/>
      <c r="C109" s="336"/>
      <c r="D109" s="336"/>
      <c r="E109" s="336"/>
      <c r="F109" s="336"/>
      <c r="G109" s="64"/>
      <c r="H109" s="424"/>
      <c r="I109" s="327">
        <v>1</v>
      </c>
      <c r="J109" s="327">
        <f t="shared" ref="J109:J118" si="13">I109</f>
        <v>1</v>
      </c>
      <c r="K109" s="327">
        <f t="shared" si="11"/>
        <v>1</v>
      </c>
      <c r="L109" s="327">
        <f t="shared" si="12"/>
        <v>1</v>
      </c>
      <c r="M109" s="327"/>
      <c r="N109" s="327"/>
      <c r="O109" s="327"/>
      <c r="P109" s="327"/>
      <c r="Q109" s="327"/>
      <c r="R109" s="327"/>
      <c r="S109" s="338"/>
      <c r="T109" s="157">
        <v>1</v>
      </c>
      <c r="U109" s="347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4420.1576999999997</v>
      </c>
      <c r="AF109" s="341"/>
      <c r="AG109" s="342"/>
    </row>
    <row r="110" spans="1:33" s="337" customFormat="1" ht="14.45" hidden="1" customHeight="1" x14ac:dyDescent="0.25">
      <c r="A110" s="336"/>
      <c r="B110" s="336"/>
      <c r="C110" s="336"/>
      <c r="D110" s="336"/>
      <c r="E110" s="336"/>
      <c r="F110" s="336"/>
      <c r="G110" s="64"/>
      <c r="H110" s="424"/>
      <c r="I110" s="327">
        <f t="shared" ref="I110:I118" si="14">IF($AD110=0,0,1)</f>
        <v>0</v>
      </c>
      <c r="J110" s="327">
        <f t="shared" si="13"/>
        <v>0</v>
      </c>
      <c r="K110" s="327">
        <f t="shared" si="11"/>
        <v>0</v>
      </c>
      <c r="L110" s="327">
        <f t="shared" si="12"/>
        <v>0</v>
      </c>
      <c r="M110" s="327"/>
      <c r="N110" s="327"/>
      <c r="O110" s="327"/>
      <c r="P110" s="327"/>
      <c r="Q110" s="327"/>
      <c r="R110" s="327"/>
      <c r="S110" s="338"/>
      <c r="T110" s="157">
        <v>0</v>
      </c>
      <c r="U110" s="347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15">ROUND($AD$107*AC110*T110,4)</f>
        <v>0</v>
      </c>
      <c r="AF110" s="341"/>
      <c r="AG110" s="342"/>
    </row>
    <row r="111" spans="1:33" s="337" customFormat="1" ht="14.45" hidden="1" customHeight="1" x14ac:dyDescent="0.25">
      <c r="A111" s="336"/>
      <c r="B111" s="336"/>
      <c r="C111" s="336"/>
      <c r="D111" s="336"/>
      <c r="E111" s="336"/>
      <c r="F111" s="336"/>
      <c r="G111" s="64"/>
      <c r="H111" s="424"/>
      <c r="I111" s="327">
        <f t="shared" si="14"/>
        <v>0</v>
      </c>
      <c r="J111" s="327">
        <f t="shared" si="13"/>
        <v>0</v>
      </c>
      <c r="K111" s="327">
        <f t="shared" si="11"/>
        <v>0</v>
      </c>
      <c r="L111" s="327">
        <f t="shared" si="12"/>
        <v>0</v>
      </c>
      <c r="M111" s="327"/>
      <c r="N111" s="327"/>
      <c r="O111" s="327"/>
      <c r="P111" s="327"/>
      <c r="Q111" s="327"/>
      <c r="R111" s="327"/>
      <c r="S111" s="338"/>
      <c r="T111" s="157">
        <v>0</v>
      </c>
      <c r="U111" s="347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15"/>
        <v>0</v>
      </c>
      <c r="AF111" s="341"/>
      <c r="AG111" s="342"/>
    </row>
    <row r="112" spans="1:33" s="337" customFormat="1" ht="14.45" hidden="1" customHeight="1" x14ac:dyDescent="0.25">
      <c r="A112" s="336"/>
      <c r="B112" s="336"/>
      <c r="C112" s="336"/>
      <c r="D112" s="336"/>
      <c r="E112" s="336"/>
      <c r="F112" s="336"/>
      <c r="G112" s="64"/>
      <c r="H112" s="424"/>
      <c r="I112" s="327">
        <f t="shared" si="14"/>
        <v>0</v>
      </c>
      <c r="J112" s="327">
        <f t="shared" si="13"/>
        <v>0</v>
      </c>
      <c r="K112" s="327">
        <f t="shared" si="11"/>
        <v>0</v>
      </c>
      <c r="L112" s="327">
        <f t="shared" si="12"/>
        <v>0</v>
      </c>
      <c r="M112" s="327"/>
      <c r="N112" s="327"/>
      <c r="O112" s="327"/>
      <c r="P112" s="327"/>
      <c r="Q112" s="327"/>
      <c r="R112" s="327"/>
      <c r="S112" s="338"/>
      <c r="T112" s="157">
        <v>0</v>
      </c>
      <c r="U112" s="347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15"/>
        <v>0</v>
      </c>
      <c r="AF112" s="341"/>
      <c r="AG112" s="342"/>
    </row>
    <row r="113" spans="1:33" s="337" customFormat="1" ht="14.45" hidden="1" customHeight="1" x14ac:dyDescent="0.25">
      <c r="A113" s="336"/>
      <c r="B113" s="336"/>
      <c r="C113" s="336"/>
      <c r="D113" s="336"/>
      <c r="E113" s="336"/>
      <c r="F113" s="336"/>
      <c r="G113" s="64"/>
      <c r="H113" s="424"/>
      <c r="I113" s="327">
        <f t="shared" si="14"/>
        <v>0</v>
      </c>
      <c r="J113" s="327">
        <f t="shared" si="13"/>
        <v>0</v>
      </c>
      <c r="K113" s="327">
        <f t="shared" si="11"/>
        <v>0</v>
      </c>
      <c r="L113" s="327">
        <f t="shared" si="12"/>
        <v>0</v>
      </c>
      <c r="M113" s="327"/>
      <c r="N113" s="327"/>
      <c r="O113" s="327"/>
      <c r="P113" s="327"/>
      <c r="Q113" s="327"/>
      <c r="R113" s="327"/>
      <c r="S113" s="338"/>
      <c r="T113" s="157">
        <v>0</v>
      </c>
      <c r="U113" s="347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15"/>
        <v>0</v>
      </c>
      <c r="AF113" s="341"/>
      <c r="AG113" s="342"/>
    </row>
    <row r="114" spans="1:33" s="337" customFormat="1" ht="14.45" hidden="1" customHeight="1" x14ac:dyDescent="0.25">
      <c r="A114" s="336"/>
      <c r="B114" s="336"/>
      <c r="C114" s="336"/>
      <c r="D114" s="336"/>
      <c r="E114" s="336"/>
      <c r="F114" s="336"/>
      <c r="G114" s="64"/>
      <c r="H114" s="424"/>
      <c r="I114" s="327">
        <f t="shared" si="14"/>
        <v>0</v>
      </c>
      <c r="J114" s="327">
        <f t="shared" si="13"/>
        <v>0</v>
      </c>
      <c r="K114" s="327">
        <f t="shared" si="11"/>
        <v>0</v>
      </c>
      <c r="L114" s="327">
        <f t="shared" si="12"/>
        <v>0</v>
      </c>
      <c r="M114" s="327"/>
      <c r="N114" s="327"/>
      <c r="O114" s="327"/>
      <c r="P114" s="327"/>
      <c r="Q114" s="327"/>
      <c r="R114" s="327"/>
      <c r="S114" s="338"/>
      <c r="T114" s="157">
        <v>0</v>
      </c>
      <c r="U114" s="347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5"/>
        <v>0</v>
      </c>
      <c r="AF114" s="341"/>
      <c r="AG114" s="342"/>
    </row>
    <row r="115" spans="1:33" s="337" customFormat="1" ht="14.45" hidden="1" customHeight="1" x14ac:dyDescent="0.25">
      <c r="A115" s="336"/>
      <c r="B115" s="336"/>
      <c r="C115" s="336"/>
      <c r="D115" s="336"/>
      <c r="E115" s="336"/>
      <c r="F115" s="336"/>
      <c r="G115" s="64"/>
      <c r="H115" s="424"/>
      <c r="I115" s="327">
        <f t="shared" si="14"/>
        <v>0</v>
      </c>
      <c r="J115" s="327">
        <f t="shared" si="13"/>
        <v>0</v>
      </c>
      <c r="K115" s="327">
        <f t="shared" si="11"/>
        <v>0</v>
      </c>
      <c r="L115" s="327">
        <f t="shared" si="12"/>
        <v>0</v>
      </c>
      <c r="M115" s="327"/>
      <c r="N115" s="327"/>
      <c r="O115" s="327"/>
      <c r="P115" s="327"/>
      <c r="Q115" s="327"/>
      <c r="R115" s="327"/>
      <c r="S115" s="338"/>
      <c r="T115" s="157">
        <v>0</v>
      </c>
      <c r="U115" s="347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5"/>
        <v>0</v>
      </c>
      <c r="AF115" s="341"/>
      <c r="AG115" s="342"/>
    </row>
    <row r="116" spans="1:33" s="337" customFormat="1" ht="14.45" hidden="1" customHeight="1" x14ac:dyDescent="0.25">
      <c r="A116" s="336"/>
      <c r="B116" s="336"/>
      <c r="C116" s="336"/>
      <c r="D116" s="336"/>
      <c r="E116" s="336"/>
      <c r="F116" s="336"/>
      <c r="G116" s="64"/>
      <c r="H116" s="424"/>
      <c r="I116" s="327">
        <f t="shared" si="14"/>
        <v>0</v>
      </c>
      <c r="J116" s="327">
        <f t="shared" si="13"/>
        <v>0</v>
      </c>
      <c r="K116" s="327">
        <f t="shared" si="11"/>
        <v>0</v>
      </c>
      <c r="L116" s="327">
        <f t="shared" si="12"/>
        <v>0</v>
      </c>
      <c r="M116" s="327"/>
      <c r="N116" s="327"/>
      <c r="O116" s="327"/>
      <c r="P116" s="327"/>
      <c r="Q116" s="327"/>
      <c r="R116" s="327"/>
      <c r="S116" s="338"/>
      <c r="T116" s="157">
        <v>0</v>
      </c>
      <c r="U116" s="347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5"/>
        <v>0</v>
      </c>
      <c r="AF116" s="341"/>
      <c r="AG116" s="342"/>
    </row>
    <row r="117" spans="1:33" s="337" customFormat="1" ht="14.45" hidden="1" customHeight="1" x14ac:dyDescent="0.25">
      <c r="A117" s="336"/>
      <c r="B117" s="336"/>
      <c r="C117" s="336"/>
      <c r="D117" s="336"/>
      <c r="E117" s="336"/>
      <c r="F117" s="336"/>
      <c r="G117" s="64"/>
      <c r="H117" s="424"/>
      <c r="I117" s="327">
        <f t="shared" si="14"/>
        <v>0</v>
      </c>
      <c r="J117" s="327">
        <f t="shared" si="13"/>
        <v>0</v>
      </c>
      <c r="K117" s="327">
        <f t="shared" si="11"/>
        <v>0</v>
      </c>
      <c r="L117" s="327">
        <f t="shared" si="12"/>
        <v>0</v>
      </c>
      <c r="M117" s="327"/>
      <c r="N117" s="327"/>
      <c r="O117" s="327"/>
      <c r="P117" s="327"/>
      <c r="Q117" s="327"/>
      <c r="R117" s="327"/>
      <c r="S117" s="338"/>
      <c r="T117" s="157">
        <v>0</v>
      </c>
      <c r="U117" s="347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15"/>
        <v>0</v>
      </c>
      <c r="AF117" s="341"/>
      <c r="AG117" s="342"/>
    </row>
    <row r="118" spans="1:33" s="337" customFormat="1" ht="14.45" hidden="1" customHeight="1" x14ac:dyDescent="0.25">
      <c r="A118" s="336"/>
      <c r="B118" s="336"/>
      <c r="C118" s="336"/>
      <c r="D118" s="336"/>
      <c r="E118" s="336"/>
      <c r="F118" s="336"/>
      <c r="G118" s="64"/>
      <c r="H118" s="424"/>
      <c r="I118" s="327">
        <f t="shared" si="14"/>
        <v>0</v>
      </c>
      <c r="J118" s="327">
        <f t="shared" si="13"/>
        <v>0</v>
      </c>
      <c r="K118" s="327">
        <f t="shared" si="11"/>
        <v>0</v>
      </c>
      <c r="L118" s="327">
        <f t="shared" si="12"/>
        <v>0</v>
      </c>
      <c r="M118" s="327"/>
      <c r="N118" s="327"/>
      <c r="O118" s="327"/>
      <c r="P118" s="327"/>
      <c r="Q118" s="327"/>
      <c r="R118" s="327"/>
      <c r="S118" s="338"/>
      <c r="T118" s="157">
        <v>0</v>
      </c>
      <c r="U118" s="347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15"/>
        <v>0</v>
      </c>
      <c r="AF118" s="341"/>
      <c r="AG118" s="342"/>
    </row>
    <row r="119" spans="1:33" s="326" customFormat="1" x14ac:dyDescent="0.25">
      <c r="A119" s="327"/>
      <c r="B119" s="122"/>
      <c r="C119" s="332"/>
      <c r="D119" s="332"/>
      <c r="E119" s="332"/>
      <c r="F119" s="122"/>
      <c r="I119" s="327">
        <v>1</v>
      </c>
      <c r="J119" s="338">
        <v>1</v>
      </c>
      <c r="K119" s="327">
        <f t="shared" si="11"/>
        <v>1</v>
      </c>
      <c r="L119" s="327">
        <f t="shared" si="12"/>
        <v>1</v>
      </c>
      <c r="M119" s="327"/>
      <c r="N119" s="327"/>
      <c r="O119" s="327"/>
      <c r="P119" s="327"/>
      <c r="Q119" s="327"/>
      <c r="R119" s="327"/>
      <c r="S119" s="327"/>
      <c r="T119" s="358"/>
      <c r="U119" s="345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SUM(AD109:AD118)</f>
        <v>4420.1576999999997</v>
      </c>
      <c r="AF119" s="329"/>
      <c r="AG119" s="330"/>
    </row>
    <row r="120" spans="1:33" s="326" customFormat="1" x14ac:dyDescent="0.25">
      <c r="A120" s="325"/>
      <c r="B120" s="325"/>
      <c r="C120" s="325"/>
      <c r="D120" s="325"/>
      <c r="E120" s="325"/>
      <c r="F120" s="325"/>
      <c r="I120" s="327">
        <v>1</v>
      </c>
      <c r="J120" s="338">
        <v>1</v>
      </c>
      <c r="K120" s="327">
        <f t="shared" si="11"/>
        <v>1</v>
      </c>
      <c r="L120" s="327">
        <f t="shared" si="12"/>
        <v>1</v>
      </c>
      <c r="M120" s="327"/>
      <c r="N120" s="327"/>
      <c r="O120" s="327"/>
      <c r="P120" s="327"/>
      <c r="Q120" s="327"/>
      <c r="R120" s="327"/>
      <c r="S120" s="327"/>
      <c r="T120" s="359"/>
      <c r="U120" s="345"/>
      <c r="V120" s="153"/>
      <c r="W120" s="360"/>
      <c r="X120" s="360"/>
      <c r="Y120" s="361"/>
      <c r="Z120" s="362"/>
      <c r="AA120" s="362"/>
      <c r="AB120" s="363"/>
      <c r="AC120" s="148" t="s">
        <v>33</v>
      </c>
      <c r="AD120" s="364">
        <f>TRUNC(AD107+AD119,2)</f>
        <v>31536.35</v>
      </c>
      <c r="AF120" s="329"/>
      <c r="AG120" s="341"/>
    </row>
    <row r="121" spans="1:33" s="326" customFormat="1" x14ac:dyDescent="0.25">
      <c r="A121" s="325"/>
      <c r="B121" s="325"/>
      <c r="C121" s="325"/>
      <c r="D121" s="325"/>
      <c r="E121" s="325"/>
      <c r="F121" s="325"/>
      <c r="I121" s="327">
        <v>1</v>
      </c>
      <c r="J121" s="338">
        <v>1</v>
      </c>
      <c r="K121" s="327">
        <f t="shared" si="11"/>
        <v>1</v>
      </c>
      <c r="L121" s="327">
        <f t="shared" si="12"/>
        <v>1</v>
      </c>
      <c r="M121" s="327"/>
      <c r="N121" s="327"/>
      <c r="O121" s="327"/>
      <c r="P121" s="327"/>
      <c r="Q121" s="327"/>
      <c r="R121" s="327"/>
      <c r="S121" s="327"/>
      <c r="T121" s="421" t="s">
        <v>32</v>
      </c>
      <c r="U121" s="328"/>
      <c r="V121" s="153"/>
      <c r="W121" s="366"/>
      <c r="X121" s="366"/>
      <c r="Y121" s="360"/>
      <c r="Z121" s="367"/>
      <c r="AA121" s="367"/>
      <c r="AB121" s="368"/>
      <c r="AC121" s="148" t="s">
        <v>31</v>
      </c>
      <c r="AD121" s="364">
        <f>TRUNC(AD40+AD120,2)</f>
        <v>50437.93</v>
      </c>
      <c r="AF121" s="329"/>
      <c r="AG121" s="330"/>
    </row>
    <row r="122" spans="1:33" s="337" customFormat="1" ht="22.35" customHeight="1" x14ac:dyDescent="0.25">
      <c r="A122" s="336"/>
      <c r="B122" s="336"/>
      <c r="C122" s="336"/>
      <c r="D122" s="336"/>
      <c r="E122" s="336"/>
      <c r="F122" s="336"/>
      <c r="I122" s="338">
        <v>1</v>
      </c>
      <c r="J122" s="338">
        <v>1</v>
      </c>
      <c r="K122" s="338">
        <f t="shared" si="11"/>
        <v>1</v>
      </c>
      <c r="L122" s="338">
        <f t="shared" si="12"/>
        <v>1</v>
      </c>
      <c r="M122" s="338"/>
      <c r="N122" s="338"/>
      <c r="O122" s="338"/>
      <c r="P122" s="338"/>
      <c r="Q122" s="338"/>
      <c r="R122" s="338"/>
      <c r="S122" s="338"/>
      <c r="T122" s="146">
        <v>100</v>
      </c>
      <c r="U122" s="369"/>
      <c r="V122" s="571" t="s">
        <v>30</v>
      </c>
      <c r="W122" s="571"/>
      <c r="X122" s="572" t="str">
        <f>IF($AD$120=0,"ZERO",CONCATENATE(TEXT(T122,"#.##0,00")," ",AC25))</f>
        <v>100,00 faixa.Km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504.38</v>
      </c>
      <c r="AF122" s="341"/>
      <c r="AG122" s="342"/>
    </row>
    <row r="123" spans="1:33" s="326" customFormat="1" ht="39.6" customHeight="1" x14ac:dyDescent="0.25">
      <c r="A123" s="325"/>
      <c r="B123" s="325"/>
      <c r="C123" s="325"/>
      <c r="D123" s="325"/>
      <c r="E123" s="325"/>
      <c r="F123" s="325"/>
      <c r="I123" s="327">
        <v>1</v>
      </c>
      <c r="J123" s="327">
        <f>IF(I123=1,1,IF(SUM(J124:J$171)+SUM(I$26:I123)&lt;$I$22,1,0))</f>
        <v>1</v>
      </c>
      <c r="K123" s="327">
        <f t="shared" si="11"/>
        <v>1</v>
      </c>
      <c r="L123" s="327">
        <f t="shared" si="12"/>
        <v>1</v>
      </c>
      <c r="M123" s="327"/>
      <c r="N123" s="327"/>
      <c r="O123" s="327"/>
      <c r="P123" s="327"/>
      <c r="Q123" s="327"/>
      <c r="R123" s="327"/>
      <c r="S123" s="327"/>
      <c r="T123" s="424" t="s">
        <v>8</v>
      </c>
      <c r="U123" s="328"/>
      <c r="V123" s="568" t="s">
        <v>28</v>
      </c>
      <c r="W123" s="568"/>
      <c r="X123" s="568"/>
      <c r="Y123" s="568"/>
      <c r="Z123" s="568"/>
      <c r="AA123" s="425" t="s">
        <v>22</v>
      </c>
      <c r="AB123" s="419" t="s">
        <v>21</v>
      </c>
      <c r="AC123" s="135" t="s">
        <v>24</v>
      </c>
      <c r="AD123" s="134" t="s">
        <v>20</v>
      </c>
      <c r="AF123" s="329"/>
      <c r="AG123" s="330"/>
    </row>
    <row r="124" spans="1:33" s="326" customFormat="1" x14ac:dyDescent="0.25">
      <c r="A124" s="327"/>
      <c r="B124" s="122"/>
      <c r="C124" s="332"/>
      <c r="D124" s="332"/>
      <c r="E124" s="332"/>
      <c r="F124" s="122"/>
      <c r="I124" s="327">
        <v>1</v>
      </c>
      <c r="J124" s="327">
        <f>IF(I124=1,1,IF(SUM(J125:J$171)+SUM(I$26:I124)&lt;$I$22,1,0))</f>
        <v>1</v>
      </c>
      <c r="K124" s="327">
        <f t="shared" si="11"/>
        <v>1</v>
      </c>
      <c r="L124" s="327">
        <f t="shared" si="12"/>
        <v>1</v>
      </c>
      <c r="M124" s="327"/>
      <c r="N124" s="327"/>
      <c r="O124" s="327"/>
      <c r="P124" s="327"/>
      <c r="Q124" s="327"/>
      <c r="R124" s="327"/>
      <c r="S124" s="327"/>
      <c r="T124" s="334"/>
      <c r="U124" s="335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>ROUND(AC124*AB124,4)</f>
        <v>0</v>
      </c>
      <c r="AF124" s="329"/>
      <c r="AG124" s="330"/>
    </row>
    <row r="125" spans="1:33" s="326" customFormat="1" ht="14.45" hidden="1" customHeight="1" x14ac:dyDescent="0.25">
      <c r="A125" s="327"/>
      <c r="B125" s="122"/>
      <c r="C125" s="332"/>
      <c r="D125" s="332"/>
      <c r="E125" s="332"/>
      <c r="F125" s="325"/>
      <c r="I125" s="327">
        <f t="shared" ref="I125:I134" si="16">IF($AD125=0,0,1)</f>
        <v>0</v>
      </c>
      <c r="J125" s="327">
        <f>IF(I125=1,1,IF(SUM(J126:J$171)+SUM(I$26:I125)&lt;$I$22,1,0))</f>
        <v>0</v>
      </c>
      <c r="K125" s="327">
        <f t="shared" si="11"/>
        <v>0</v>
      </c>
      <c r="L125" s="327">
        <f t="shared" si="12"/>
        <v>0</v>
      </c>
      <c r="M125" s="327"/>
      <c r="N125" s="327"/>
      <c r="O125" s="327"/>
      <c r="P125" s="327"/>
      <c r="Q125" s="327"/>
      <c r="R125" s="327"/>
      <c r="S125" s="327"/>
      <c r="T125" s="334"/>
      <c r="U125" s="335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ref="AD125:AD134" si="17">ROUND(AC125*AB125,4)</f>
        <v>0</v>
      </c>
      <c r="AF125" s="329"/>
      <c r="AG125" s="330"/>
    </row>
    <row r="126" spans="1:33" s="326" customFormat="1" ht="14.45" hidden="1" customHeight="1" x14ac:dyDescent="0.25">
      <c r="A126" s="327"/>
      <c r="B126" s="122"/>
      <c r="C126" s="332"/>
      <c r="D126" s="332"/>
      <c r="E126" s="332"/>
      <c r="F126" s="325"/>
      <c r="I126" s="327">
        <f t="shared" si="16"/>
        <v>0</v>
      </c>
      <c r="J126" s="327">
        <f>IF(I126=1,1,IF(SUM(J127:J$171)+SUM(I$26:I126)&lt;$I$22,1,0))</f>
        <v>0</v>
      </c>
      <c r="K126" s="327">
        <f t="shared" si="11"/>
        <v>0</v>
      </c>
      <c r="L126" s="327">
        <f t="shared" si="12"/>
        <v>0</v>
      </c>
      <c r="M126" s="327"/>
      <c r="N126" s="327"/>
      <c r="O126" s="327"/>
      <c r="P126" s="327"/>
      <c r="Q126" s="327"/>
      <c r="R126" s="327"/>
      <c r="S126" s="327"/>
      <c r="T126" s="334"/>
      <c r="U126" s="335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17"/>
        <v>0</v>
      </c>
      <c r="AF126" s="329"/>
      <c r="AG126" s="330"/>
    </row>
    <row r="127" spans="1:33" s="326" customFormat="1" ht="14.45" hidden="1" customHeight="1" x14ac:dyDescent="0.25">
      <c r="A127" s="327"/>
      <c r="B127" s="122"/>
      <c r="C127" s="332"/>
      <c r="D127" s="332"/>
      <c r="E127" s="332"/>
      <c r="F127" s="325"/>
      <c r="I127" s="327">
        <f t="shared" si="16"/>
        <v>0</v>
      </c>
      <c r="J127" s="327">
        <f>IF(I127=1,1,IF(SUM(J128:J$171)+SUM(I$26:I127)&lt;$I$22,1,0))</f>
        <v>0</v>
      </c>
      <c r="K127" s="327">
        <f t="shared" si="11"/>
        <v>0</v>
      </c>
      <c r="L127" s="327">
        <f t="shared" si="12"/>
        <v>0</v>
      </c>
      <c r="M127" s="327"/>
      <c r="N127" s="327"/>
      <c r="O127" s="327"/>
      <c r="P127" s="327"/>
      <c r="Q127" s="327"/>
      <c r="R127" s="327"/>
      <c r="S127" s="327"/>
      <c r="T127" s="334"/>
      <c r="U127" s="335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17"/>
        <v>0</v>
      </c>
      <c r="AF127" s="329"/>
      <c r="AG127" s="330"/>
    </row>
    <row r="128" spans="1:33" s="326" customFormat="1" hidden="1" x14ac:dyDescent="0.25">
      <c r="A128" s="327"/>
      <c r="B128" s="122"/>
      <c r="C128" s="332"/>
      <c r="D128" s="332"/>
      <c r="E128" s="332"/>
      <c r="F128" s="325"/>
      <c r="I128" s="327">
        <f t="shared" si="16"/>
        <v>0</v>
      </c>
      <c r="J128" s="327">
        <f>IF(I128=1,1,IF(SUM(J129:J$171)+SUM(I$26:I128)&lt;$I$22,1,0))</f>
        <v>0</v>
      </c>
      <c r="K128" s="327">
        <f t="shared" si="11"/>
        <v>0</v>
      </c>
      <c r="L128" s="327">
        <f t="shared" si="12"/>
        <v>0</v>
      </c>
      <c r="M128" s="327"/>
      <c r="N128" s="327"/>
      <c r="O128" s="327"/>
      <c r="P128" s="327"/>
      <c r="Q128" s="327"/>
      <c r="R128" s="327"/>
      <c r="S128" s="327"/>
      <c r="T128" s="334"/>
      <c r="U128" s="335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17"/>
        <v>0</v>
      </c>
      <c r="AF128" s="329"/>
      <c r="AG128" s="330"/>
    </row>
    <row r="129" spans="1:33" s="326" customFormat="1" hidden="1" x14ac:dyDescent="0.25">
      <c r="A129" s="327"/>
      <c r="B129" s="122"/>
      <c r="C129" s="332"/>
      <c r="D129" s="332"/>
      <c r="E129" s="332"/>
      <c r="F129" s="325"/>
      <c r="I129" s="327">
        <f t="shared" si="16"/>
        <v>0</v>
      </c>
      <c r="J129" s="327">
        <f>IF(I129=1,1,IF(SUM(J130:J$171)+SUM(I$26:I129)&lt;$I$22,1,0))</f>
        <v>1</v>
      </c>
      <c r="K129" s="327">
        <f t="shared" si="11"/>
        <v>1</v>
      </c>
      <c r="L129" s="327">
        <f t="shared" si="12"/>
        <v>1</v>
      </c>
      <c r="M129" s="327"/>
      <c r="N129" s="327"/>
      <c r="O129" s="327"/>
      <c r="P129" s="327"/>
      <c r="Q129" s="327"/>
      <c r="R129" s="327"/>
      <c r="S129" s="327"/>
      <c r="T129" s="334"/>
      <c r="U129" s="335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17"/>
        <v>0</v>
      </c>
      <c r="AF129" s="329"/>
      <c r="AG129" s="330"/>
    </row>
    <row r="130" spans="1:33" s="326" customFormat="1" hidden="1" x14ac:dyDescent="0.25">
      <c r="A130" s="327"/>
      <c r="B130" s="122"/>
      <c r="C130" s="332"/>
      <c r="D130" s="332"/>
      <c r="E130" s="332"/>
      <c r="F130" s="325"/>
      <c r="I130" s="327">
        <f t="shared" si="16"/>
        <v>0</v>
      </c>
      <c r="J130" s="327">
        <f>IF(I130=1,1,IF(SUM(J131:J$171)+SUM(I$26:I130)&lt;$I$22,1,0))</f>
        <v>1</v>
      </c>
      <c r="K130" s="327">
        <f t="shared" si="11"/>
        <v>1</v>
      </c>
      <c r="L130" s="327">
        <f t="shared" si="12"/>
        <v>1</v>
      </c>
      <c r="M130" s="327"/>
      <c r="N130" s="327"/>
      <c r="O130" s="327"/>
      <c r="P130" s="327"/>
      <c r="Q130" s="327"/>
      <c r="R130" s="327"/>
      <c r="S130" s="327"/>
      <c r="T130" s="334"/>
      <c r="U130" s="335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17"/>
        <v>0</v>
      </c>
      <c r="AF130" s="329"/>
      <c r="AG130" s="330"/>
    </row>
    <row r="131" spans="1:33" s="326" customFormat="1" hidden="1" x14ac:dyDescent="0.25">
      <c r="A131" s="327"/>
      <c r="B131" s="122"/>
      <c r="C131" s="332"/>
      <c r="D131" s="332"/>
      <c r="E131" s="332"/>
      <c r="F131" s="325"/>
      <c r="I131" s="327">
        <f t="shared" si="16"/>
        <v>0</v>
      </c>
      <c r="J131" s="327">
        <f>IF(I131=1,1,IF(SUM(J132:J$171)+SUM(I$26:I131)&lt;$I$22,1,0))</f>
        <v>1</v>
      </c>
      <c r="K131" s="327">
        <f t="shared" si="11"/>
        <v>1</v>
      </c>
      <c r="L131" s="327">
        <f t="shared" si="12"/>
        <v>1</v>
      </c>
      <c r="M131" s="327"/>
      <c r="N131" s="327"/>
      <c r="O131" s="327"/>
      <c r="P131" s="327"/>
      <c r="Q131" s="327"/>
      <c r="R131" s="327"/>
      <c r="S131" s="327"/>
      <c r="T131" s="334"/>
      <c r="U131" s="335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17"/>
        <v>0</v>
      </c>
      <c r="AF131" s="329"/>
      <c r="AG131" s="330"/>
    </row>
    <row r="132" spans="1:33" s="326" customFormat="1" hidden="1" x14ac:dyDescent="0.25">
      <c r="A132" s="327"/>
      <c r="B132" s="122"/>
      <c r="C132" s="332"/>
      <c r="D132" s="332"/>
      <c r="E132" s="332"/>
      <c r="F132" s="325"/>
      <c r="I132" s="327">
        <f t="shared" si="16"/>
        <v>0</v>
      </c>
      <c r="J132" s="327">
        <f>IF(I132=1,1,IF(SUM(J133:J$171)+SUM(I$26:I132)&lt;$I$22,1,0))</f>
        <v>1</v>
      </c>
      <c r="K132" s="327">
        <f t="shared" si="11"/>
        <v>1</v>
      </c>
      <c r="L132" s="327">
        <f t="shared" si="12"/>
        <v>1</v>
      </c>
      <c r="M132" s="327"/>
      <c r="N132" s="327"/>
      <c r="O132" s="327"/>
      <c r="P132" s="327"/>
      <c r="Q132" s="327"/>
      <c r="R132" s="327"/>
      <c r="S132" s="327"/>
      <c r="T132" s="334"/>
      <c r="U132" s="335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17"/>
        <v>0</v>
      </c>
      <c r="AF132" s="329"/>
      <c r="AG132" s="330"/>
    </row>
    <row r="133" spans="1:33" s="326" customFormat="1" x14ac:dyDescent="0.25">
      <c r="A133" s="327"/>
      <c r="B133" s="122"/>
      <c r="C133" s="332"/>
      <c r="D133" s="332"/>
      <c r="E133" s="332"/>
      <c r="F133" s="325"/>
      <c r="I133" s="327">
        <f t="shared" si="16"/>
        <v>0</v>
      </c>
      <c r="J133" s="327">
        <f>IF(I133=1,1,IF(SUM(J134:J$171)+SUM(I$26:I133)&lt;$I$22,1,0))</f>
        <v>1</v>
      </c>
      <c r="K133" s="327">
        <f t="shared" si="11"/>
        <v>1</v>
      </c>
      <c r="L133" s="327">
        <f t="shared" si="12"/>
        <v>1</v>
      </c>
      <c r="M133" s="327"/>
      <c r="N133" s="327"/>
      <c r="O133" s="327"/>
      <c r="P133" s="327"/>
      <c r="Q133" s="327"/>
      <c r="R133" s="327"/>
      <c r="S133" s="327"/>
      <c r="T133" s="334"/>
      <c r="U133" s="335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17"/>
        <v>0</v>
      </c>
      <c r="AF133" s="329"/>
      <c r="AG133" s="330"/>
    </row>
    <row r="134" spans="1:33" s="326" customFormat="1" x14ac:dyDescent="0.25">
      <c r="A134" s="327"/>
      <c r="B134" s="122"/>
      <c r="C134" s="332"/>
      <c r="D134" s="332"/>
      <c r="E134" s="332"/>
      <c r="F134" s="325"/>
      <c r="I134" s="327">
        <f t="shared" si="16"/>
        <v>0</v>
      </c>
      <c r="J134" s="327">
        <f>IF(I134=1,1,IF(SUM(J135:J$171)+SUM(I$26:I134)&lt;$I$22,1,0))</f>
        <v>1</v>
      </c>
      <c r="K134" s="327">
        <f t="shared" si="11"/>
        <v>1</v>
      </c>
      <c r="L134" s="327">
        <f t="shared" si="12"/>
        <v>1</v>
      </c>
      <c r="M134" s="327"/>
      <c r="N134" s="327"/>
      <c r="O134" s="327"/>
      <c r="P134" s="327"/>
      <c r="Q134" s="327"/>
      <c r="R134" s="327"/>
      <c r="S134" s="327"/>
      <c r="T134" s="334"/>
      <c r="U134" s="335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17"/>
        <v>0</v>
      </c>
      <c r="AF134" s="329"/>
      <c r="AG134" s="330"/>
    </row>
    <row r="135" spans="1:33" s="337" customFormat="1" ht="22.35" customHeight="1" x14ac:dyDescent="0.25">
      <c r="A135" s="336"/>
      <c r="B135" s="336"/>
      <c r="C135" s="336"/>
      <c r="D135" s="336"/>
      <c r="E135" s="336"/>
      <c r="F135" s="336"/>
      <c r="I135" s="338">
        <v>1</v>
      </c>
      <c r="J135" s="338">
        <v>1</v>
      </c>
      <c r="K135" s="338">
        <f t="shared" si="11"/>
        <v>1</v>
      </c>
      <c r="L135" s="338">
        <f t="shared" si="12"/>
        <v>1</v>
      </c>
      <c r="M135" s="338"/>
      <c r="N135" s="338"/>
      <c r="O135" s="338"/>
      <c r="P135" s="338"/>
      <c r="Q135" s="338"/>
      <c r="R135" s="338"/>
      <c r="S135" s="338"/>
      <c r="T135" s="339"/>
      <c r="U135" s="340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SUM(AD124:AD134)</f>
        <v>0</v>
      </c>
      <c r="AF135" s="341"/>
      <c r="AG135" s="342"/>
    </row>
    <row r="136" spans="1:33" s="326" customFormat="1" ht="25.5" x14ac:dyDescent="0.25">
      <c r="H136" s="370"/>
      <c r="I136" s="327">
        <v>1</v>
      </c>
      <c r="J136" s="327">
        <f>IF(I136=1,1,IF(SUM(J139:J$171)+SUM(I$26:I136)&lt;$I$22,1,0))</f>
        <v>1</v>
      </c>
      <c r="K136" s="327">
        <f t="shared" si="11"/>
        <v>1</v>
      </c>
      <c r="L136" s="327">
        <f t="shared" si="12"/>
        <v>1</v>
      </c>
      <c r="M136" s="327"/>
      <c r="N136" s="327"/>
      <c r="O136" s="327"/>
      <c r="P136" s="327"/>
      <c r="Q136" s="327"/>
      <c r="R136" s="327"/>
      <c r="S136" s="327"/>
      <c r="T136" s="424" t="s">
        <v>8</v>
      </c>
      <c r="U136" s="328"/>
      <c r="V136" s="568" t="s">
        <v>25</v>
      </c>
      <c r="W136" s="568"/>
      <c r="X136" s="568"/>
      <c r="Y136" s="568"/>
      <c r="Z136" s="568"/>
      <c r="AA136" s="425" t="s">
        <v>22</v>
      </c>
      <c r="AB136" s="419" t="s">
        <v>21</v>
      </c>
      <c r="AC136" s="135" t="s">
        <v>24</v>
      </c>
      <c r="AD136" s="134" t="s">
        <v>20</v>
      </c>
      <c r="AF136" s="329"/>
      <c r="AG136" s="330"/>
    </row>
    <row r="137" spans="1:33" s="27" customFormat="1" x14ac:dyDescent="0.25">
      <c r="A137" s="326"/>
      <c r="B137" s="326"/>
      <c r="C137" s="326"/>
      <c r="D137" s="326"/>
      <c r="E137" s="326"/>
      <c r="F137" s="326"/>
      <c r="G137" s="326"/>
      <c r="H137" s="370"/>
      <c r="I137" s="327"/>
      <c r="J137" s="327"/>
      <c r="K137" s="327"/>
      <c r="L137" s="33"/>
      <c r="M137" s="33"/>
      <c r="N137" s="33"/>
      <c r="O137" s="33"/>
      <c r="P137" s="33"/>
      <c r="Q137" s="33"/>
      <c r="R137" s="33"/>
      <c r="S137" s="33"/>
      <c r="T137" s="435"/>
      <c r="U137" s="124"/>
      <c r="V137" s="563" t="s">
        <v>479</v>
      </c>
      <c r="W137" s="563"/>
      <c r="X137" s="563"/>
      <c r="Y137" s="563"/>
      <c r="Z137" s="563"/>
      <c r="AA137" s="131" t="s">
        <v>441</v>
      </c>
      <c r="AB137" s="115">
        <v>20</v>
      </c>
      <c r="AC137" s="207">
        <f>VLOOKUP(V137,BASE!$B$5:$E$60,4,FALSE)</f>
        <v>120</v>
      </c>
      <c r="AD137" s="113">
        <f>ROUND(AC137*AB137,2)</f>
        <v>2400</v>
      </c>
      <c r="AE137" s="32"/>
      <c r="AF137" s="39"/>
      <c r="AG137" s="38"/>
    </row>
    <row r="138" spans="1:33" s="27" customFormat="1" x14ac:dyDescent="0.25">
      <c r="A138" s="326"/>
      <c r="B138" s="326"/>
      <c r="C138" s="326"/>
      <c r="D138" s="326"/>
      <c r="E138" s="326"/>
      <c r="F138" s="326"/>
      <c r="G138" s="326"/>
      <c r="H138" s="370"/>
      <c r="I138" s="327"/>
      <c r="J138" s="327"/>
      <c r="K138" s="327"/>
      <c r="L138" s="33"/>
      <c r="M138" s="33"/>
      <c r="N138" s="33"/>
      <c r="O138" s="33"/>
      <c r="P138" s="33"/>
      <c r="Q138" s="33"/>
      <c r="R138" s="33"/>
      <c r="S138" s="33"/>
      <c r="T138" s="435"/>
      <c r="U138" s="124"/>
      <c r="V138" s="563"/>
      <c r="W138" s="563"/>
      <c r="X138" s="563"/>
      <c r="Y138" s="563"/>
      <c r="Z138" s="563"/>
      <c r="AA138" s="131"/>
      <c r="AB138" s="115"/>
      <c r="AC138" s="207"/>
      <c r="AD138" s="113"/>
      <c r="AE138" s="32"/>
      <c r="AF138" s="39"/>
      <c r="AG138" s="38"/>
    </row>
    <row r="139" spans="1:33" s="326" customFormat="1" x14ac:dyDescent="0.25">
      <c r="A139" s="327"/>
      <c r="B139" s="122"/>
      <c r="C139" s="332"/>
      <c r="D139" s="332"/>
      <c r="E139" s="332"/>
      <c r="F139" s="325"/>
      <c r="H139" s="424"/>
      <c r="I139" s="327">
        <v>1</v>
      </c>
      <c r="J139" s="327">
        <v>0</v>
      </c>
      <c r="K139" s="327">
        <f t="shared" si="11"/>
        <v>1</v>
      </c>
      <c r="L139" s="327">
        <f t="shared" si="12"/>
        <v>1</v>
      </c>
      <c r="M139" s="327"/>
      <c r="N139" s="327"/>
      <c r="O139" s="327"/>
      <c r="P139" s="327"/>
      <c r="Q139" s="327"/>
      <c r="R139" s="327"/>
      <c r="S139" s="327"/>
      <c r="T139" s="334"/>
      <c r="U139" s="335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>ROUND(AC139*AB139,4)</f>
        <v>0</v>
      </c>
      <c r="AF139" s="325"/>
      <c r="AG139" s="330"/>
    </row>
    <row r="140" spans="1:33" s="326" customFormat="1" hidden="1" x14ac:dyDescent="0.25">
      <c r="A140" s="327"/>
      <c r="B140" s="122"/>
      <c r="C140" s="332"/>
      <c r="D140" s="332"/>
      <c r="E140" s="332"/>
      <c r="H140" s="424"/>
      <c r="I140" s="327">
        <f t="shared" ref="I140:I149" si="18">IF($AD140=0,0,1)</f>
        <v>0</v>
      </c>
      <c r="J140" s="327">
        <v>0</v>
      </c>
      <c r="K140" s="327">
        <f t="shared" si="11"/>
        <v>0</v>
      </c>
      <c r="L140" s="327">
        <f t="shared" si="12"/>
        <v>0</v>
      </c>
      <c r="M140" s="327"/>
      <c r="N140" s="327"/>
      <c r="O140" s="327"/>
      <c r="P140" s="327"/>
      <c r="Q140" s="327"/>
      <c r="R140" s="327"/>
      <c r="S140" s="327"/>
      <c r="T140" s="334"/>
      <c r="U140" s="335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ref="AD140:AD149" si="19">ROUND(AC140*AB140,4)</f>
        <v>0</v>
      </c>
      <c r="AF140" s="329"/>
      <c r="AG140" s="330"/>
    </row>
    <row r="141" spans="1:33" s="326" customFormat="1" hidden="1" x14ac:dyDescent="0.25">
      <c r="A141" s="327"/>
      <c r="B141" s="122"/>
      <c r="C141" s="332"/>
      <c r="D141" s="332"/>
      <c r="E141" s="332"/>
      <c r="H141" s="424"/>
      <c r="I141" s="327">
        <f t="shared" si="18"/>
        <v>0</v>
      </c>
      <c r="J141" s="327">
        <v>0</v>
      </c>
      <c r="K141" s="327">
        <f t="shared" si="11"/>
        <v>0</v>
      </c>
      <c r="L141" s="327">
        <f t="shared" si="12"/>
        <v>0</v>
      </c>
      <c r="M141" s="327"/>
      <c r="N141" s="327"/>
      <c r="O141" s="327"/>
      <c r="P141" s="327"/>
      <c r="Q141" s="327"/>
      <c r="R141" s="327"/>
      <c r="S141" s="327"/>
      <c r="T141" s="334"/>
      <c r="U141" s="335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19"/>
        <v>0</v>
      </c>
      <c r="AF141" s="329"/>
      <c r="AG141" s="330"/>
    </row>
    <row r="142" spans="1:33" s="326" customFormat="1" hidden="1" x14ac:dyDescent="0.25">
      <c r="A142" s="327"/>
      <c r="B142" s="122"/>
      <c r="C142" s="332"/>
      <c r="D142" s="332"/>
      <c r="E142" s="332"/>
      <c r="H142" s="424"/>
      <c r="I142" s="327">
        <f t="shared" si="18"/>
        <v>0</v>
      </c>
      <c r="J142" s="327">
        <v>0</v>
      </c>
      <c r="K142" s="327">
        <f t="shared" si="11"/>
        <v>0</v>
      </c>
      <c r="L142" s="327">
        <f t="shared" si="12"/>
        <v>0</v>
      </c>
      <c r="M142" s="327"/>
      <c r="N142" s="327"/>
      <c r="O142" s="327"/>
      <c r="P142" s="327"/>
      <c r="Q142" s="327"/>
      <c r="R142" s="327"/>
      <c r="S142" s="327"/>
      <c r="T142" s="334"/>
      <c r="U142" s="335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19"/>
        <v>0</v>
      </c>
      <c r="AF142" s="329"/>
      <c r="AG142" s="330"/>
    </row>
    <row r="143" spans="1:33" s="326" customFormat="1" hidden="1" x14ac:dyDescent="0.25">
      <c r="A143" s="327"/>
      <c r="B143" s="122"/>
      <c r="C143" s="332"/>
      <c r="D143" s="332"/>
      <c r="E143" s="332"/>
      <c r="H143" s="424"/>
      <c r="I143" s="327">
        <f t="shared" si="18"/>
        <v>0</v>
      </c>
      <c r="J143" s="327">
        <v>0</v>
      </c>
      <c r="K143" s="327">
        <f t="shared" si="11"/>
        <v>0</v>
      </c>
      <c r="L143" s="327">
        <f t="shared" si="12"/>
        <v>0</v>
      </c>
      <c r="M143" s="327"/>
      <c r="N143" s="327"/>
      <c r="O143" s="327"/>
      <c r="P143" s="327"/>
      <c r="Q143" s="327"/>
      <c r="R143" s="327"/>
      <c r="S143" s="327"/>
      <c r="T143" s="334"/>
      <c r="U143" s="335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19"/>
        <v>0</v>
      </c>
      <c r="AF143" s="329"/>
      <c r="AG143" s="330"/>
    </row>
    <row r="144" spans="1:33" s="326" customFormat="1" hidden="1" x14ac:dyDescent="0.25">
      <c r="A144" s="327"/>
      <c r="B144" s="122"/>
      <c r="C144" s="332"/>
      <c r="D144" s="332"/>
      <c r="E144" s="332"/>
      <c r="H144" s="424"/>
      <c r="I144" s="327">
        <f t="shared" si="18"/>
        <v>0</v>
      </c>
      <c r="J144" s="327">
        <v>0</v>
      </c>
      <c r="K144" s="327">
        <f t="shared" si="11"/>
        <v>0</v>
      </c>
      <c r="L144" s="327">
        <f t="shared" si="12"/>
        <v>0</v>
      </c>
      <c r="M144" s="327"/>
      <c r="N144" s="327"/>
      <c r="O144" s="327"/>
      <c r="P144" s="327"/>
      <c r="Q144" s="327"/>
      <c r="R144" s="327"/>
      <c r="S144" s="327"/>
      <c r="T144" s="334"/>
      <c r="U144" s="335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19"/>
        <v>0</v>
      </c>
      <c r="AF144" s="329"/>
      <c r="AG144" s="330"/>
    </row>
    <row r="145" spans="1:33" s="326" customFormat="1" hidden="1" x14ac:dyDescent="0.25">
      <c r="A145" s="327"/>
      <c r="B145" s="122"/>
      <c r="C145" s="332"/>
      <c r="D145" s="332"/>
      <c r="E145" s="332"/>
      <c r="H145" s="424"/>
      <c r="I145" s="327">
        <f t="shared" si="18"/>
        <v>0</v>
      </c>
      <c r="J145" s="327">
        <v>0</v>
      </c>
      <c r="K145" s="327">
        <f t="shared" si="11"/>
        <v>0</v>
      </c>
      <c r="L145" s="327">
        <f t="shared" si="12"/>
        <v>0</v>
      </c>
      <c r="M145" s="327"/>
      <c r="N145" s="327"/>
      <c r="O145" s="327"/>
      <c r="P145" s="327"/>
      <c r="Q145" s="327"/>
      <c r="R145" s="327"/>
      <c r="S145" s="327"/>
      <c r="T145" s="334"/>
      <c r="U145" s="335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19"/>
        <v>0</v>
      </c>
      <c r="AF145" s="329"/>
      <c r="AG145" s="330"/>
    </row>
    <row r="146" spans="1:33" s="326" customFormat="1" hidden="1" x14ac:dyDescent="0.25">
      <c r="A146" s="327"/>
      <c r="B146" s="122"/>
      <c r="C146" s="332"/>
      <c r="D146" s="332"/>
      <c r="E146" s="332"/>
      <c r="H146" s="424"/>
      <c r="I146" s="327">
        <f t="shared" si="18"/>
        <v>0</v>
      </c>
      <c r="J146" s="327">
        <v>0</v>
      </c>
      <c r="K146" s="327">
        <f t="shared" si="11"/>
        <v>0</v>
      </c>
      <c r="L146" s="327">
        <f t="shared" si="12"/>
        <v>0</v>
      </c>
      <c r="M146" s="327"/>
      <c r="N146" s="327"/>
      <c r="O146" s="327"/>
      <c r="P146" s="327"/>
      <c r="Q146" s="327"/>
      <c r="R146" s="327"/>
      <c r="S146" s="327"/>
      <c r="T146" s="334"/>
      <c r="U146" s="335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19"/>
        <v>0</v>
      </c>
      <c r="AF146" s="329"/>
      <c r="AG146" s="330"/>
    </row>
    <row r="147" spans="1:33" s="326" customFormat="1" hidden="1" x14ac:dyDescent="0.25">
      <c r="A147" s="327"/>
      <c r="B147" s="122"/>
      <c r="C147" s="332"/>
      <c r="D147" s="332"/>
      <c r="E147" s="332"/>
      <c r="H147" s="424"/>
      <c r="I147" s="327">
        <f t="shared" si="18"/>
        <v>0</v>
      </c>
      <c r="J147" s="327">
        <v>0</v>
      </c>
      <c r="K147" s="327">
        <f t="shared" si="11"/>
        <v>0</v>
      </c>
      <c r="L147" s="327">
        <f t="shared" si="12"/>
        <v>0</v>
      </c>
      <c r="M147" s="327"/>
      <c r="N147" s="327"/>
      <c r="O147" s="327"/>
      <c r="P147" s="327"/>
      <c r="Q147" s="327"/>
      <c r="R147" s="327"/>
      <c r="S147" s="327"/>
      <c r="T147" s="334"/>
      <c r="U147" s="335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19"/>
        <v>0</v>
      </c>
      <c r="AF147" s="329"/>
      <c r="AG147" s="330"/>
    </row>
    <row r="148" spans="1:33" s="326" customFormat="1" hidden="1" x14ac:dyDescent="0.25">
      <c r="A148" s="327"/>
      <c r="B148" s="122"/>
      <c r="C148" s="332"/>
      <c r="D148" s="332"/>
      <c r="E148" s="332"/>
      <c r="H148" s="424"/>
      <c r="I148" s="327">
        <f t="shared" si="18"/>
        <v>0</v>
      </c>
      <c r="J148" s="327">
        <v>0</v>
      </c>
      <c r="K148" s="327">
        <f t="shared" si="11"/>
        <v>0</v>
      </c>
      <c r="L148" s="327">
        <f t="shared" si="12"/>
        <v>0</v>
      </c>
      <c r="M148" s="327"/>
      <c r="N148" s="327"/>
      <c r="O148" s="327"/>
      <c r="P148" s="327"/>
      <c r="Q148" s="327"/>
      <c r="R148" s="327"/>
      <c r="S148" s="327"/>
      <c r="T148" s="334"/>
      <c r="U148" s="335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19"/>
        <v>0</v>
      </c>
      <c r="AF148" s="329"/>
      <c r="AG148" s="330"/>
    </row>
    <row r="149" spans="1:33" s="326" customFormat="1" hidden="1" x14ac:dyDescent="0.25">
      <c r="A149" s="327"/>
      <c r="B149" s="122"/>
      <c r="C149" s="332"/>
      <c r="D149" s="332"/>
      <c r="E149" s="332"/>
      <c r="H149" s="424"/>
      <c r="I149" s="327">
        <f t="shared" si="18"/>
        <v>0</v>
      </c>
      <c r="J149" s="327">
        <v>0</v>
      </c>
      <c r="K149" s="327">
        <f t="shared" si="11"/>
        <v>0</v>
      </c>
      <c r="L149" s="327">
        <f t="shared" si="12"/>
        <v>0</v>
      </c>
      <c r="M149" s="327"/>
      <c r="N149" s="327"/>
      <c r="O149" s="327"/>
      <c r="P149" s="327"/>
      <c r="Q149" s="327"/>
      <c r="R149" s="327"/>
      <c r="S149" s="327"/>
      <c r="T149" s="334"/>
      <c r="U149" s="335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19"/>
        <v>0</v>
      </c>
      <c r="AF149" s="329"/>
      <c r="AG149" s="330"/>
    </row>
    <row r="150" spans="1:33" s="337" customFormat="1" ht="22.35" customHeight="1" x14ac:dyDescent="0.25">
      <c r="A150" s="336"/>
      <c r="B150" s="336"/>
      <c r="C150" s="336"/>
      <c r="D150" s="336"/>
      <c r="E150" s="336"/>
      <c r="F150" s="336"/>
      <c r="I150" s="338">
        <v>1</v>
      </c>
      <c r="J150" s="338">
        <v>1</v>
      </c>
      <c r="K150" s="338">
        <f t="shared" si="11"/>
        <v>1</v>
      </c>
      <c r="L150" s="338">
        <f t="shared" si="12"/>
        <v>1</v>
      </c>
      <c r="M150" s="338"/>
      <c r="N150" s="338"/>
      <c r="O150" s="338"/>
      <c r="P150" s="338"/>
      <c r="Q150" s="338"/>
      <c r="R150" s="338"/>
      <c r="S150" s="338"/>
      <c r="T150" s="339"/>
      <c r="U150" s="340"/>
      <c r="V150" s="110"/>
      <c r="W150" s="110"/>
      <c r="X150" s="110"/>
      <c r="Y150" s="109"/>
      <c r="Z150" s="108"/>
      <c r="AA150" s="108"/>
      <c r="AB150" s="107"/>
      <c r="AC150" s="106" t="s">
        <v>23</v>
      </c>
      <c r="AD150" s="105">
        <f>IF($T$122=0,0,ROUND((SUM(AD137:AD139))/$T$122,2))</f>
        <v>24</v>
      </c>
      <c r="AF150" s="341"/>
      <c r="AG150" s="342"/>
    </row>
    <row r="151" spans="1:33" s="326" customFormat="1" ht="15" customHeight="1" x14ac:dyDescent="0.25">
      <c r="A151" s="325"/>
      <c r="B151" s="325"/>
      <c r="C151" s="325"/>
      <c r="D151" s="325"/>
      <c r="E151" s="325"/>
      <c r="F151" s="325"/>
      <c r="I151" s="327">
        <v>1</v>
      </c>
      <c r="J151" s="327">
        <f>IF(I151=1,1,IF(SUM(J152:J$171)+SUM(I$26:I151)&lt;$I$22,1,0))</f>
        <v>1</v>
      </c>
      <c r="K151" s="327">
        <f t="shared" si="11"/>
        <v>1</v>
      </c>
      <c r="L151" s="327">
        <f t="shared" si="12"/>
        <v>1</v>
      </c>
      <c r="M151" s="327"/>
      <c r="N151" s="327"/>
      <c r="O151" s="327"/>
      <c r="P151" s="327"/>
      <c r="Q151" s="327"/>
      <c r="R151" s="327"/>
      <c r="S151" s="327"/>
      <c r="T151" s="564" t="s">
        <v>8</v>
      </c>
      <c r="U151" s="328"/>
      <c r="V151" s="566"/>
      <c r="W151" s="566"/>
      <c r="X151" s="567"/>
      <c r="Y151" s="567"/>
      <c r="Z151" s="567"/>
      <c r="AA151" s="567"/>
      <c r="AB151" s="558"/>
      <c r="AC151" s="559"/>
      <c r="AD151" s="560"/>
      <c r="AF151" s="329"/>
      <c r="AG151" s="330"/>
    </row>
    <row r="152" spans="1:33" s="326" customFormat="1" x14ac:dyDescent="0.25">
      <c r="A152" s="325"/>
      <c r="B152" s="325"/>
      <c r="C152" s="325"/>
      <c r="D152" s="325"/>
      <c r="E152" s="325"/>
      <c r="F152" s="325"/>
      <c r="I152" s="327">
        <v>1</v>
      </c>
      <c r="J152" s="327">
        <f>IF(I152=1,1,IF(SUM(J153:J$171)+SUM(I$26:I152)&lt;$I$22,1,0))</f>
        <v>1</v>
      </c>
      <c r="K152" s="327">
        <f t="shared" si="11"/>
        <v>1</v>
      </c>
      <c r="L152" s="327">
        <f t="shared" si="12"/>
        <v>1</v>
      </c>
      <c r="M152" s="327"/>
      <c r="N152" s="327"/>
      <c r="O152" s="327"/>
      <c r="P152" s="327"/>
      <c r="Q152" s="327"/>
      <c r="R152" s="327"/>
      <c r="S152" s="327"/>
      <c r="T152" s="565"/>
      <c r="U152" s="328"/>
      <c r="V152" s="566"/>
      <c r="W152" s="566"/>
      <c r="X152" s="567"/>
      <c r="Y152" s="479"/>
      <c r="Z152" s="479"/>
      <c r="AA152" s="479"/>
      <c r="AB152" s="558"/>
      <c r="AC152" s="559"/>
      <c r="AD152" s="560"/>
      <c r="AF152" s="329"/>
      <c r="AG152" s="330"/>
    </row>
    <row r="153" spans="1:33" s="326" customFormat="1" x14ac:dyDescent="0.25">
      <c r="A153" s="327"/>
      <c r="B153" s="122"/>
      <c r="C153" s="332"/>
      <c r="D153" s="332"/>
      <c r="E153" s="332"/>
      <c r="F153" s="325"/>
      <c r="I153" s="327">
        <v>1</v>
      </c>
      <c r="J153" s="327">
        <v>0</v>
      </c>
      <c r="K153" s="327">
        <f t="shared" si="11"/>
        <v>1</v>
      </c>
      <c r="L153" s="327">
        <f t="shared" si="12"/>
        <v>1</v>
      </c>
      <c r="M153" s="327"/>
      <c r="N153" s="327"/>
      <c r="O153" s="327"/>
      <c r="P153" s="327"/>
      <c r="Q153" s="327"/>
      <c r="R153" s="327"/>
      <c r="S153" s="120"/>
      <c r="T153" s="334"/>
      <c r="U153" s="118"/>
      <c r="V153" s="561"/>
      <c r="W153" s="561"/>
      <c r="X153" s="480"/>
      <c r="Y153" s="481"/>
      <c r="Z153" s="481"/>
      <c r="AA153" s="482"/>
      <c r="AB153" s="481"/>
      <c r="AC153" s="483"/>
      <c r="AD153" s="187"/>
      <c r="AF153" s="329"/>
      <c r="AG153" s="330"/>
    </row>
    <row r="154" spans="1:33" s="326" customFormat="1" hidden="1" x14ac:dyDescent="0.25">
      <c r="A154" s="327"/>
      <c r="B154" s="122"/>
      <c r="C154" s="332"/>
      <c r="D154" s="332"/>
      <c r="E154" s="332"/>
      <c r="F154" s="325"/>
      <c r="I154" s="327">
        <f t="shared" ref="I154:I163" si="20">IF($AD154=0,0,1)</f>
        <v>0</v>
      </c>
      <c r="J154" s="327">
        <v>0</v>
      </c>
      <c r="K154" s="327">
        <f t="shared" si="11"/>
        <v>0</v>
      </c>
      <c r="L154" s="327">
        <f t="shared" si="12"/>
        <v>0</v>
      </c>
      <c r="M154" s="327"/>
      <c r="N154" s="327"/>
      <c r="O154" s="327"/>
      <c r="P154" s="327"/>
      <c r="Q154" s="327"/>
      <c r="R154" s="327"/>
      <c r="S154" s="120"/>
      <c r="T154" s="334"/>
      <c r="U154" s="118"/>
      <c r="V154" s="562" t="s">
        <v>19</v>
      </c>
      <c r="W154" s="562"/>
      <c r="X154" s="474" t="s">
        <v>19</v>
      </c>
      <c r="Y154" s="475"/>
      <c r="Z154" s="475"/>
      <c r="AA154" s="476">
        <v>0</v>
      </c>
      <c r="AB154" s="475"/>
      <c r="AC154" s="477">
        <v>0</v>
      </c>
      <c r="AD154" s="478">
        <f t="shared" ref="AD154:AD163" si="21">ROUND(AA154*AB154*AC154,4)</f>
        <v>0</v>
      </c>
      <c r="AF154" s="329"/>
      <c r="AG154" s="330"/>
    </row>
    <row r="155" spans="1:33" s="326" customFormat="1" hidden="1" x14ac:dyDescent="0.25">
      <c r="A155" s="327"/>
      <c r="B155" s="122"/>
      <c r="C155" s="332"/>
      <c r="D155" s="332"/>
      <c r="E155" s="332"/>
      <c r="F155" s="325"/>
      <c r="I155" s="327">
        <f t="shared" si="20"/>
        <v>0</v>
      </c>
      <c r="J155" s="327">
        <v>0</v>
      </c>
      <c r="K155" s="327">
        <f t="shared" si="11"/>
        <v>0</v>
      </c>
      <c r="L155" s="327">
        <f t="shared" si="12"/>
        <v>0</v>
      </c>
      <c r="M155" s="327"/>
      <c r="N155" s="327"/>
      <c r="O155" s="327"/>
      <c r="P155" s="327"/>
      <c r="Q155" s="327"/>
      <c r="R155" s="327"/>
      <c r="S155" s="120"/>
      <c r="T155" s="334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1"/>
        <v>0</v>
      </c>
      <c r="AF155" s="329"/>
      <c r="AG155" s="330"/>
    </row>
    <row r="156" spans="1:33" s="326" customFormat="1" hidden="1" x14ac:dyDescent="0.25">
      <c r="A156" s="327"/>
      <c r="B156" s="122"/>
      <c r="C156" s="332"/>
      <c r="D156" s="332"/>
      <c r="E156" s="332"/>
      <c r="F156" s="325"/>
      <c r="I156" s="327">
        <f t="shared" si="20"/>
        <v>0</v>
      </c>
      <c r="J156" s="327">
        <v>0</v>
      </c>
      <c r="K156" s="327">
        <f t="shared" si="11"/>
        <v>0</v>
      </c>
      <c r="L156" s="327">
        <f t="shared" si="12"/>
        <v>0</v>
      </c>
      <c r="M156" s="327"/>
      <c r="N156" s="327"/>
      <c r="O156" s="327"/>
      <c r="P156" s="327"/>
      <c r="Q156" s="327"/>
      <c r="R156" s="327"/>
      <c r="S156" s="120"/>
      <c r="T156" s="334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1"/>
        <v>0</v>
      </c>
      <c r="AF156" s="329"/>
      <c r="AG156" s="330"/>
    </row>
    <row r="157" spans="1:33" s="326" customFormat="1" hidden="1" x14ac:dyDescent="0.25">
      <c r="A157" s="327"/>
      <c r="B157" s="122"/>
      <c r="C157" s="332"/>
      <c r="D157" s="332"/>
      <c r="E157" s="332"/>
      <c r="F157" s="325"/>
      <c r="I157" s="327">
        <f t="shared" si="20"/>
        <v>0</v>
      </c>
      <c r="J157" s="327">
        <v>0</v>
      </c>
      <c r="K157" s="327">
        <f t="shared" ref="K157:K170" si="22">MAX(I157:J157)</f>
        <v>0</v>
      </c>
      <c r="L157" s="327">
        <f t="shared" ref="L157:L170" si="23">K157</f>
        <v>0</v>
      </c>
      <c r="M157" s="327"/>
      <c r="N157" s="327"/>
      <c r="O157" s="327"/>
      <c r="P157" s="327"/>
      <c r="Q157" s="327"/>
      <c r="R157" s="327"/>
      <c r="S157" s="120"/>
      <c r="T157" s="334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1"/>
        <v>0</v>
      </c>
      <c r="AF157" s="329"/>
      <c r="AG157" s="330"/>
    </row>
    <row r="158" spans="1:33" s="326" customFormat="1" hidden="1" x14ac:dyDescent="0.25">
      <c r="A158" s="327"/>
      <c r="B158" s="122"/>
      <c r="C158" s="332"/>
      <c r="D158" s="332"/>
      <c r="E158" s="332"/>
      <c r="F158" s="325"/>
      <c r="I158" s="327">
        <f t="shared" si="20"/>
        <v>0</v>
      </c>
      <c r="J158" s="327">
        <v>0</v>
      </c>
      <c r="K158" s="327">
        <f t="shared" si="22"/>
        <v>0</v>
      </c>
      <c r="L158" s="327">
        <f t="shared" si="23"/>
        <v>0</v>
      </c>
      <c r="M158" s="327"/>
      <c r="N158" s="327"/>
      <c r="O158" s="327"/>
      <c r="P158" s="327"/>
      <c r="Q158" s="327"/>
      <c r="R158" s="327"/>
      <c r="S158" s="120"/>
      <c r="T158" s="334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1"/>
        <v>0</v>
      </c>
      <c r="AF158" s="329"/>
      <c r="AG158" s="330"/>
    </row>
    <row r="159" spans="1:33" s="326" customFormat="1" hidden="1" x14ac:dyDescent="0.25">
      <c r="A159" s="327"/>
      <c r="B159" s="122"/>
      <c r="C159" s="332"/>
      <c r="D159" s="332"/>
      <c r="E159" s="332"/>
      <c r="F159" s="325"/>
      <c r="I159" s="327">
        <f t="shared" si="20"/>
        <v>0</v>
      </c>
      <c r="J159" s="327">
        <v>0</v>
      </c>
      <c r="K159" s="327">
        <f t="shared" si="22"/>
        <v>0</v>
      </c>
      <c r="L159" s="327">
        <f t="shared" si="23"/>
        <v>0</v>
      </c>
      <c r="M159" s="327"/>
      <c r="N159" s="327"/>
      <c r="O159" s="327"/>
      <c r="P159" s="327"/>
      <c r="Q159" s="327"/>
      <c r="R159" s="327"/>
      <c r="S159" s="120"/>
      <c r="T159" s="334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1"/>
        <v>0</v>
      </c>
      <c r="AF159" s="329"/>
      <c r="AG159" s="330"/>
    </row>
    <row r="160" spans="1:33" s="326" customFormat="1" hidden="1" x14ac:dyDescent="0.25">
      <c r="A160" s="327"/>
      <c r="B160" s="122"/>
      <c r="C160" s="332"/>
      <c r="D160" s="332"/>
      <c r="E160" s="332"/>
      <c r="F160" s="325"/>
      <c r="I160" s="327">
        <f t="shared" si="20"/>
        <v>0</v>
      </c>
      <c r="J160" s="327">
        <v>0</v>
      </c>
      <c r="K160" s="327">
        <f t="shared" si="22"/>
        <v>0</v>
      </c>
      <c r="L160" s="327">
        <f t="shared" si="23"/>
        <v>0</v>
      </c>
      <c r="M160" s="327"/>
      <c r="N160" s="327"/>
      <c r="O160" s="327"/>
      <c r="P160" s="327"/>
      <c r="Q160" s="327"/>
      <c r="R160" s="327"/>
      <c r="S160" s="120"/>
      <c r="T160" s="334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1"/>
        <v>0</v>
      </c>
      <c r="AF160" s="329"/>
      <c r="AG160" s="330"/>
    </row>
    <row r="161" spans="1:33" s="326" customFormat="1" hidden="1" x14ac:dyDescent="0.25">
      <c r="A161" s="327"/>
      <c r="B161" s="122"/>
      <c r="C161" s="332"/>
      <c r="D161" s="332"/>
      <c r="E161" s="332"/>
      <c r="F161" s="325"/>
      <c r="I161" s="327">
        <f t="shared" si="20"/>
        <v>0</v>
      </c>
      <c r="J161" s="327">
        <v>0</v>
      </c>
      <c r="K161" s="327">
        <f t="shared" si="22"/>
        <v>0</v>
      </c>
      <c r="L161" s="327">
        <f t="shared" si="23"/>
        <v>0</v>
      </c>
      <c r="M161" s="327"/>
      <c r="N161" s="327"/>
      <c r="O161" s="327"/>
      <c r="P161" s="327"/>
      <c r="Q161" s="327"/>
      <c r="R161" s="327"/>
      <c r="S161" s="120"/>
      <c r="T161" s="334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1"/>
        <v>0</v>
      </c>
      <c r="AF161" s="329"/>
      <c r="AG161" s="330"/>
    </row>
    <row r="162" spans="1:33" s="326" customFormat="1" hidden="1" x14ac:dyDescent="0.25">
      <c r="A162" s="327"/>
      <c r="B162" s="122"/>
      <c r="C162" s="332"/>
      <c r="D162" s="332"/>
      <c r="E162" s="332"/>
      <c r="F162" s="325"/>
      <c r="I162" s="327">
        <f t="shared" si="20"/>
        <v>0</v>
      </c>
      <c r="J162" s="327">
        <v>0</v>
      </c>
      <c r="K162" s="327">
        <f t="shared" si="22"/>
        <v>0</v>
      </c>
      <c r="L162" s="327">
        <f t="shared" si="23"/>
        <v>0</v>
      </c>
      <c r="M162" s="327"/>
      <c r="N162" s="327"/>
      <c r="O162" s="327"/>
      <c r="P162" s="327"/>
      <c r="Q162" s="327"/>
      <c r="R162" s="327"/>
      <c r="S162" s="120"/>
      <c r="T162" s="334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1"/>
        <v>0</v>
      </c>
      <c r="AF162" s="329"/>
      <c r="AG162" s="330"/>
    </row>
    <row r="163" spans="1:33" s="326" customFormat="1" hidden="1" x14ac:dyDescent="0.25">
      <c r="A163" s="327"/>
      <c r="B163" s="122"/>
      <c r="C163" s="332"/>
      <c r="D163" s="332"/>
      <c r="E163" s="332"/>
      <c r="F163" s="325"/>
      <c r="I163" s="327">
        <f t="shared" si="20"/>
        <v>0</v>
      </c>
      <c r="J163" s="327">
        <v>0</v>
      </c>
      <c r="K163" s="327">
        <f t="shared" si="22"/>
        <v>0</v>
      </c>
      <c r="L163" s="327">
        <f t="shared" si="23"/>
        <v>0</v>
      </c>
      <c r="M163" s="327"/>
      <c r="N163" s="327"/>
      <c r="O163" s="327"/>
      <c r="P163" s="327"/>
      <c r="Q163" s="327"/>
      <c r="R163" s="327"/>
      <c r="S163" s="120"/>
      <c r="T163" s="372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21"/>
        <v>0</v>
      </c>
      <c r="AF163" s="329"/>
      <c r="AG163" s="330"/>
    </row>
    <row r="164" spans="1:33" s="337" customFormat="1" ht="22.35" customHeight="1" x14ac:dyDescent="0.25">
      <c r="A164" s="336"/>
      <c r="B164" s="336"/>
      <c r="C164" s="336"/>
      <c r="D164" s="336"/>
      <c r="E164" s="336"/>
      <c r="F164" s="336"/>
      <c r="G164" s="326"/>
      <c r="H164" s="326"/>
      <c r="I164" s="338">
        <v>1</v>
      </c>
      <c r="J164" s="338">
        <v>1</v>
      </c>
      <c r="K164" s="338">
        <f t="shared" si="22"/>
        <v>1</v>
      </c>
      <c r="L164" s="338">
        <f t="shared" si="23"/>
        <v>1</v>
      </c>
      <c r="M164" s="338"/>
      <c r="N164" s="338"/>
      <c r="O164" s="338"/>
      <c r="P164" s="338"/>
      <c r="Q164" s="338"/>
      <c r="R164" s="338"/>
      <c r="S164" s="338"/>
      <c r="T164" s="340"/>
      <c r="U164" s="340"/>
      <c r="V164" s="110"/>
      <c r="W164" s="110"/>
      <c r="X164" s="110"/>
      <c r="Y164" s="109"/>
      <c r="Z164" s="108"/>
      <c r="AA164" s="108"/>
      <c r="AB164" s="107"/>
      <c r="AC164" s="106"/>
      <c r="AD164" s="105"/>
      <c r="AF164" s="341"/>
      <c r="AG164" s="342"/>
    </row>
    <row r="165" spans="1:33" s="326" customFormat="1" ht="18" customHeight="1" x14ac:dyDescent="0.25">
      <c r="A165" s="325"/>
      <c r="B165" s="325"/>
      <c r="C165" s="325"/>
      <c r="D165" s="325"/>
      <c r="E165" s="325"/>
      <c r="F165" s="325"/>
      <c r="G165" s="356"/>
      <c r="H165" s="356"/>
      <c r="I165" s="327">
        <v>1</v>
      </c>
      <c r="J165" s="327">
        <f>IF(I165=1,1,IF(SUM(J166:J$171)+SUM(I$26:I165)&lt;$I$22,1,0))</f>
        <v>1</v>
      </c>
      <c r="K165" s="327">
        <f t="shared" si="22"/>
        <v>1</v>
      </c>
      <c r="L165" s="327">
        <f t="shared" si="23"/>
        <v>1</v>
      </c>
      <c r="M165" s="327"/>
      <c r="N165" s="327"/>
      <c r="O165" s="327"/>
      <c r="P165" s="327"/>
      <c r="Q165" s="327"/>
      <c r="R165" s="327"/>
      <c r="S165" s="327"/>
      <c r="T165" s="24"/>
      <c r="U165" s="345"/>
      <c r="V165" s="99"/>
      <c r="W165" s="98"/>
      <c r="X165" s="97"/>
      <c r="Y165" s="96"/>
      <c r="Z165" s="373" t="s">
        <v>486</v>
      </c>
      <c r="AA165" s="94"/>
      <c r="AB165" s="93"/>
      <c r="AC165" s="92"/>
      <c r="AD165" s="91">
        <f>TRUNC(SUM(AD122+AD135+AD150+AD164),2)</f>
        <v>528.38</v>
      </c>
      <c r="AF165" s="329"/>
      <c r="AG165" s="330"/>
    </row>
    <row r="166" spans="1:33" s="326" customFormat="1" ht="18" customHeight="1" x14ac:dyDescent="0.25">
      <c r="A166" s="325"/>
      <c r="B166" s="325"/>
      <c r="C166" s="325"/>
      <c r="D166" s="325"/>
      <c r="E166" s="325"/>
      <c r="F166" s="325"/>
      <c r="G166" s="64"/>
      <c r="H166" s="424"/>
      <c r="I166" s="327">
        <f>IF($AD166=0,0,1)</f>
        <v>1</v>
      </c>
      <c r="J166" s="327">
        <f>H166</f>
        <v>0</v>
      </c>
      <c r="K166" s="327">
        <f t="shared" si="22"/>
        <v>1</v>
      </c>
      <c r="L166" s="327">
        <f t="shared" si="23"/>
        <v>1</v>
      </c>
      <c r="M166" s="327"/>
      <c r="N166" s="327"/>
      <c r="O166" s="327"/>
      <c r="P166" s="327"/>
      <c r="Q166" s="327"/>
      <c r="R166" s="327"/>
      <c r="S166" s="327"/>
      <c r="T166" s="24"/>
      <c r="U166" s="345"/>
      <c r="V166" s="90"/>
      <c r="W166" s="90"/>
      <c r="X166" s="89"/>
      <c r="Y166" s="88"/>
      <c r="Z166" s="374" t="s">
        <v>266</v>
      </c>
      <c r="AA166" s="86"/>
      <c r="AB166" s="85">
        <v>0.12</v>
      </c>
      <c r="AC166" s="84"/>
      <c r="AD166" s="83">
        <f>AD165*AB166</f>
        <v>63.4056</v>
      </c>
      <c r="AF166" s="329"/>
      <c r="AG166" s="330"/>
    </row>
    <row r="167" spans="1:33" s="326" customFormat="1" ht="18" customHeight="1" x14ac:dyDescent="0.25">
      <c r="A167" s="325"/>
      <c r="B167" s="325"/>
      <c r="C167" s="325"/>
      <c r="D167" s="325"/>
      <c r="E167" s="325"/>
      <c r="F167" s="325"/>
      <c r="G167" s="64"/>
      <c r="H167" s="424"/>
      <c r="I167" s="327">
        <f>IF($AD167=0,0,1)</f>
        <v>1</v>
      </c>
      <c r="J167" s="327">
        <f>H167</f>
        <v>0</v>
      </c>
      <c r="K167" s="327">
        <f t="shared" si="22"/>
        <v>1</v>
      </c>
      <c r="L167" s="327">
        <f t="shared" si="23"/>
        <v>1</v>
      </c>
      <c r="M167" s="327"/>
      <c r="N167" s="327"/>
      <c r="O167" s="327"/>
      <c r="P167" s="327"/>
      <c r="Q167" s="327"/>
      <c r="R167" s="327"/>
      <c r="S167" s="327"/>
      <c r="T167" s="24"/>
      <c r="U167" s="345"/>
      <c r="V167" s="375"/>
      <c r="W167" s="375"/>
      <c r="X167" s="376"/>
      <c r="Y167" s="361"/>
      <c r="Z167" s="377" t="s">
        <v>267</v>
      </c>
      <c r="AA167" s="362"/>
      <c r="AB167" s="378">
        <v>0.10787172011661809</v>
      </c>
      <c r="AC167" s="379"/>
      <c r="AD167" s="380">
        <f>(AD166+AD165)*AB167</f>
        <v>63.836930612244913</v>
      </c>
      <c r="AF167" s="329"/>
      <c r="AG167" s="330"/>
    </row>
    <row r="168" spans="1:33" s="326" customFormat="1" ht="18" customHeight="1" x14ac:dyDescent="0.25">
      <c r="A168" s="325"/>
      <c r="B168" s="325"/>
      <c r="C168" s="325"/>
      <c r="D168" s="325"/>
      <c r="E168" s="325"/>
      <c r="F168" s="325"/>
      <c r="G168" s="64"/>
      <c r="H168" s="424"/>
      <c r="I168" s="327">
        <f>IF($AD168=0,0,1)</f>
        <v>1</v>
      </c>
      <c r="J168" s="327">
        <f>H168</f>
        <v>0</v>
      </c>
      <c r="K168" s="327">
        <f t="shared" si="22"/>
        <v>1</v>
      </c>
      <c r="L168" s="327">
        <f t="shared" si="23"/>
        <v>1</v>
      </c>
      <c r="M168" s="327"/>
      <c r="N168" s="327"/>
      <c r="O168" s="327"/>
      <c r="P168" s="327"/>
      <c r="Q168" s="327"/>
      <c r="R168" s="327"/>
      <c r="S168" s="327"/>
      <c r="T168" s="24"/>
      <c r="U168" s="345"/>
      <c r="V168" s="375"/>
      <c r="W168" s="375"/>
      <c r="X168" s="376"/>
      <c r="Y168" s="361"/>
      <c r="Z168" s="377" t="s">
        <v>268</v>
      </c>
      <c r="AA168" s="362"/>
      <c r="AB168" s="378">
        <v>5.8309037900874654E-2</v>
      </c>
      <c r="AC168" s="379"/>
      <c r="AD168" s="380">
        <f>(AD166+AD165)*AB168</f>
        <v>34.506448979591852</v>
      </c>
      <c r="AF168" s="329"/>
      <c r="AG168" s="330"/>
    </row>
    <row r="169" spans="1:33" s="326" customFormat="1" ht="18" hidden="1" customHeight="1" x14ac:dyDescent="0.25">
      <c r="A169" s="325"/>
      <c r="B169" s="325"/>
      <c r="C169" s="325"/>
      <c r="D169" s="325"/>
      <c r="E169" s="325"/>
      <c r="F169" s="325"/>
      <c r="G169" s="64"/>
      <c r="H169" s="424"/>
      <c r="I169" s="327">
        <f>IF($AD169=0,0,1)</f>
        <v>0</v>
      </c>
      <c r="J169" s="327">
        <f>H169</f>
        <v>0</v>
      </c>
      <c r="K169" s="327">
        <f t="shared" si="22"/>
        <v>0</v>
      </c>
      <c r="L169" s="327">
        <f t="shared" si="23"/>
        <v>0</v>
      </c>
      <c r="M169" s="327"/>
      <c r="N169" s="327"/>
      <c r="O169" s="327"/>
      <c r="P169" s="327"/>
      <c r="Q169" s="327"/>
      <c r="R169" s="327"/>
      <c r="S169" s="327"/>
      <c r="T169" s="24"/>
      <c r="U169" s="345"/>
      <c r="V169" s="74"/>
      <c r="W169" s="74"/>
      <c r="X169" s="73"/>
      <c r="Y169" s="72"/>
      <c r="Z169" s="381" t="s">
        <v>15</v>
      </c>
      <c r="AA169" s="70"/>
      <c r="AB169" s="69">
        <v>0</v>
      </c>
      <c r="AC169" s="68"/>
      <c r="AD169" s="67">
        <f>AD165*AB169</f>
        <v>0</v>
      </c>
      <c r="AF169" s="329"/>
      <c r="AG169" s="330"/>
    </row>
    <row r="170" spans="1:33" s="326" customFormat="1" ht="18" customHeight="1" x14ac:dyDescent="0.25">
      <c r="A170" s="325"/>
      <c r="B170" s="382"/>
      <c r="C170" s="383"/>
      <c r="D170" s="383"/>
      <c r="E170" s="325"/>
      <c r="F170" s="325"/>
      <c r="G170" s="64"/>
      <c r="H170" s="424"/>
      <c r="I170" s="338">
        <v>1</v>
      </c>
      <c r="J170" s="338">
        <v>1</v>
      </c>
      <c r="K170" s="338">
        <f t="shared" si="22"/>
        <v>1</v>
      </c>
      <c r="L170" s="338">
        <f t="shared" si="23"/>
        <v>1</v>
      </c>
      <c r="M170" s="338"/>
      <c r="N170" s="338"/>
      <c r="O170" s="338"/>
      <c r="P170" s="338"/>
      <c r="Q170" s="338"/>
      <c r="R170" s="338"/>
      <c r="S170" s="327"/>
      <c r="T170" s="24"/>
      <c r="U170" s="345"/>
      <c r="V170" s="59"/>
      <c r="W170" s="58"/>
      <c r="X170" s="57"/>
      <c r="Y170" s="56"/>
      <c r="Z170" s="384" t="s">
        <v>269</v>
      </c>
      <c r="AA170" s="54"/>
      <c r="AB170" s="53"/>
      <c r="AC170" s="52"/>
      <c r="AD170" s="51">
        <f>TRUNC(AD165+AD166+AD167+AD168,2)</f>
        <v>690.12</v>
      </c>
      <c r="AF170" s="329"/>
      <c r="AG170" s="330"/>
    </row>
    <row r="171" spans="1:33" s="326" customFormat="1" ht="5.45" customHeight="1" x14ac:dyDescent="0.25">
      <c r="A171" s="325"/>
      <c r="B171" s="325"/>
      <c r="C171" s="325"/>
      <c r="D171" s="325"/>
      <c r="E171" s="325"/>
      <c r="F171" s="325"/>
      <c r="I171" s="327"/>
      <c r="J171" s="327"/>
      <c r="K171" s="327"/>
      <c r="L171" s="327"/>
      <c r="M171" s="327"/>
      <c r="N171" s="327"/>
      <c r="O171" s="327"/>
      <c r="P171" s="327"/>
      <c r="Q171" s="327"/>
      <c r="R171" s="327"/>
      <c r="S171" s="327"/>
      <c r="T171" s="385"/>
      <c r="U171" s="345"/>
      <c r="V171" s="386"/>
      <c r="W171" s="386"/>
      <c r="X171" s="387"/>
      <c r="Y171" s="388"/>
      <c r="Z171" s="389"/>
      <c r="AA171" s="390"/>
      <c r="AB171" s="391"/>
      <c r="AC171" s="392"/>
      <c r="AD171" s="393"/>
      <c r="AF171" s="329"/>
      <c r="AG171" s="330"/>
    </row>
    <row r="172" spans="1:33" s="326" customFormat="1" ht="18" customHeight="1" x14ac:dyDescent="0.25">
      <c r="A172" s="325"/>
      <c r="B172" s="325"/>
      <c r="C172" s="325"/>
      <c r="D172" s="325"/>
      <c r="E172" s="325"/>
      <c r="F172" s="325"/>
      <c r="I172" s="327"/>
      <c r="J172" s="327"/>
      <c r="K172" s="327"/>
      <c r="L172" s="327"/>
      <c r="M172" s="327"/>
      <c r="N172" s="327"/>
      <c r="O172" s="327"/>
      <c r="P172" s="327"/>
      <c r="Q172" s="327"/>
      <c r="R172" s="327"/>
      <c r="S172" s="327"/>
      <c r="T172" s="385"/>
      <c r="U172" s="345"/>
      <c r="V172" s="386"/>
      <c r="W172" s="386"/>
      <c r="X172" s="387"/>
      <c r="Y172" s="388"/>
      <c r="Z172" s="389"/>
      <c r="AA172" s="390"/>
      <c r="AB172" s="391"/>
      <c r="AC172" s="392"/>
      <c r="AD172" s="393"/>
      <c r="AF172" s="329"/>
      <c r="AG172" s="330"/>
    </row>
    <row r="173" spans="1:33" s="326" customFormat="1" ht="18" customHeight="1" x14ac:dyDescent="0.25">
      <c r="A173" s="325"/>
      <c r="B173" s="325"/>
      <c r="C173" s="325"/>
      <c r="D173" s="325"/>
      <c r="E173" s="325"/>
      <c r="F173" s="325"/>
      <c r="I173" s="327"/>
      <c r="J173" s="327"/>
      <c r="K173" s="327"/>
      <c r="L173" s="327"/>
      <c r="M173" s="327"/>
      <c r="N173" s="327"/>
      <c r="O173" s="327"/>
      <c r="P173" s="327"/>
      <c r="Q173" s="327"/>
      <c r="R173" s="327"/>
      <c r="S173" s="327"/>
      <c r="T173" s="385"/>
      <c r="U173" s="345"/>
      <c r="V173" s="386"/>
      <c r="W173" s="386"/>
      <c r="X173" s="387"/>
      <c r="Y173" s="388"/>
      <c r="AF173" s="329"/>
      <c r="AG173" s="330"/>
    </row>
    <row r="174" spans="1:33" s="326" customFormat="1" ht="18" customHeight="1" x14ac:dyDescent="0.25">
      <c r="A174" s="325"/>
      <c r="B174" s="325"/>
      <c r="C174" s="325"/>
      <c r="D174" s="325"/>
      <c r="E174" s="325"/>
      <c r="F174" s="325"/>
      <c r="I174" s="327"/>
      <c r="J174" s="327"/>
      <c r="K174" s="327"/>
      <c r="L174" s="327"/>
      <c r="M174" s="327"/>
      <c r="N174" s="327"/>
      <c r="O174" s="327"/>
      <c r="P174" s="327"/>
      <c r="Q174" s="327"/>
      <c r="R174" s="327"/>
      <c r="S174" s="327"/>
      <c r="T174" s="385"/>
      <c r="U174" s="345"/>
      <c r="V174" s="386"/>
      <c r="W174" s="386"/>
      <c r="X174" s="387"/>
      <c r="Y174" s="388"/>
      <c r="AF174" s="329"/>
      <c r="AG174" s="330"/>
    </row>
    <row r="175" spans="1:33" s="326" customFormat="1" ht="18" customHeight="1" x14ac:dyDescent="0.25">
      <c r="A175" s="325"/>
      <c r="B175" s="325"/>
      <c r="C175" s="325"/>
      <c r="D175" s="325"/>
      <c r="E175" s="325"/>
      <c r="F175" s="325"/>
      <c r="I175" s="327"/>
      <c r="J175" s="327"/>
      <c r="K175" s="327"/>
      <c r="L175" s="327"/>
      <c r="M175" s="327"/>
      <c r="N175" s="327"/>
      <c r="O175" s="327"/>
      <c r="P175" s="327"/>
      <c r="Q175" s="327"/>
      <c r="R175" s="327"/>
      <c r="S175" s="327"/>
      <c r="T175" s="385"/>
      <c r="U175" s="345"/>
      <c r="V175" s="386"/>
      <c r="W175" s="386"/>
      <c r="X175" s="387"/>
      <c r="Y175" s="388"/>
      <c r="AF175" s="329"/>
      <c r="AG175" s="330"/>
    </row>
    <row r="176" spans="1:33" s="326" customFormat="1" ht="18" customHeight="1" x14ac:dyDescent="0.25">
      <c r="A176" s="325"/>
      <c r="B176" s="325"/>
      <c r="C176" s="325"/>
      <c r="D176" s="325"/>
      <c r="E176" s="325"/>
      <c r="F176" s="325"/>
      <c r="I176" s="327"/>
      <c r="J176" s="327"/>
      <c r="K176" s="327"/>
      <c r="L176" s="327"/>
      <c r="M176" s="327"/>
      <c r="N176" s="327"/>
      <c r="O176" s="327"/>
      <c r="P176" s="327"/>
      <c r="Q176" s="327"/>
      <c r="R176" s="327"/>
      <c r="S176" s="327"/>
      <c r="T176" s="385"/>
      <c r="U176" s="345"/>
      <c r="V176" s="386"/>
      <c r="W176" s="386"/>
      <c r="X176" s="387"/>
      <c r="Y176" s="388"/>
      <c r="Z176" s="389"/>
      <c r="AA176" s="390"/>
      <c r="AB176" s="391"/>
      <c r="AC176" s="392"/>
      <c r="AD176" s="394"/>
      <c r="AF176" s="329"/>
      <c r="AG176" s="330"/>
    </row>
    <row r="177" spans="1:30" s="326" customFormat="1" x14ac:dyDescent="0.25">
      <c r="A177" s="325"/>
      <c r="B177" s="26"/>
      <c r="C177" s="26"/>
      <c r="D177" s="26"/>
      <c r="E177" s="26"/>
      <c r="F177" s="26"/>
      <c r="G177" s="1"/>
      <c r="H177" s="1"/>
      <c r="I177" s="25"/>
      <c r="J177" s="25"/>
      <c r="K177" s="25"/>
      <c r="L177" s="327"/>
      <c r="M177" s="327"/>
      <c r="N177" s="327"/>
      <c r="O177" s="327"/>
      <c r="P177" s="327"/>
      <c r="Q177" s="327"/>
      <c r="R177" s="327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</row>
    <row r="178" spans="1:30" s="326" customFormat="1" x14ac:dyDescent="0.25">
      <c r="A178" s="325"/>
      <c r="B178" s="26"/>
      <c r="C178" s="26"/>
      <c r="D178" s="26"/>
      <c r="E178" s="26"/>
      <c r="F178" s="26"/>
      <c r="G178" s="1"/>
      <c r="H178" s="1"/>
      <c r="I178" s="25"/>
      <c r="J178" s="25"/>
      <c r="K178" s="25"/>
      <c r="L178" s="327"/>
      <c r="M178" s="327"/>
      <c r="N178" s="327"/>
      <c r="O178" s="327"/>
      <c r="P178" s="327"/>
      <c r="Q178" s="327"/>
      <c r="R178" s="327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</row>
    <row r="179" spans="1:30" s="326" customFormat="1" x14ac:dyDescent="0.25">
      <c r="A179" s="325"/>
      <c r="B179" s="26"/>
      <c r="C179" s="26"/>
      <c r="D179" s="26"/>
      <c r="E179" s="26"/>
      <c r="F179" s="26"/>
      <c r="G179" s="1"/>
      <c r="H179" s="1"/>
      <c r="I179" s="25"/>
      <c r="J179" s="25"/>
      <c r="K179" s="25"/>
      <c r="L179" s="327"/>
      <c r="M179" s="327"/>
      <c r="N179" s="327"/>
      <c r="O179" s="327"/>
      <c r="P179" s="327"/>
      <c r="Q179" s="327"/>
      <c r="R179" s="327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</row>
    <row r="180" spans="1:30" s="326" customFormat="1" x14ac:dyDescent="0.25">
      <c r="A180" s="325"/>
      <c r="B180" s="26"/>
      <c r="C180" s="26"/>
      <c r="D180" s="26"/>
      <c r="E180" s="26"/>
      <c r="F180" s="26"/>
      <c r="G180" s="1"/>
      <c r="H180" s="1"/>
      <c r="I180" s="25"/>
      <c r="J180" s="25"/>
      <c r="K180" s="25"/>
      <c r="L180" s="327"/>
      <c r="M180" s="327"/>
      <c r="N180" s="327"/>
      <c r="O180" s="327"/>
      <c r="P180" s="327"/>
      <c r="Q180" s="327"/>
      <c r="R180" s="327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</row>
    <row r="181" spans="1:30" s="326" customFormat="1" x14ac:dyDescent="0.25">
      <c r="A181" s="325"/>
      <c r="B181" s="26"/>
      <c r="C181" s="26"/>
      <c r="D181" s="26"/>
      <c r="E181" s="26"/>
      <c r="F181" s="26"/>
      <c r="G181" s="1"/>
      <c r="H181" s="1"/>
      <c r="I181" s="25"/>
      <c r="J181" s="25"/>
      <c r="K181" s="25"/>
      <c r="L181" s="327"/>
      <c r="M181" s="327"/>
      <c r="N181" s="327"/>
      <c r="O181" s="327"/>
      <c r="P181" s="327"/>
      <c r="Q181" s="327"/>
      <c r="R181" s="327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</row>
    <row r="182" spans="1:30" s="326" customFormat="1" x14ac:dyDescent="0.25">
      <c r="A182" s="325"/>
      <c r="B182" s="26"/>
      <c r="C182" s="26"/>
      <c r="D182" s="26"/>
      <c r="E182" s="26"/>
      <c r="F182" s="26"/>
      <c r="G182" s="1"/>
      <c r="H182" s="1"/>
      <c r="I182" s="25"/>
      <c r="J182" s="25"/>
      <c r="K182" s="25"/>
      <c r="L182" s="327"/>
      <c r="M182" s="327"/>
      <c r="N182" s="327"/>
      <c r="O182" s="327"/>
      <c r="P182" s="327"/>
      <c r="Q182" s="327"/>
      <c r="R182" s="327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</row>
    <row r="183" spans="1:30" s="326" customFormat="1" x14ac:dyDescent="0.25">
      <c r="A183" s="325"/>
      <c r="B183" s="26"/>
      <c r="C183" s="26"/>
      <c r="D183" s="26"/>
      <c r="E183" s="26"/>
      <c r="F183" s="26"/>
      <c r="G183" s="1"/>
      <c r="H183" s="1"/>
      <c r="I183" s="25"/>
      <c r="J183" s="25"/>
      <c r="K183" s="25"/>
      <c r="L183" s="327"/>
      <c r="M183" s="327"/>
      <c r="N183" s="327"/>
      <c r="O183" s="327"/>
      <c r="P183" s="327"/>
      <c r="Q183" s="327"/>
      <c r="R183" s="327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</row>
    <row r="184" spans="1:30" s="326" customFormat="1" x14ac:dyDescent="0.25">
      <c r="A184" s="325"/>
      <c r="B184" s="26"/>
      <c r="C184" s="26"/>
      <c r="D184" s="26"/>
      <c r="E184" s="26"/>
      <c r="F184" s="26"/>
      <c r="G184" s="1"/>
      <c r="H184" s="1"/>
      <c r="I184" s="25"/>
      <c r="J184" s="25"/>
      <c r="K184" s="25"/>
      <c r="L184" s="327"/>
      <c r="M184" s="327"/>
      <c r="N184" s="327"/>
      <c r="O184" s="327"/>
      <c r="P184" s="327"/>
      <c r="Q184" s="327"/>
      <c r="R184" s="327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</row>
    <row r="185" spans="1:30" s="326" customFormat="1" x14ac:dyDescent="0.25">
      <c r="A185" s="325"/>
      <c r="B185" s="26"/>
      <c r="C185" s="26"/>
      <c r="D185" s="26"/>
      <c r="E185" s="26"/>
      <c r="F185" s="26"/>
      <c r="G185" s="1"/>
      <c r="H185" s="1"/>
      <c r="I185" s="25"/>
      <c r="J185" s="25"/>
      <c r="K185" s="25"/>
      <c r="L185" s="327"/>
      <c r="M185" s="327"/>
      <c r="N185" s="327"/>
      <c r="O185" s="327"/>
      <c r="P185" s="327"/>
      <c r="Q185" s="327"/>
      <c r="R185" s="327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</row>
    <row r="186" spans="1:30" s="326" customFormat="1" x14ac:dyDescent="0.25">
      <c r="A186" s="325"/>
      <c r="B186" s="26"/>
      <c r="C186" s="26"/>
      <c r="D186" s="26"/>
      <c r="E186" s="26"/>
      <c r="F186" s="26"/>
      <c r="G186" s="1"/>
      <c r="H186" s="1"/>
      <c r="I186" s="25"/>
      <c r="J186" s="25"/>
      <c r="K186" s="25"/>
      <c r="L186" s="327"/>
      <c r="M186" s="327"/>
      <c r="N186" s="327"/>
      <c r="O186" s="327"/>
      <c r="P186" s="327"/>
      <c r="Q186" s="327"/>
      <c r="R186" s="327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</row>
    <row r="187" spans="1:30" s="326" customFormat="1" x14ac:dyDescent="0.25">
      <c r="A187" s="325"/>
      <c r="B187" s="26"/>
      <c r="C187" s="26"/>
      <c r="D187" s="26"/>
      <c r="E187" s="26"/>
      <c r="F187" s="26"/>
      <c r="G187" s="1"/>
      <c r="H187" s="1"/>
      <c r="I187" s="25"/>
      <c r="J187" s="25"/>
      <c r="K187" s="25"/>
      <c r="L187" s="327"/>
      <c r="M187" s="327"/>
      <c r="N187" s="327"/>
      <c r="O187" s="327"/>
      <c r="P187" s="327"/>
      <c r="Q187" s="327"/>
      <c r="R187" s="327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</row>
    <row r="188" spans="1:30" s="326" customFormat="1" x14ac:dyDescent="0.25">
      <c r="A188" s="325"/>
      <c r="B188" s="26"/>
      <c r="C188" s="26"/>
      <c r="D188" s="26"/>
      <c r="E188" s="26"/>
      <c r="F188" s="26"/>
      <c r="G188" s="1"/>
      <c r="H188" s="1"/>
      <c r="I188" s="25"/>
      <c r="J188" s="25"/>
      <c r="K188" s="25"/>
      <c r="L188" s="327"/>
      <c r="M188" s="327"/>
      <c r="N188" s="327"/>
      <c r="O188" s="327"/>
      <c r="P188" s="327"/>
      <c r="Q188" s="327"/>
      <c r="R188" s="327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</row>
    <row r="189" spans="1:30" s="326" customFormat="1" x14ac:dyDescent="0.25">
      <c r="A189" s="325"/>
      <c r="B189" s="26"/>
      <c r="C189" s="26"/>
      <c r="D189" s="26"/>
      <c r="E189" s="26"/>
      <c r="F189" s="26"/>
      <c r="G189" s="1"/>
      <c r="H189" s="1"/>
      <c r="I189" s="25"/>
      <c r="J189" s="25"/>
      <c r="K189" s="25"/>
      <c r="L189" s="327"/>
      <c r="M189" s="327"/>
      <c r="N189" s="327"/>
      <c r="O189" s="327"/>
      <c r="P189" s="327"/>
      <c r="Q189" s="327"/>
      <c r="R189" s="327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</row>
    <row r="190" spans="1:30" s="326" customFormat="1" x14ac:dyDescent="0.25">
      <c r="A190" s="325"/>
      <c r="B190" s="26"/>
      <c r="C190" s="26"/>
      <c r="D190" s="26"/>
      <c r="E190" s="26"/>
      <c r="F190" s="26"/>
      <c r="G190" s="1"/>
      <c r="H190" s="1"/>
      <c r="I190" s="25"/>
      <c r="J190" s="25"/>
      <c r="K190" s="25"/>
      <c r="L190" s="327"/>
      <c r="M190" s="327"/>
      <c r="N190" s="327"/>
      <c r="O190" s="327"/>
      <c r="P190" s="327"/>
      <c r="Q190" s="327"/>
      <c r="R190" s="327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</row>
    <row r="191" spans="1:30" s="326" customFormat="1" x14ac:dyDescent="0.25">
      <c r="A191" s="325"/>
      <c r="B191" s="26"/>
      <c r="C191" s="26"/>
      <c r="D191" s="26"/>
      <c r="E191" s="26"/>
      <c r="F191" s="26"/>
      <c r="G191" s="1"/>
      <c r="H191" s="1"/>
      <c r="I191" s="25"/>
      <c r="J191" s="25"/>
      <c r="K191" s="25"/>
      <c r="L191" s="327"/>
      <c r="M191" s="327"/>
      <c r="N191" s="327"/>
      <c r="O191" s="327"/>
      <c r="P191" s="327"/>
      <c r="Q191" s="327"/>
      <c r="R191" s="327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</row>
    <row r="192" spans="1:30" s="326" customFormat="1" x14ac:dyDescent="0.25">
      <c r="A192" s="325"/>
      <c r="B192" s="26"/>
      <c r="C192" s="26"/>
      <c r="D192" s="26"/>
      <c r="E192" s="26"/>
      <c r="F192" s="26"/>
      <c r="G192" s="1"/>
      <c r="H192" s="1"/>
      <c r="I192" s="25"/>
      <c r="J192" s="25"/>
      <c r="K192" s="25"/>
      <c r="L192" s="327"/>
      <c r="M192" s="327"/>
      <c r="N192" s="327"/>
      <c r="O192" s="327"/>
      <c r="P192" s="327"/>
      <c r="Q192" s="327"/>
      <c r="R192" s="327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</row>
    <row r="193" spans="1:30" s="326" customFormat="1" x14ac:dyDescent="0.25">
      <c r="A193" s="325"/>
      <c r="B193" s="26"/>
      <c r="C193" s="26"/>
      <c r="D193" s="26"/>
      <c r="E193" s="26"/>
      <c r="F193" s="26"/>
      <c r="G193" s="1"/>
      <c r="H193" s="1"/>
      <c r="I193" s="25"/>
      <c r="J193" s="25"/>
      <c r="K193" s="25"/>
      <c r="L193" s="327"/>
      <c r="M193" s="327"/>
      <c r="N193" s="327"/>
      <c r="O193" s="327"/>
      <c r="P193" s="327"/>
      <c r="Q193" s="327"/>
      <c r="R193" s="327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</row>
    <row r="194" spans="1:30" s="326" customFormat="1" x14ac:dyDescent="0.25">
      <c r="A194" s="325"/>
      <c r="B194" s="26"/>
      <c r="C194" s="26"/>
      <c r="D194" s="26"/>
      <c r="E194" s="26"/>
      <c r="F194" s="26"/>
      <c r="G194" s="1"/>
      <c r="H194" s="1"/>
      <c r="I194" s="25"/>
      <c r="J194" s="25"/>
      <c r="K194" s="25"/>
      <c r="L194" s="327"/>
      <c r="M194" s="327"/>
      <c r="N194" s="327"/>
      <c r="O194" s="327"/>
      <c r="P194" s="327"/>
      <c r="Q194" s="327"/>
      <c r="R194" s="327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</row>
    <row r="195" spans="1:30" s="326" customFormat="1" x14ac:dyDescent="0.25">
      <c r="A195" s="325"/>
      <c r="B195" s="26"/>
      <c r="C195" s="26"/>
      <c r="D195" s="26"/>
      <c r="E195" s="26"/>
      <c r="F195" s="26"/>
      <c r="G195" s="1"/>
      <c r="H195" s="1"/>
      <c r="I195" s="25"/>
      <c r="J195" s="25"/>
      <c r="K195" s="25"/>
      <c r="L195" s="327"/>
      <c r="M195" s="327"/>
      <c r="N195" s="327"/>
      <c r="O195" s="327"/>
      <c r="P195" s="327"/>
      <c r="Q195" s="327"/>
      <c r="R195" s="327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</row>
    <row r="196" spans="1:30" s="326" customFormat="1" x14ac:dyDescent="0.25">
      <c r="A196" s="325"/>
      <c r="B196" s="26"/>
      <c r="C196" s="26"/>
      <c r="D196" s="26"/>
      <c r="E196" s="26"/>
      <c r="F196" s="26"/>
      <c r="G196" s="1"/>
      <c r="H196" s="1"/>
      <c r="I196" s="25"/>
      <c r="J196" s="25"/>
      <c r="K196" s="25"/>
      <c r="L196" s="327"/>
      <c r="M196" s="327"/>
      <c r="N196" s="327"/>
      <c r="O196" s="327"/>
      <c r="P196" s="327"/>
      <c r="Q196" s="327"/>
      <c r="R196" s="327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</row>
    <row r="197" spans="1:30" s="326" customFormat="1" x14ac:dyDescent="0.25">
      <c r="A197" s="325"/>
      <c r="B197" s="26"/>
      <c r="C197" s="26"/>
      <c r="D197" s="26"/>
      <c r="E197" s="26"/>
      <c r="F197" s="26"/>
      <c r="G197" s="1"/>
      <c r="H197" s="1"/>
      <c r="I197" s="25"/>
      <c r="J197" s="25"/>
      <c r="K197" s="25"/>
      <c r="L197" s="327"/>
      <c r="M197" s="327"/>
      <c r="N197" s="327"/>
      <c r="O197" s="327"/>
      <c r="P197" s="327"/>
      <c r="Q197" s="327"/>
      <c r="R197" s="327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</row>
    <row r="198" spans="1:30" s="326" customFormat="1" x14ac:dyDescent="0.25">
      <c r="A198" s="325"/>
      <c r="B198" s="26"/>
      <c r="C198" s="26"/>
      <c r="D198" s="26"/>
      <c r="E198" s="26"/>
      <c r="F198" s="26"/>
      <c r="G198" s="1"/>
      <c r="H198" s="1"/>
      <c r="I198" s="25"/>
      <c r="J198" s="25"/>
      <c r="K198" s="25"/>
      <c r="L198" s="327"/>
      <c r="M198" s="327"/>
      <c r="N198" s="327"/>
      <c r="O198" s="327"/>
      <c r="P198" s="327"/>
      <c r="Q198" s="327"/>
      <c r="R198" s="327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</row>
    <row r="199" spans="1:30" s="326" customFormat="1" x14ac:dyDescent="0.25">
      <c r="A199" s="325"/>
      <c r="B199" s="26"/>
      <c r="C199" s="26"/>
      <c r="D199" s="26"/>
      <c r="E199" s="26"/>
      <c r="F199" s="26"/>
      <c r="G199" s="1"/>
      <c r="H199" s="1"/>
      <c r="I199" s="25"/>
      <c r="J199" s="25"/>
      <c r="K199" s="25"/>
      <c r="L199" s="327"/>
      <c r="M199" s="327"/>
      <c r="N199" s="327"/>
      <c r="O199" s="327"/>
      <c r="P199" s="327"/>
      <c r="Q199" s="327"/>
      <c r="R199" s="327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</row>
    <row r="200" spans="1:30" s="326" customFormat="1" x14ac:dyDescent="0.25">
      <c r="A200" s="325"/>
      <c r="B200" s="26"/>
      <c r="C200" s="26"/>
      <c r="D200" s="26"/>
      <c r="E200" s="26"/>
      <c r="F200" s="26"/>
      <c r="G200" s="1"/>
      <c r="H200" s="1"/>
      <c r="I200" s="25"/>
      <c r="J200" s="25"/>
      <c r="K200" s="25"/>
      <c r="L200" s="327"/>
      <c r="M200" s="327"/>
      <c r="N200" s="327"/>
      <c r="O200" s="327"/>
      <c r="P200" s="327"/>
      <c r="Q200" s="327"/>
      <c r="R200" s="327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</row>
    <row r="201" spans="1:30" s="326" customFormat="1" x14ac:dyDescent="0.25">
      <c r="A201" s="325"/>
      <c r="B201" s="26"/>
      <c r="C201" s="26"/>
      <c r="D201" s="26"/>
      <c r="E201" s="26"/>
      <c r="F201" s="26"/>
      <c r="G201" s="1"/>
      <c r="H201" s="1"/>
      <c r="I201" s="25"/>
      <c r="J201" s="25"/>
      <c r="K201" s="25"/>
      <c r="L201" s="327"/>
      <c r="M201" s="327"/>
      <c r="N201" s="327"/>
      <c r="O201" s="327"/>
      <c r="P201" s="327"/>
      <c r="Q201" s="327"/>
      <c r="R201" s="327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</row>
    <row r="202" spans="1:30" s="326" customFormat="1" x14ac:dyDescent="0.25">
      <c r="A202" s="325"/>
      <c r="B202" s="26"/>
      <c r="C202" s="26"/>
      <c r="D202" s="26"/>
      <c r="E202" s="26"/>
      <c r="F202" s="26"/>
      <c r="G202" s="1"/>
      <c r="H202" s="1"/>
      <c r="I202" s="25"/>
      <c r="J202" s="25"/>
      <c r="K202" s="25"/>
      <c r="L202" s="327"/>
      <c r="M202" s="327"/>
      <c r="N202" s="327"/>
      <c r="O202" s="327"/>
      <c r="P202" s="327"/>
      <c r="Q202" s="327"/>
      <c r="R202" s="327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</row>
    <row r="203" spans="1:30" s="326" customFormat="1" x14ac:dyDescent="0.25">
      <c r="A203" s="325"/>
      <c r="B203" s="26"/>
      <c r="C203" s="26"/>
      <c r="D203" s="26"/>
      <c r="E203" s="26"/>
      <c r="F203" s="26"/>
      <c r="G203" s="1"/>
      <c r="H203" s="1"/>
      <c r="I203" s="25"/>
      <c r="J203" s="25"/>
      <c r="K203" s="25"/>
      <c r="L203" s="327"/>
      <c r="M203" s="327"/>
      <c r="N203" s="327"/>
      <c r="O203" s="327"/>
      <c r="P203" s="327"/>
      <c r="Q203" s="327"/>
      <c r="R203" s="327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</row>
    <row r="204" spans="1:30" s="326" customFormat="1" x14ac:dyDescent="0.25">
      <c r="A204" s="325"/>
      <c r="B204" s="26"/>
      <c r="C204" s="26"/>
      <c r="D204" s="26"/>
      <c r="E204" s="26"/>
      <c r="F204" s="26"/>
      <c r="G204" s="1"/>
      <c r="H204" s="1"/>
      <c r="I204" s="25"/>
      <c r="J204" s="25"/>
      <c r="K204" s="25"/>
      <c r="L204" s="327"/>
      <c r="M204" s="327"/>
      <c r="N204" s="327"/>
      <c r="O204" s="327"/>
      <c r="P204" s="327"/>
      <c r="Q204" s="327"/>
      <c r="R204" s="327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</row>
    <row r="205" spans="1:30" s="326" customFormat="1" x14ac:dyDescent="0.25">
      <c r="A205" s="325"/>
      <c r="B205" s="26"/>
      <c r="C205" s="26"/>
      <c r="D205" s="26"/>
      <c r="E205" s="26"/>
      <c r="F205" s="26"/>
      <c r="G205" s="1"/>
      <c r="H205" s="1"/>
      <c r="I205" s="25"/>
      <c r="J205" s="25"/>
      <c r="K205" s="25"/>
      <c r="L205" s="327"/>
      <c r="M205" s="327"/>
      <c r="N205" s="327"/>
      <c r="O205" s="327"/>
      <c r="P205" s="327"/>
      <c r="Q205" s="327"/>
      <c r="R205" s="327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</row>
    <row r="206" spans="1:30" s="326" customFormat="1" x14ac:dyDescent="0.25">
      <c r="A206" s="325"/>
      <c r="B206" s="26"/>
      <c r="C206" s="26"/>
      <c r="D206" s="26"/>
      <c r="E206" s="26"/>
      <c r="F206" s="26"/>
      <c r="G206" s="1"/>
      <c r="H206" s="1"/>
      <c r="I206" s="25"/>
      <c r="J206" s="25"/>
      <c r="K206" s="25"/>
      <c r="L206" s="327"/>
      <c r="M206" s="327"/>
      <c r="N206" s="327"/>
      <c r="O206" s="327"/>
      <c r="P206" s="327"/>
      <c r="Q206" s="327"/>
      <c r="R206" s="327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</row>
    <row r="207" spans="1:30" s="326" customFormat="1" x14ac:dyDescent="0.25">
      <c r="A207" s="325"/>
      <c r="B207" s="26"/>
      <c r="C207" s="26"/>
      <c r="D207" s="26"/>
      <c r="E207" s="26"/>
      <c r="F207" s="26"/>
      <c r="G207" s="1"/>
      <c r="H207" s="1"/>
      <c r="I207" s="25"/>
      <c r="J207" s="25"/>
      <c r="K207" s="25"/>
      <c r="L207" s="327"/>
      <c r="M207" s="327"/>
      <c r="N207" s="327"/>
      <c r="O207" s="327"/>
      <c r="P207" s="327"/>
      <c r="Q207" s="327"/>
      <c r="R207" s="327"/>
      <c r="T207" s="385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</row>
  </sheetData>
  <autoFilter ref="L26:L170">
    <filterColumn colId="0">
      <filters>
        <filter val="1"/>
      </filters>
    </filterColumn>
  </autoFilter>
  <mergeCells count="133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V38:W38"/>
    <mergeCell ref="V39:W39"/>
    <mergeCell ref="AD27:AD28"/>
    <mergeCell ref="V29:W29"/>
    <mergeCell ref="V30:W30"/>
    <mergeCell ref="V31:W31"/>
    <mergeCell ref="V32:W32"/>
    <mergeCell ref="V33:W33"/>
    <mergeCell ref="V47:W47"/>
    <mergeCell ref="V48:W48"/>
    <mergeCell ref="V49:W49"/>
    <mergeCell ref="V50:W50"/>
    <mergeCell ref="V51:W51"/>
    <mergeCell ref="V52:W52"/>
    <mergeCell ref="V41:W41"/>
    <mergeCell ref="V42:W42"/>
    <mergeCell ref="V43:W43"/>
    <mergeCell ref="V44:W44"/>
    <mergeCell ref="V45:W45"/>
    <mergeCell ref="V46:W46"/>
    <mergeCell ref="V59:W59"/>
    <mergeCell ref="V60:W60"/>
    <mergeCell ref="V61:W61"/>
    <mergeCell ref="V62:W62"/>
    <mergeCell ref="V63:W63"/>
    <mergeCell ref="V64:W64"/>
    <mergeCell ref="V53:W53"/>
    <mergeCell ref="V54:W54"/>
    <mergeCell ref="V55:W55"/>
    <mergeCell ref="V56:W56"/>
    <mergeCell ref="V57:W57"/>
    <mergeCell ref="V58:W58"/>
    <mergeCell ref="V71:W71"/>
    <mergeCell ref="V72:W72"/>
    <mergeCell ref="V73:W73"/>
    <mergeCell ref="V74:W74"/>
    <mergeCell ref="V75:W75"/>
    <mergeCell ref="V76:W76"/>
    <mergeCell ref="V65:W65"/>
    <mergeCell ref="V66:W66"/>
    <mergeCell ref="V67:W67"/>
    <mergeCell ref="V68:W68"/>
    <mergeCell ref="V69:W69"/>
    <mergeCell ref="V70:W70"/>
    <mergeCell ref="V83:W83"/>
    <mergeCell ref="V84:W84"/>
    <mergeCell ref="V85:W85"/>
    <mergeCell ref="V86:W86"/>
    <mergeCell ref="V87:W87"/>
    <mergeCell ref="V88:W88"/>
    <mergeCell ref="V77:W77"/>
    <mergeCell ref="V78:W78"/>
    <mergeCell ref="V79:W79"/>
    <mergeCell ref="V80:W80"/>
    <mergeCell ref="V81:W81"/>
    <mergeCell ref="V82:W82"/>
    <mergeCell ref="V95:W95"/>
    <mergeCell ref="V96:W96"/>
    <mergeCell ref="V97:W97"/>
    <mergeCell ref="V98:W98"/>
    <mergeCell ref="V99:W99"/>
    <mergeCell ref="V100:W100"/>
    <mergeCell ref="V89:W89"/>
    <mergeCell ref="V90:W90"/>
    <mergeCell ref="V91:W91"/>
    <mergeCell ref="V92:W92"/>
    <mergeCell ref="V93:W93"/>
    <mergeCell ref="V94:W94"/>
    <mergeCell ref="X122:Y122"/>
    <mergeCell ref="V123:Z123"/>
    <mergeCell ref="V124:Z124"/>
    <mergeCell ref="V125:Z125"/>
    <mergeCell ref="V126:Z126"/>
    <mergeCell ref="V127:Z127"/>
    <mergeCell ref="V101:W101"/>
    <mergeCell ref="V102:W102"/>
    <mergeCell ref="V103:W103"/>
    <mergeCell ref="V104:W104"/>
    <mergeCell ref="V105:W105"/>
    <mergeCell ref="V122:W122"/>
    <mergeCell ref="V134:Z134"/>
    <mergeCell ref="V136:Z136"/>
    <mergeCell ref="V139:Z139"/>
    <mergeCell ref="V140:Z140"/>
    <mergeCell ref="V141:Z141"/>
    <mergeCell ref="V142:Z142"/>
    <mergeCell ref="V128:Z128"/>
    <mergeCell ref="V129:Z129"/>
    <mergeCell ref="V130:Z130"/>
    <mergeCell ref="V131:Z131"/>
    <mergeCell ref="V132:Z132"/>
    <mergeCell ref="V133:Z133"/>
    <mergeCell ref="V137:Z137"/>
    <mergeCell ref="V138:Z138"/>
    <mergeCell ref="V149:Z149"/>
    <mergeCell ref="T151:T152"/>
    <mergeCell ref="V151:W152"/>
    <mergeCell ref="X151:X152"/>
    <mergeCell ref="Y151:AA151"/>
    <mergeCell ref="AB151:AB152"/>
    <mergeCell ref="V143:Z143"/>
    <mergeCell ref="V144:Z144"/>
    <mergeCell ref="V145:Z145"/>
    <mergeCell ref="V146:Z146"/>
    <mergeCell ref="V147:Z147"/>
    <mergeCell ref="V148:Z148"/>
    <mergeCell ref="V163:W163"/>
    <mergeCell ref="V157:W157"/>
    <mergeCell ref="V158:W158"/>
    <mergeCell ref="V159:W159"/>
    <mergeCell ref="V160:W160"/>
    <mergeCell ref="V161:W161"/>
    <mergeCell ref="V162:W162"/>
    <mergeCell ref="AC151:AC152"/>
    <mergeCell ref="AD151:AD152"/>
    <mergeCell ref="V153:W153"/>
    <mergeCell ref="V154:W154"/>
    <mergeCell ref="V155:W155"/>
    <mergeCell ref="V156:W156"/>
  </mergeCells>
  <conditionalFormatting sqref="T118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5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6:H168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70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6:G170 G106 G109:G118">
      <formula1>"CONSULTORIA,SICRO"</formula1>
    </dataValidation>
    <dataValidation type="whole" allowBlank="1" showInputMessage="1" showErrorMessage="1" sqref="T106 T109:T118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8" filterMode="1">
    <tabColor rgb="FFFFC000"/>
    <outlinePr summaryBelow="0"/>
    <pageSetUpPr fitToPage="1"/>
  </sheetPr>
  <dimension ref="A1:AG207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5.8554687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01 07 02</v>
      </c>
      <c r="C1" s="25" t="str">
        <f>CONCATENATE($W$25)</f>
        <v>LEVANTAMENTO VISUAL CONTÍNUO (LVC)</v>
      </c>
      <c r="D1" s="25" t="str">
        <f>CONCATENATE($AC$25)</f>
        <v>faixa.Km</v>
      </c>
      <c r="E1" s="231">
        <f>$AD$165</f>
        <v>434.29</v>
      </c>
      <c r="F1" s="231">
        <f>$AD$170</f>
        <v>567.23</v>
      </c>
      <c r="G1" s="233">
        <f>$T$122</f>
        <v>120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175</v>
      </c>
      <c r="W25" s="579" t="str">
        <f>VLOOKUP(V25,ORÇAMENTO!E:G,2,0)</f>
        <v>LEVANTAMENTO VISUAL CONTÍNUO (LVC)</v>
      </c>
      <c r="X25" s="579"/>
      <c r="Y25" s="579"/>
      <c r="Z25" s="579"/>
      <c r="AA25" s="579"/>
      <c r="AB25" s="579"/>
      <c r="AC25" s="209" t="str">
        <f>VLOOKUP(V25,ORÇAMENTO!E:G,3,0)</f>
        <v>faixa.Km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IF(I27=1,1,IF(SUM(J28:J$171)+SUM(I$26:I27)&lt;$I$22,1,0))</f>
        <v>1</v>
      </c>
      <c r="K27" s="33">
        <f t="shared" ref="K27:K58" si="0">MAX(I27:J27)</f>
        <v>1</v>
      </c>
      <c r="L27" s="33">
        <f t="shared" ref="L27:L5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IF(I28=1,1,IF(SUM(J29:J$171)+SUM(I$26:I28)&lt;$I$22,1,0))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IF(I29=1,1,IF(SUM(J30:J$171)+SUM(I$26:I29)&lt;$I$22,1,0))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x14ac:dyDescent="0.25">
      <c r="A30" s="30"/>
      <c r="B30" s="122"/>
      <c r="C30" s="121"/>
      <c r="D30" s="121"/>
      <c r="E30" s="121"/>
      <c r="F30" s="122"/>
      <c r="I30" s="30">
        <f t="shared" ref="I30:I39" si="2">IF($AD30=0,0,1)</f>
        <v>1</v>
      </c>
      <c r="J30" s="30">
        <f>IF(I30=1,1,IF(SUM(J31:J$171)+SUM(I$26:I30)&lt;$I$22,1,0))</f>
        <v>1</v>
      </c>
      <c r="K30" s="33">
        <f t="shared" si="0"/>
        <v>1</v>
      </c>
      <c r="L30" s="33">
        <f t="shared" si="1"/>
        <v>1</v>
      </c>
      <c r="M30" s="33"/>
      <c r="N30" s="33"/>
      <c r="O30" s="33"/>
      <c r="P30" s="33"/>
      <c r="Q30" s="33"/>
      <c r="R30" s="33"/>
      <c r="S30" s="33"/>
      <c r="T30" s="123" t="s">
        <v>110</v>
      </c>
      <c r="U30" s="132"/>
      <c r="V30" s="563" t="s">
        <v>186</v>
      </c>
      <c r="W30" s="563"/>
      <c r="X30" s="131" t="s">
        <v>183</v>
      </c>
      <c r="Y30" s="115">
        <v>1</v>
      </c>
      <c r="Z30" s="115">
        <v>1</v>
      </c>
      <c r="AA30" s="115"/>
      <c r="AB30" s="207">
        <f>VLOOKUP(V30,BASE!$B$5:$E$53,4,FALSE)</f>
        <v>5032.54</v>
      </c>
      <c r="AC30" s="207"/>
      <c r="AD30" s="113">
        <f t="shared" ref="AD30:AD33" si="3">TRUNC(Y30*((Z30*AB30)+(AA30*AC30)),4)</f>
        <v>5032.54</v>
      </c>
      <c r="AE30" s="32"/>
      <c r="AF30" s="39"/>
      <c r="AG30" s="38"/>
    </row>
    <row r="31" spans="1:33" s="27" customFormat="1" x14ac:dyDescent="0.25">
      <c r="A31" s="30"/>
      <c r="B31" s="122"/>
      <c r="C31" s="121"/>
      <c r="D31" s="121"/>
      <c r="E31" s="121"/>
      <c r="F31" s="122"/>
      <c r="I31" s="30">
        <f t="shared" si="2"/>
        <v>1</v>
      </c>
      <c r="J31" s="30">
        <f>IF(I31=1,1,IF(SUM(J32:J$171)+SUM(I$26:I31)&lt;$I$22,1,0))</f>
        <v>1</v>
      </c>
      <c r="K31" s="33">
        <f t="shared" si="0"/>
        <v>1</v>
      </c>
      <c r="L31" s="33">
        <f t="shared" si="1"/>
        <v>1</v>
      </c>
      <c r="M31" s="33"/>
      <c r="N31" s="33"/>
      <c r="O31" s="33"/>
      <c r="P31" s="33"/>
      <c r="Q31" s="33"/>
      <c r="R31" s="33"/>
      <c r="S31" s="33"/>
      <c r="T31" s="123" t="s">
        <v>109</v>
      </c>
      <c r="U31" s="132"/>
      <c r="V31" s="563" t="s">
        <v>196</v>
      </c>
      <c r="W31" s="563"/>
      <c r="X31" s="131" t="s">
        <v>183</v>
      </c>
      <c r="Y31" s="115">
        <v>1</v>
      </c>
      <c r="Z31" s="115">
        <v>1</v>
      </c>
      <c r="AA31" s="115"/>
      <c r="AB31" s="207">
        <f>VLOOKUP(V31,BASE!$B$5:$E$53,4,FALSE)</f>
        <v>13563.79</v>
      </c>
      <c r="AC31" s="207"/>
      <c r="AD31" s="113">
        <f t="shared" si="3"/>
        <v>13563.79</v>
      </c>
      <c r="AE31" s="32"/>
      <c r="AF31" s="39"/>
      <c r="AG31" s="38"/>
    </row>
    <row r="32" spans="1:33" s="27" customFormat="1" x14ac:dyDescent="0.25">
      <c r="A32" s="30"/>
      <c r="B32" s="122"/>
      <c r="C32" s="121"/>
      <c r="D32" s="121"/>
      <c r="E32" s="121"/>
      <c r="F32" s="122"/>
      <c r="I32" s="30">
        <f t="shared" si="2"/>
        <v>1</v>
      </c>
      <c r="J32" s="30">
        <f>IF(I32=1,1,IF(SUM(J33:J$171)+SUM(I$26:I32)&lt;$I$22,1,0))</f>
        <v>1</v>
      </c>
      <c r="K32" s="33">
        <f t="shared" si="0"/>
        <v>1</v>
      </c>
      <c r="L32" s="33">
        <f t="shared" si="1"/>
        <v>1</v>
      </c>
      <c r="M32" s="33"/>
      <c r="N32" s="33"/>
      <c r="O32" s="33"/>
      <c r="P32" s="33"/>
      <c r="Q32" s="33"/>
      <c r="R32" s="33"/>
      <c r="S32" s="33"/>
      <c r="T32" s="123" t="s">
        <v>108</v>
      </c>
      <c r="U32" s="132"/>
      <c r="V32" s="563" t="s">
        <v>184</v>
      </c>
      <c r="W32" s="563"/>
      <c r="X32" s="131" t="s">
        <v>183</v>
      </c>
      <c r="Y32" s="115">
        <v>1</v>
      </c>
      <c r="Z32" s="115">
        <v>1</v>
      </c>
      <c r="AA32" s="115"/>
      <c r="AB32" s="207">
        <f>VLOOKUP(V32,BASE!$B$5:$E$53,4,FALSE)</f>
        <v>239.7877334815829</v>
      </c>
      <c r="AC32" s="207"/>
      <c r="AD32" s="113">
        <f t="shared" si="3"/>
        <v>239.7877</v>
      </c>
      <c r="AE32" s="32"/>
      <c r="AF32" s="39"/>
      <c r="AG32" s="38"/>
    </row>
    <row r="33" spans="1:33" s="27" customFormat="1" x14ac:dyDescent="0.25">
      <c r="A33" s="30"/>
      <c r="B33" s="122"/>
      <c r="C33" s="121"/>
      <c r="D33" s="121"/>
      <c r="E33" s="121"/>
      <c r="F33" s="122"/>
      <c r="I33" s="30">
        <f t="shared" si="2"/>
        <v>1</v>
      </c>
      <c r="J33" s="30">
        <f>IF(I33=1,1,IF(SUM(J34:J$171)+SUM(I$26:I33)&lt;$I$22,1,0))</f>
        <v>1</v>
      </c>
      <c r="K33" s="33">
        <f t="shared" si="0"/>
        <v>1</v>
      </c>
      <c r="L33" s="33">
        <f t="shared" si="1"/>
        <v>1</v>
      </c>
      <c r="M33" s="33"/>
      <c r="N33" s="33"/>
      <c r="O33" s="33"/>
      <c r="P33" s="33"/>
      <c r="Q33" s="33"/>
      <c r="R33" s="33"/>
      <c r="S33" s="33"/>
      <c r="T33" s="123" t="s">
        <v>107</v>
      </c>
      <c r="U33" s="132"/>
      <c r="V33" s="563" t="s">
        <v>185</v>
      </c>
      <c r="W33" s="563"/>
      <c r="X33" s="131" t="s">
        <v>183</v>
      </c>
      <c r="Y33" s="115">
        <v>1</v>
      </c>
      <c r="Z33" s="115">
        <v>1</v>
      </c>
      <c r="AA33" s="115"/>
      <c r="AB33" s="207">
        <f>VLOOKUP(V33,BASE!$B$5:$E$53,4,FALSE)</f>
        <v>65.46508428631158</v>
      </c>
      <c r="AC33" s="207"/>
      <c r="AD33" s="113">
        <f t="shared" si="3"/>
        <v>65.465000000000003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IF(I34=1,1,IF(SUM(J35:J$171)+SUM(I$26:I34)&lt;$I$22,1,0))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ref="AD34:AD39" si="4">TRUNC(Y34*((Z34*AB34)+(AA34*AC34)),4)</f>
        <v>0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IF(I35=1,1,IF(SUM(J36:J$171)+SUM(I$26:I35)&lt;$I$22,1,0))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4"/>
        <v>0</v>
      </c>
      <c r="AE35" s="32"/>
      <c r="AF35" s="39"/>
      <c r="AG35" s="38"/>
    </row>
    <row r="36" spans="1:33" s="27" customFormat="1" hidden="1" x14ac:dyDescent="0.25">
      <c r="A36" s="30"/>
      <c r="B36" s="122"/>
      <c r="C36" s="121"/>
      <c r="D36" s="121"/>
      <c r="E36" s="121"/>
      <c r="F36" s="122"/>
      <c r="I36" s="30">
        <f t="shared" si="2"/>
        <v>0</v>
      </c>
      <c r="J36" s="30">
        <f>IF(I36=1,1,IF(SUM(J37:J$171)+SUM(I$26:I36)&lt;$I$22,1,0))</f>
        <v>0</v>
      </c>
      <c r="K36" s="33">
        <f t="shared" si="0"/>
        <v>0</v>
      </c>
      <c r="L36" s="33">
        <f t="shared" si="1"/>
        <v>0</v>
      </c>
      <c r="M36" s="33"/>
      <c r="N36" s="33"/>
      <c r="O36" s="33"/>
      <c r="P36" s="33"/>
      <c r="Q36" s="33"/>
      <c r="R36" s="33"/>
      <c r="S36" s="33"/>
      <c r="T36" s="123"/>
      <c r="U36" s="132"/>
      <c r="V36" s="563" t="s">
        <v>19</v>
      </c>
      <c r="W36" s="563"/>
      <c r="X36" s="131" t="s">
        <v>19</v>
      </c>
      <c r="Y36" s="115">
        <v>0</v>
      </c>
      <c r="Z36" s="115">
        <v>0</v>
      </c>
      <c r="AA36" s="115"/>
      <c r="AB36" s="207">
        <v>0</v>
      </c>
      <c r="AC36" s="207"/>
      <c r="AD36" s="113">
        <f t="shared" si="4"/>
        <v>0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0</v>
      </c>
      <c r="J37" s="30">
        <f>IF(I37=1,1,IF(SUM(J38:J$171)+SUM(I$26:I37)&lt;$I$22,1,0))</f>
        <v>0</v>
      </c>
      <c r="K37" s="33">
        <f t="shared" si="0"/>
        <v>0</v>
      </c>
      <c r="L37" s="33">
        <f t="shared" si="1"/>
        <v>0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/>
      <c r="W37" s="563"/>
      <c r="X37" s="131"/>
      <c r="Y37" s="115"/>
      <c r="Z37" s="115"/>
      <c r="AA37" s="115"/>
      <c r="AB37" s="207"/>
      <c r="AC37" s="207"/>
      <c r="AD37" s="113"/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>
        <f t="shared" si="2"/>
        <v>0</v>
      </c>
      <c r="J38" s="30">
        <f>IF(I38=1,1,IF(SUM(J39:J$171)+SUM(I$26:I38)&lt;$I$22,1,0))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/>
      <c r="W38" s="563"/>
      <c r="X38" s="131"/>
      <c r="Y38" s="115"/>
      <c r="Z38" s="115"/>
      <c r="AA38" s="115"/>
      <c r="AB38" s="207"/>
      <c r="AC38" s="207"/>
      <c r="AD38" s="113"/>
      <c r="AE38" s="32"/>
      <c r="AF38" s="39"/>
      <c r="AG38" s="38"/>
    </row>
    <row r="39" spans="1:33" s="27" customFormat="1" hidden="1" x14ac:dyDescent="0.25">
      <c r="A39" s="30"/>
      <c r="B39" s="122"/>
      <c r="C39" s="121"/>
      <c r="D39" s="121"/>
      <c r="E39" s="121"/>
      <c r="F39" s="122"/>
      <c r="I39" s="30">
        <f t="shared" si="2"/>
        <v>0</v>
      </c>
      <c r="J39" s="30">
        <f>IF(I39=1,1,IF(SUM(J40:J$171)+SUM(I$26:I39)&lt;$I$22,1,0))</f>
        <v>0</v>
      </c>
      <c r="K39" s="33">
        <f t="shared" si="0"/>
        <v>0</v>
      </c>
      <c r="L39" s="33">
        <f t="shared" si="1"/>
        <v>0</v>
      </c>
      <c r="M39" s="33"/>
      <c r="N39" s="33"/>
      <c r="O39" s="33"/>
      <c r="P39" s="33"/>
      <c r="Q39" s="33"/>
      <c r="R39" s="33"/>
      <c r="S39" s="33"/>
      <c r="T39" s="123"/>
      <c r="U39" s="132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4"/>
        <v>0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IF(I40=1,1,IF(SUM(J41:J$171)+SUM(I$26:I40)&lt;$I$22,1,0))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SUM(AD29:AD39)</f>
        <v>18901.582700000003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IF(I41=1,1,IF(SUM(J42:J$171)+SUM(I$26:I41)&lt;$I$22,1,0))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63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03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IF(I42=1,1,IF(SUM(J43:J$171)+SUM(I$26:I42)&lt;$I$22,1,0))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SUM(AD43:AD62)</f>
        <v>3736.7</v>
      </c>
      <c r="AE42" s="32"/>
      <c r="AF42" s="39"/>
      <c r="AG42" s="38"/>
    </row>
    <row r="43" spans="1:33" s="27" customFormat="1" x14ac:dyDescent="0.25">
      <c r="A43" s="30"/>
      <c r="B43" s="122"/>
      <c r="C43" s="121"/>
      <c r="D43" s="121"/>
      <c r="E43" s="121"/>
      <c r="F43" s="122"/>
      <c r="I43" s="30">
        <v>1</v>
      </c>
      <c r="J43" s="30">
        <f>IF(I43=1,1,IF(SUM(J44:J$171)+SUM(I$26:I43)&lt;$I$22,1,0))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98</v>
      </c>
      <c r="U43" s="48"/>
      <c r="V43" s="569" t="s">
        <v>224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AB43/SUM($AB$43:$AB$104)</f>
        <v>5.5555555555555552E-2</v>
      </c>
      <c r="AB43" s="114">
        <v>40</v>
      </c>
      <c r="AC43" s="196">
        <f>Y43/220</f>
        <v>51.580363636363636</v>
      </c>
      <c r="AD43" s="113">
        <f>ROUND(AB43*AC43,4)</f>
        <v>2063.2145</v>
      </c>
      <c r="AE43" s="32"/>
      <c r="AF43" s="39"/>
      <c r="AG43" s="38"/>
    </row>
    <row r="44" spans="1:33" s="27" customFormat="1" hidden="1" x14ac:dyDescent="0.25">
      <c r="A44" s="30"/>
      <c r="B44" s="122"/>
      <c r="C44" s="121"/>
      <c r="D44" s="121"/>
      <c r="E44" s="121"/>
      <c r="F44" s="122"/>
      <c r="I44" s="30">
        <f t="shared" ref="I44:I61" si="5">IF($AD44=0,0,1)</f>
        <v>0</v>
      </c>
      <c r="J44" s="30">
        <f>IF(I44=1,1,IF(SUM(J45:J$171)+SUM(I$26:I44)&lt;$I$22,1,0))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ref="AD44:AD62" si="6">ROUND(AB44*AC44,4)</f>
        <v>0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5"/>
        <v>0</v>
      </c>
      <c r="J45" s="30">
        <f>IF(I45=1,1,IF(SUM(J46:J$171)+SUM(I$26:I45)&lt;$I$22,1,0))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6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5"/>
        <v>0</v>
      </c>
      <c r="J46" s="30">
        <f>IF(I46=1,1,IF(SUM(J47:J$171)+SUM(I$26:I46)&lt;$I$22,1,0))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6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5"/>
        <v>0</v>
      </c>
      <c r="J47" s="30">
        <f>IF(I47=1,1,IF(SUM(J48:J$171)+SUM(I$26:I47)&lt;$I$22,1,0))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6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5"/>
        <v>0</v>
      </c>
      <c r="J48" s="30">
        <f>IF(I48=1,1,IF(SUM(J49:J$171)+SUM(I$26:I48)&lt;$I$22,1,0))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6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5"/>
        <v>0</v>
      </c>
      <c r="J49" s="30">
        <f>IF(I49=1,1,IF(SUM(J50:J$171)+SUM(I$26:I49)&lt;$I$22,1,0))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6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5"/>
        <v>0</v>
      </c>
      <c r="J50" s="30">
        <f>IF(I50=1,1,IF(SUM(J51:J$171)+SUM(I$26:I50)&lt;$I$22,1,0))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6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5"/>
        <v>0</v>
      </c>
      <c r="J51" s="30">
        <f>IF(I51=1,1,IF(SUM(J52:J$171)+SUM(I$26:I51)&lt;$I$22,1,0))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6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5"/>
        <v>0</v>
      </c>
      <c r="J52" s="30">
        <f>IF(I52=1,1,IF(SUM(J53:J$171)+SUM(I$26:I52)&lt;$I$22,1,0))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6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5"/>
        <v>0</v>
      </c>
      <c r="J53" s="30">
        <f>IF(I53=1,1,IF(SUM(J54:J$171)+SUM(I$26:I53)&lt;$I$22,1,0))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6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5"/>
        <v>0</v>
      </c>
      <c r="J54" s="30">
        <f>IF(I54=1,1,IF(SUM(J55:J$171)+SUM(I$26:I54)&lt;$I$22,1,0))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6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5"/>
        <v>0</v>
      </c>
      <c r="J55" s="30">
        <f>IF(I55=1,1,IF(SUM(J56:J$171)+SUM(I$26:I55)&lt;$I$22,1,0))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6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5"/>
        <v>0</v>
      </c>
      <c r="J56" s="30">
        <f>IF(I56=1,1,IF(SUM(J57:J$171)+SUM(I$26:I56)&lt;$I$22,1,0))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6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5"/>
        <v>0</v>
      </c>
      <c r="J57" s="30">
        <f>IF(I57=1,1,IF(SUM(J58:J$171)+SUM(I$26:I57)&lt;$I$22,1,0))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6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5"/>
        <v>0</v>
      </c>
      <c r="J58" s="30">
        <f>IF(I58=1,1,IF(SUM(J59:J$171)+SUM(I$26:I58)&lt;$I$22,1,0))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6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5"/>
        <v>0</v>
      </c>
      <c r="J59" s="30">
        <f>IF(I59=1,1,IF(SUM(J60:J$171)+SUM(I$26:I59)&lt;$I$22,1,0))</f>
        <v>0</v>
      </c>
      <c r="K59" s="33">
        <f t="shared" ref="K59:K90" si="7">MAX(I59:J59)</f>
        <v>0</v>
      </c>
      <c r="L59" s="33">
        <f t="shared" ref="L59:L90" si="8">K59</f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6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5"/>
        <v>0</v>
      </c>
      <c r="J60" s="30">
        <f>IF(I60=1,1,IF(SUM(J61:J$171)+SUM(I$26:I60)&lt;$I$22,1,0))</f>
        <v>0</v>
      </c>
      <c r="K60" s="33">
        <f t="shared" si="7"/>
        <v>0</v>
      </c>
      <c r="L60" s="33">
        <f t="shared" si="8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6"/>
        <v>0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5"/>
        <v>0</v>
      </c>
      <c r="J61" s="30">
        <f>IF(I61=1,1,IF(SUM(J62:J$171)+SUM(I$26:I61)&lt;$I$22,1,0))</f>
        <v>0</v>
      </c>
      <c r="K61" s="33">
        <f t="shared" si="7"/>
        <v>0</v>
      </c>
      <c r="L61" s="33">
        <f t="shared" si="8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6"/>
        <v>0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IF(I62=1,1,IF(SUM(J63:J$171)+SUM(I$26:I62)&lt;$I$22,1,0))</f>
        <v>1</v>
      </c>
      <c r="K62" s="33">
        <f t="shared" si="7"/>
        <v>1</v>
      </c>
      <c r="L62" s="33">
        <f t="shared" si="8"/>
        <v>1</v>
      </c>
      <c r="M62" s="33"/>
      <c r="N62" s="33"/>
      <c r="O62" s="33"/>
      <c r="P62" s="33"/>
      <c r="Q62" s="33"/>
      <c r="R62" s="33"/>
      <c r="S62" s="33"/>
      <c r="T62" s="200" t="s">
        <v>48</v>
      </c>
      <c r="U62" s="48"/>
      <c r="V62" s="569" t="s">
        <v>203</v>
      </c>
      <c r="W62" s="569"/>
      <c r="X62" s="131" t="s">
        <v>204</v>
      </c>
      <c r="Y62" s="207">
        <f>VLOOKUP(X62,BASE!$B$5:$E$53,4,FALSE)</f>
        <v>18408.34</v>
      </c>
      <c r="Z62" s="198">
        <v>1</v>
      </c>
      <c r="AA62" s="197">
        <f>AB62/SUM($AB$43:$AB$104)</f>
        <v>2.7777777777777776E-2</v>
      </c>
      <c r="AB62" s="114">
        <v>20</v>
      </c>
      <c r="AC62" s="196">
        <f>Y62/220</f>
        <v>83.674272727272722</v>
      </c>
      <c r="AD62" s="113">
        <f t="shared" si="6"/>
        <v>1673.4855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IF(I63=1,1,IF(SUM(J64:J$171)+SUM(I$26:I63)&lt;$I$22,1,0))</f>
        <v>1</v>
      </c>
      <c r="K63" s="33">
        <f t="shared" si="7"/>
        <v>1</v>
      </c>
      <c r="L63" s="33">
        <f t="shared" si="8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SUM(AD64:AD83)</f>
        <v>6837.63</v>
      </c>
      <c r="AE63" s="32"/>
      <c r="AF63" s="39"/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v>1</v>
      </c>
      <c r="J64" s="30">
        <f>IF(I64=1,1,IF(SUM(J65:J$171)+SUM(I$26:I64)&lt;$I$22,1,0))</f>
        <v>1</v>
      </c>
      <c r="K64" s="33">
        <f t="shared" si="7"/>
        <v>1</v>
      </c>
      <c r="L64" s="33">
        <f t="shared" si="8"/>
        <v>1</v>
      </c>
      <c r="M64" s="33"/>
      <c r="N64" s="33"/>
      <c r="O64" s="33"/>
      <c r="P64" s="33"/>
      <c r="Q64" s="33"/>
      <c r="R64" s="33"/>
      <c r="S64" s="33"/>
      <c r="T64" s="200" t="s">
        <v>106</v>
      </c>
      <c r="U64" s="48"/>
      <c r="V64" s="569" t="s">
        <v>241</v>
      </c>
      <c r="W64" s="569"/>
      <c r="X64" s="131" t="s">
        <v>237</v>
      </c>
      <c r="Y64" s="207">
        <f>VLOOKUP(X64,BASE!$B$5:$E$53,4,FALSE)</f>
        <v>3793.13</v>
      </c>
      <c r="Z64" s="198">
        <v>1</v>
      </c>
      <c r="AA64" s="197">
        <f>AB64/SUM($AB$43:$AB$104)</f>
        <v>0.30555555555555558</v>
      </c>
      <c r="AB64" s="114">
        <v>220</v>
      </c>
      <c r="AC64" s="196">
        <f>Y64/220</f>
        <v>17.241500000000002</v>
      </c>
      <c r="AD64" s="113">
        <f>ROUND(AB64*AC64,4)</f>
        <v>3793.13</v>
      </c>
      <c r="AE64" s="32"/>
      <c r="AF64" s="39"/>
      <c r="AG64" s="38"/>
    </row>
    <row r="65" spans="1:33" s="27" customFormat="1" x14ac:dyDescent="0.25">
      <c r="A65" s="30"/>
      <c r="B65" s="122"/>
      <c r="C65" s="121"/>
      <c r="D65" s="121"/>
      <c r="E65" s="121"/>
      <c r="F65" s="122"/>
      <c r="I65" s="30">
        <f t="shared" ref="I65:I82" si="9">IF($AD65=0,0,1)</f>
        <v>1</v>
      </c>
      <c r="J65" s="30">
        <f>IF(I65=1,1,IF(SUM(J66:J$171)+SUM(I$26:I65)&lt;$I$22,1,0))</f>
        <v>1</v>
      </c>
      <c r="K65" s="33">
        <f t="shared" si="7"/>
        <v>1</v>
      </c>
      <c r="L65" s="33">
        <f t="shared" si="8"/>
        <v>1</v>
      </c>
      <c r="M65" s="33"/>
      <c r="N65" s="33"/>
      <c r="O65" s="33"/>
      <c r="P65" s="33"/>
      <c r="Q65" s="33"/>
      <c r="R65" s="33"/>
      <c r="S65" s="33"/>
      <c r="T65" s="200" t="s">
        <v>83</v>
      </c>
      <c r="U65" s="48"/>
      <c r="V65" s="569" t="s">
        <v>240</v>
      </c>
      <c r="W65" s="569"/>
      <c r="X65" s="131" t="s">
        <v>230</v>
      </c>
      <c r="Y65" s="207">
        <f>VLOOKUP(X65,BASE!$B$5:$E$53,4,FALSE)</f>
        <v>3044.5</v>
      </c>
      <c r="Z65" s="198">
        <v>1</v>
      </c>
      <c r="AA65" s="197">
        <f>AB65/SUM($AB$43:$AB$104)</f>
        <v>0.30555555555555558</v>
      </c>
      <c r="AB65" s="114">
        <v>220</v>
      </c>
      <c r="AC65" s="196">
        <f>Y65/220</f>
        <v>13.838636363636363</v>
      </c>
      <c r="AD65" s="113">
        <f t="shared" ref="AD65:AD83" si="10">ROUND(AB65*AC65,4)</f>
        <v>3044.5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9"/>
        <v>0</v>
      </c>
      <c r="J66" s="30">
        <f>IF(I66=1,1,IF(SUM(J67:J$171)+SUM(I$26:I66)&lt;$I$22,1,0))</f>
        <v>0</v>
      </c>
      <c r="K66" s="33">
        <f t="shared" si="7"/>
        <v>0</v>
      </c>
      <c r="L66" s="33">
        <f t="shared" si="8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10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9"/>
        <v>0</v>
      </c>
      <c r="J67" s="30">
        <f>IF(I67=1,1,IF(SUM(J68:J$171)+SUM(I$26:I67)&lt;$I$22,1,0))</f>
        <v>0</v>
      </c>
      <c r="K67" s="33">
        <f t="shared" si="7"/>
        <v>0</v>
      </c>
      <c r="L67" s="33">
        <f t="shared" si="8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10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9"/>
        <v>0</v>
      </c>
      <c r="J68" s="30">
        <f>IF(I68=1,1,IF(SUM(J69:J$171)+SUM(I$26:I68)&lt;$I$22,1,0))</f>
        <v>0</v>
      </c>
      <c r="K68" s="33">
        <f t="shared" si="7"/>
        <v>0</v>
      </c>
      <c r="L68" s="33">
        <f t="shared" si="8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10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9"/>
        <v>0</v>
      </c>
      <c r="J69" s="30">
        <f>IF(I69=1,1,IF(SUM(J70:J$171)+SUM(I$26:I69)&lt;$I$22,1,0))</f>
        <v>0</v>
      </c>
      <c r="K69" s="33">
        <f t="shared" si="7"/>
        <v>0</v>
      </c>
      <c r="L69" s="33">
        <f t="shared" si="8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10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9"/>
        <v>0</v>
      </c>
      <c r="J70" s="30">
        <f>IF(I70=1,1,IF(SUM(J71:J$171)+SUM(I$26:I70)&lt;$I$22,1,0))</f>
        <v>0</v>
      </c>
      <c r="K70" s="33">
        <f t="shared" si="7"/>
        <v>0</v>
      </c>
      <c r="L70" s="33">
        <f t="shared" si="8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10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9"/>
        <v>0</v>
      </c>
      <c r="J71" s="30">
        <f>IF(I71=1,1,IF(SUM(J72:J$171)+SUM(I$26:I71)&lt;$I$22,1,0))</f>
        <v>0</v>
      </c>
      <c r="K71" s="33">
        <f t="shared" si="7"/>
        <v>0</v>
      </c>
      <c r="L71" s="33">
        <f t="shared" si="8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10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9"/>
        <v>0</v>
      </c>
      <c r="J72" s="30">
        <f>IF(I72=1,1,IF(SUM(J73:J$171)+SUM(I$26:I72)&lt;$I$22,1,0))</f>
        <v>0</v>
      </c>
      <c r="K72" s="33">
        <f t="shared" si="7"/>
        <v>0</v>
      </c>
      <c r="L72" s="33">
        <f t="shared" si="8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10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9"/>
        <v>0</v>
      </c>
      <c r="J73" s="30">
        <f>IF(I73=1,1,IF(SUM(J74:J$171)+SUM(I$26:I73)&lt;$I$22,1,0))</f>
        <v>0</v>
      </c>
      <c r="K73" s="33">
        <f t="shared" si="7"/>
        <v>0</v>
      </c>
      <c r="L73" s="33">
        <f t="shared" si="8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10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9"/>
        <v>0</v>
      </c>
      <c r="J74" s="30">
        <f>IF(I74=1,1,IF(SUM(J75:J$171)+SUM(I$26:I74)&lt;$I$22,1,0))</f>
        <v>0</v>
      </c>
      <c r="K74" s="33">
        <f t="shared" si="7"/>
        <v>0</v>
      </c>
      <c r="L74" s="33">
        <f t="shared" si="8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10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9"/>
        <v>0</v>
      </c>
      <c r="J75" s="30">
        <f>IF(I75=1,1,IF(SUM(J76:J$171)+SUM(I$26:I75)&lt;$I$22,1,0))</f>
        <v>0</v>
      </c>
      <c r="K75" s="33">
        <f t="shared" si="7"/>
        <v>0</v>
      </c>
      <c r="L75" s="33">
        <f t="shared" si="8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10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9"/>
        <v>0</v>
      </c>
      <c r="J76" s="30">
        <f>IF(I76=1,1,IF(SUM(J77:J$171)+SUM(I$26:I76)&lt;$I$22,1,0))</f>
        <v>0</v>
      </c>
      <c r="K76" s="33">
        <f t="shared" si="7"/>
        <v>0</v>
      </c>
      <c r="L76" s="33">
        <f t="shared" si="8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10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9"/>
        <v>0</v>
      </c>
      <c r="J77" s="30">
        <f>IF(I77=1,1,IF(SUM(J78:J$171)+SUM(I$26:I77)&lt;$I$22,1,0))</f>
        <v>0</v>
      </c>
      <c r="K77" s="33">
        <f t="shared" si="7"/>
        <v>0</v>
      </c>
      <c r="L77" s="33">
        <f t="shared" si="8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10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9"/>
        <v>0</v>
      </c>
      <c r="J78" s="30">
        <f>IF(I78=1,1,IF(SUM(J79:J$171)+SUM(I$26:I78)&lt;$I$22,1,0))</f>
        <v>0</v>
      </c>
      <c r="K78" s="33">
        <f t="shared" si="7"/>
        <v>0</v>
      </c>
      <c r="L78" s="33">
        <f t="shared" si="8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10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9"/>
        <v>0</v>
      </c>
      <c r="J79" s="30">
        <f>IF(I79=1,1,IF(SUM(J80:J$171)+SUM(I$26:I79)&lt;$I$22,1,0))</f>
        <v>0</v>
      </c>
      <c r="K79" s="33">
        <f t="shared" si="7"/>
        <v>0</v>
      </c>
      <c r="L79" s="33">
        <f t="shared" si="8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10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9"/>
        <v>0</v>
      </c>
      <c r="J80" s="30">
        <f>IF(I80=1,1,IF(SUM(J81:J$171)+SUM(I$26:I80)&lt;$I$22,1,0))</f>
        <v>0</v>
      </c>
      <c r="K80" s="33">
        <f t="shared" si="7"/>
        <v>0</v>
      </c>
      <c r="L80" s="33">
        <f t="shared" si="8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10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9"/>
        <v>0</v>
      </c>
      <c r="J81" s="30">
        <f>IF(I81=1,1,IF(SUM(J82:J$171)+SUM(I$26:I81)&lt;$I$22,1,0))</f>
        <v>0</v>
      </c>
      <c r="K81" s="33">
        <f t="shared" si="7"/>
        <v>0</v>
      </c>
      <c r="L81" s="33">
        <f t="shared" si="8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10"/>
        <v>0</v>
      </c>
      <c r="AE81" s="32"/>
      <c r="AF81" s="39"/>
      <c r="AG81" s="38"/>
    </row>
    <row r="82" spans="1:33" s="27" customFormat="1" hidden="1" x14ac:dyDescent="0.25">
      <c r="A82" s="30"/>
      <c r="B82" s="122"/>
      <c r="C82" s="121"/>
      <c r="D82" s="121"/>
      <c r="E82" s="121"/>
      <c r="F82" s="122"/>
      <c r="I82" s="30">
        <f t="shared" si="9"/>
        <v>0</v>
      </c>
      <c r="J82" s="30">
        <f>IF(I82=1,1,IF(SUM(J83:J$171)+SUM(I$26:I82)&lt;$I$22,1,0))</f>
        <v>0</v>
      </c>
      <c r="K82" s="33">
        <f t="shared" si="7"/>
        <v>0</v>
      </c>
      <c r="L82" s="33">
        <f t="shared" si="8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10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IF(I83=1,1,IF(SUM(J84:J$171)+SUM(I$26:I83)&lt;$I$22,1,0))</f>
        <v>1</v>
      </c>
      <c r="K83" s="33">
        <f t="shared" si="7"/>
        <v>1</v>
      </c>
      <c r="L83" s="33">
        <f t="shared" si="8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10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IF(I84=1,1,IF(SUM(J85:J$171)+SUM(I$26:I84)&lt;$I$22,1,0))</f>
        <v>1</v>
      </c>
      <c r="K84" s="33">
        <f t="shared" si="7"/>
        <v>1</v>
      </c>
      <c r="L84" s="33">
        <f t="shared" si="8"/>
        <v>1</v>
      </c>
      <c r="M84" s="33"/>
      <c r="N84" s="33"/>
      <c r="O84" s="33"/>
      <c r="P84" s="33"/>
      <c r="Q84" s="33"/>
      <c r="R84" s="33"/>
      <c r="S84" s="33"/>
      <c r="T84" s="195"/>
      <c r="U84" s="48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SUM(AD85:AD104)</f>
        <v>2044.22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IF(I85=1,1,IF(SUM(J86:J$171)+SUM(I$26:I85)&lt;$I$22,1,0))</f>
        <v>1</v>
      </c>
      <c r="K85" s="33">
        <f t="shared" si="7"/>
        <v>1</v>
      </c>
      <c r="L85" s="33">
        <f t="shared" si="8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245</v>
      </c>
      <c r="W85" s="569"/>
      <c r="X85" s="131" t="s">
        <v>246</v>
      </c>
      <c r="Y85" s="207">
        <f>VLOOKUP(X85,BASE!$B$5:$E$53,4,FALSE)</f>
        <v>2044.22</v>
      </c>
      <c r="Z85" s="198">
        <v>1</v>
      </c>
      <c r="AA85" s="197">
        <f>AB85/SUM($AB$43:$AB$104)</f>
        <v>0.30555555555555558</v>
      </c>
      <c r="AB85" s="114">
        <v>220</v>
      </c>
      <c r="AC85" s="196">
        <f>Y85/220</f>
        <v>9.2919090909090905</v>
      </c>
      <c r="AD85" s="113">
        <f t="shared" ref="AD85" si="11">ROUND(AB85*AC85,4)</f>
        <v>2044.22</v>
      </c>
      <c r="AE85" s="32"/>
      <c r="AF85" s="39"/>
      <c r="AG85" s="38"/>
    </row>
    <row r="86" spans="1:33" s="27" customFormat="1" x14ac:dyDescent="0.25">
      <c r="A86" s="30"/>
      <c r="B86" s="122"/>
      <c r="C86" s="121"/>
      <c r="D86" s="121"/>
      <c r="E86" s="121"/>
      <c r="F86" s="122"/>
      <c r="I86" s="30">
        <v>1</v>
      </c>
      <c r="J86" s="30">
        <f>IF(I86=1,1,IF(SUM(J87:J$171)+SUM(I$26:I86)&lt;$I$22,1,0))</f>
        <v>1</v>
      </c>
      <c r="K86" s="33">
        <f t="shared" si="7"/>
        <v>1</v>
      </c>
      <c r="L86" s="33">
        <f t="shared" si="8"/>
        <v>1</v>
      </c>
      <c r="M86" s="33"/>
      <c r="N86" s="33"/>
      <c r="O86" s="33"/>
      <c r="P86" s="33"/>
      <c r="Q86" s="33"/>
      <c r="R86" s="33"/>
      <c r="S86" s="33"/>
      <c r="T86" s="200" t="s">
        <v>105</v>
      </c>
      <c r="U86" s="48"/>
      <c r="V86" s="569"/>
      <c r="W86" s="569"/>
      <c r="X86" s="131"/>
      <c r="Y86" s="207"/>
      <c r="Z86" s="198"/>
      <c r="AA86" s="197"/>
      <c r="AB86" s="114"/>
      <c r="AC86" s="196"/>
      <c r="AD86" s="113"/>
      <c r="AE86" s="32"/>
      <c r="AF86" s="39"/>
      <c r="AG86" s="38"/>
    </row>
    <row r="87" spans="1:33" s="27" customFormat="1" x14ac:dyDescent="0.25">
      <c r="A87" s="30"/>
      <c r="B87" s="122"/>
      <c r="C87" s="121"/>
      <c r="D87" s="121"/>
      <c r="E87" s="121"/>
      <c r="F87" s="122"/>
      <c r="I87" s="30">
        <f t="shared" ref="I87:I104" si="12">IF($AD87=0,0,1)</f>
        <v>0</v>
      </c>
      <c r="J87" s="30">
        <f>IF(I87=1,1,IF(SUM(J88:J$171)+SUM(I$26:I87)&lt;$I$22,1,0))</f>
        <v>0</v>
      </c>
      <c r="K87" s="33">
        <f t="shared" si="7"/>
        <v>0</v>
      </c>
      <c r="L87" s="33">
        <f t="shared" si="8"/>
        <v>0</v>
      </c>
      <c r="M87" s="33"/>
      <c r="N87" s="33"/>
      <c r="O87" s="33"/>
      <c r="P87" s="33"/>
      <c r="Q87" s="33"/>
      <c r="R87" s="33"/>
      <c r="S87" s="33"/>
      <c r="T87" s="200" t="s">
        <v>44</v>
      </c>
      <c r="U87" s="48"/>
      <c r="V87" s="569"/>
      <c r="W87" s="569"/>
      <c r="X87" s="131"/>
      <c r="Y87" s="207"/>
      <c r="Z87" s="198"/>
      <c r="AA87" s="197"/>
      <c r="AB87" s="114"/>
      <c r="AC87" s="196"/>
      <c r="AD87" s="113"/>
      <c r="AE87" s="32"/>
      <c r="AF87" s="39"/>
      <c r="AG87" s="38"/>
    </row>
    <row r="88" spans="1:33" s="27" customFormat="1" x14ac:dyDescent="0.25">
      <c r="A88" s="30"/>
      <c r="B88" s="122"/>
      <c r="C88" s="121"/>
      <c r="D88" s="121"/>
      <c r="E88" s="121"/>
      <c r="F88" s="122"/>
      <c r="I88" s="30">
        <f t="shared" si="12"/>
        <v>0</v>
      </c>
      <c r="J88" s="30">
        <f>IF(I88=1,1,IF(SUM(J89:J$171)+SUM(I$26:I88)&lt;$I$22,1,0))</f>
        <v>0</v>
      </c>
      <c r="K88" s="33">
        <f t="shared" si="7"/>
        <v>0</v>
      </c>
      <c r="L88" s="33">
        <f t="shared" si="8"/>
        <v>0</v>
      </c>
      <c r="M88" s="33"/>
      <c r="N88" s="33"/>
      <c r="O88" s="33"/>
      <c r="P88" s="33"/>
      <c r="Q88" s="33"/>
      <c r="R88" s="33"/>
      <c r="S88" s="33"/>
      <c r="T88" s="200" t="s">
        <v>89</v>
      </c>
      <c r="U88" s="48"/>
      <c r="V88" s="569"/>
      <c r="W88" s="569"/>
      <c r="X88" s="131"/>
      <c r="Y88" s="207"/>
      <c r="Z88" s="198"/>
      <c r="AA88" s="197"/>
      <c r="AB88" s="114"/>
      <c r="AC88" s="196"/>
      <c r="AD88" s="113"/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12"/>
        <v>0</v>
      </c>
      <c r="J89" s="30">
        <f>IF(I89=1,1,IF(SUM(J90:J$171)+SUM(I$26:I89)&lt;$I$22,1,0))</f>
        <v>0</v>
      </c>
      <c r="K89" s="33">
        <f t="shared" si="7"/>
        <v>0</v>
      </c>
      <c r="L89" s="33">
        <f t="shared" si="8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ref="AD89:AD104" si="13">ROUND(AB89*AC89,4)</f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12"/>
        <v>0</v>
      </c>
      <c r="J90" s="30">
        <f>IF(I90=1,1,IF(SUM(J91:J$171)+SUM(I$26:I90)&lt;$I$22,1,0))</f>
        <v>0</v>
      </c>
      <c r="K90" s="33">
        <f t="shared" si="7"/>
        <v>0</v>
      </c>
      <c r="L90" s="33">
        <f t="shared" si="8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3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12"/>
        <v>0</v>
      </c>
      <c r="J91" s="30">
        <f>IF(I91=1,1,IF(SUM(J92:J$171)+SUM(I$26:I91)&lt;$I$22,1,0))</f>
        <v>0</v>
      </c>
      <c r="K91" s="33">
        <f t="shared" ref="K91:K122" si="14">MAX(I91:J91)</f>
        <v>0</v>
      </c>
      <c r="L91" s="33">
        <f t="shared" ref="L91:L122" si="15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3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12"/>
        <v>0</v>
      </c>
      <c r="J92" s="30">
        <f>IF(I92=1,1,IF(SUM(J93:J$171)+SUM(I$26:I92)&lt;$I$22,1,0))</f>
        <v>0</v>
      </c>
      <c r="K92" s="33">
        <f t="shared" si="14"/>
        <v>0</v>
      </c>
      <c r="L92" s="33">
        <f t="shared" si="15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3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12"/>
        <v>0</v>
      </c>
      <c r="J93" s="30">
        <f>IF(I93=1,1,IF(SUM(J94:J$171)+SUM(I$26:I93)&lt;$I$22,1,0))</f>
        <v>0</v>
      </c>
      <c r="K93" s="33">
        <f t="shared" si="14"/>
        <v>0</v>
      </c>
      <c r="L93" s="33">
        <f t="shared" si="15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3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12"/>
        <v>0</v>
      </c>
      <c r="J94" s="30">
        <f>IF(I94=1,1,IF(SUM(J95:J$171)+SUM(I$26:I94)&lt;$I$22,1,0))</f>
        <v>0</v>
      </c>
      <c r="K94" s="33">
        <f t="shared" si="14"/>
        <v>0</v>
      </c>
      <c r="L94" s="33">
        <f t="shared" si="15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3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2"/>
        <v>0</v>
      </c>
      <c r="J95" s="30">
        <f>IF(I95=1,1,IF(SUM(J96:J$171)+SUM(I$26:I95)&lt;$I$22,1,0))</f>
        <v>0</v>
      </c>
      <c r="K95" s="33">
        <f t="shared" si="14"/>
        <v>0</v>
      </c>
      <c r="L95" s="33">
        <f t="shared" si="15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3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12"/>
        <v>0</v>
      </c>
      <c r="J96" s="30">
        <f>IF(I96=1,1,IF(SUM(J97:J$171)+SUM(I$26:I96)&lt;$I$22,1,0))</f>
        <v>0</v>
      </c>
      <c r="K96" s="33">
        <f t="shared" si="14"/>
        <v>0</v>
      </c>
      <c r="L96" s="33">
        <f t="shared" si="15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3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12"/>
        <v>0</v>
      </c>
      <c r="J97" s="30">
        <f>IF(I97=1,1,IF(SUM(J98:J$171)+SUM(I$26:I97)&lt;$I$22,1,0))</f>
        <v>0</v>
      </c>
      <c r="K97" s="33">
        <f t="shared" si="14"/>
        <v>0</v>
      </c>
      <c r="L97" s="33">
        <f t="shared" si="15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3"/>
        <v>0</v>
      </c>
      <c r="AE97" s="32"/>
      <c r="AF97" s="39"/>
      <c r="AG97" s="38"/>
    </row>
    <row r="98" spans="1:33" s="27" customFormat="1" ht="14.45" hidden="1" customHeight="1" x14ac:dyDescent="0.25">
      <c r="A98" s="30"/>
      <c r="B98" s="122"/>
      <c r="C98" s="121"/>
      <c r="D98" s="121"/>
      <c r="E98" s="121"/>
      <c r="F98" s="122"/>
      <c r="I98" s="30">
        <f t="shared" si="12"/>
        <v>0</v>
      </c>
      <c r="J98" s="30">
        <f>IF(I98=1,1,IF(SUM(J99:J$171)+SUM(I$26:I98)&lt;$I$22,1,0))</f>
        <v>0</v>
      </c>
      <c r="K98" s="33">
        <f t="shared" si="14"/>
        <v>0</v>
      </c>
      <c r="L98" s="33">
        <f t="shared" si="15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3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12"/>
        <v>0</v>
      </c>
      <c r="J99" s="30">
        <f>IF(I99=1,1,IF(SUM(J100:J$171)+SUM(I$26:I99)&lt;$I$22,1,0))</f>
        <v>0</v>
      </c>
      <c r="K99" s="33">
        <f t="shared" si="14"/>
        <v>0</v>
      </c>
      <c r="L99" s="33">
        <f t="shared" si="15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3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12"/>
        <v>0</v>
      </c>
      <c r="J100" s="30">
        <f>IF(I100=1,1,IF(SUM(J101:J$171)+SUM(I$26:I100)&lt;$I$22,1,0))</f>
        <v>0</v>
      </c>
      <c r="K100" s="33">
        <f t="shared" si="14"/>
        <v>0</v>
      </c>
      <c r="L100" s="33">
        <f t="shared" si="15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3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2"/>
        <v>0</v>
      </c>
      <c r="J101" s="30">
        <f>IF(I101=1,1,IF(SUM(J102:J$171)+SUM(I$26:I101)&lt;$I$22,1,0))</f>
        <v>0</v>
      </c>
      <c r="K101" s="33">
        <f t="shared" si="14"/>
        <v>0</v>
      </c>
      <c r="L101" s="33">
        <f t="shared" si="15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3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12"/>
        <v>0</v>
      </c>
      <c r="J102" s="30">
        <f>IF(I102=1,1,IF(SUM(J103:J$171)+SUM(I$26:I102)&lt;$I$22,1,0))</f>
        <v>0</v>
      </c>
      <c r="K102" s="33">
        <f t="shared" si="14"/>
        <v>0</v>
      </c>
      <c r="L102" s="33">
        <f t="shared" si="15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3"/>
        <v>0</v>
      </c>
      <c r="AE102" s="32"/>
      <c r="AF102" s="39"/>
      <c r="AG102" s="38"/>
    </row>
    <row r="103" spans="1:33" s="27" customFormat="1" hidden="1" x14ac:dyDescent="0.25">
      <c r="A103" s="30"/>
      <c r="B103" s="122"/>
      <c r="C103" s="121"/>
      <c r="D103" s="121"/>
      <c r="E103" s="121"/>
      <c r="F103" s="122"/>
      <c r="I103" s="30">
        <f t="shared" si="12"/>
        <v>0</v>
      </c>
      <c r="J103" s="30">
        <f>IF(I103=1,1,IF(SUM(J104:J$171)+SUM(I$26:I103)&lt;$I$22,1,0))</f>
        <v>0</v>
      </c>
      <c r="K103" s="33">
        <f t="shared" si="14"/>
        <v>0</v>
      </c>
      <c r="L103" s="33">
        <f t="shared" si="15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3"/>
        <v>0</v>
      </c>
      <c r="AE103" s="32"/>
      <c r="AF103" s="39"/>
      <c r="AG103" s="38"/>
    </row>
    <row r="104" spans="1:33" s="27" customFormat="1" x14ac:dyDescent="0.25">
      <c r="A104" s="30"/>
      <c r="B104" s="122"/>
      <c r="C104" s="121"/>
      <c r="D104" s="121"/>
      <c r="E104" s="121"/>
      <c r="F104" s="122"/>
      <c r="I104" s="30">
        <f t="shared" si="12"/>
        <v>0</v>
      </c>
      <c r="J104" s="30">
        <f>IF(I104=1,1,IF(SUM(J105:J$171)+SUM(I$26:I104)&lt;$I$22,1,0))</f>
        <v>1</v>
      </c>
      <c r="K104" s="33">
        <f t="shared" si="14"/>
        <v>1</v>
      </c>
      <c r="L104" s="33">
        <f t="shared" si="15"/>
        <v>1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3"/>
        <v>0</v>
      </c>
      <c r="AE104" s="32"/>
      <c r="AF104" s="39"/>
      <c r="AG104" s="38"/>
    </row>
    <row r="105" spans="1:33" s="27" customFormat="1" x14ac:dyDescent="0.25">
      <c r="A105" s="31"/>
      <c r="B105" s="31"/>
      <c r="C105" s="31"/>
      <c r="D105" s="31"/>
      <c r="E105" s="31"/>
      <c r="F105" s="31"/>
      <c r="I105" s="30">
        <v>1</v>
      </c>
      <c r="J105" s="30">
        <f>IF(I105=1,1,IF(SUM(J108:J$171)+SUM(I$26:I105)&lt;$I$22,1,0))</f>
        <v>1</v>
      </c>
      <c r="K105" s="33">
        <f t="shared" si="14"/>
        <v>1</v>
      </c>
      <c r="L105" s="33">
        <f t="shared" si="15"/>
        <v>1</v>
      </c>
      <c r="M105" s="33"/>
      <c r="N105" s="33"/>
      <c r="O105" s="33"/>
      <c r="P105" s="33"/>
      <c r="Q105" s="33"/>
      <c r="R105" s="33"/>
      <c r="S105" s="33"/>
      <c r="T105" s="195"/>
      <c r="U105" s="48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AD42+AD63+AD84</f>
        <v>12618.55</v>
      </c>
      <c r="AE105" s="32"/>
      <c r="AF105" s="39"/>
      <c r="AG105" s="38"/>
    </row>
    <row r="106" spans="1:33" s="101" customFormat="1" ht="14.45" customHeight="1" x14ac:dyDescent="0.25">
      <c r="A106" s="30"/>
      <c r="B106" s="122"/>
      <c r="C106" s="121"/>
      <c r="D106" s="121"/>
      <c r="E106" s="121"/>
      <c r="F106" s="122"/>
      <c r="G106" s="64"/>
      <c r="H106" s="63"/>
      <c r="I106" s="30">
        <v>1</v>
      </c>
      <c r="J106" s="30">
        <f>H106</f>
        <v>0</v>
      </c>
      <c r="K106" s="33">
        <f t="shared" si="14"/>
        <v>1</v>
      </c>
      <c r="L106" s="33">
        <f t="shared" si="15"/>
        <v>1</v>
      </c>
      <c r="M106" s="33"/>
      <c r="N106" s="33"/>
      <c r="O106" s="33"/>
      <c r="P106" s="33"/>
      <c r="Q106" s="33"/>
      <c r="R106" s="33"/>
      <c r="S106" s="61"/>
      <c r="T106" s="157">
        <v>1</v>
      </c>
      <c r="U106" s="168"/>
      <c r="V106" s="185"/>
      <c r="W106" s="185"/>
      <c r="X106" s="185"/>
      <c r="Y106" s="184"/>
      <c r="Z106" s="183"/>
      <c r="AA106" s="183"/>
      <c r="AB106" s="189" t="s">
        <v>42</v>
      </c>
      <c r="AC106" s="188">
        <v>0.84040000000000004</v>
      </c>
      <c r="AD106" s="187">
        <f>$AD$105*AC106*T106</f>
        <v>10604.629419999999</v>
      </c>
      <c r="AE106" s="102"/>
      <c r="AF106" s="104"/>
      <c r="AG106" s="103"/>
    </row>
    <row r="107" spans="1:33" s="101" customFormat="1" ht="22.35" customHeight="1" x14ac:dyDescent="0.25">
      <c r="A107" s="112"/>
      <c r="B107" s="112"/>
      <c r="C107" s="112"/>
      <c r="D107" s="112"/>
      <c r="E107" s="112"/>
      <c r="F107" s="112"/>
      <c r="I107" s="30">
        <v>1</v>
      </c>
      <c r="J107" s="30">
        <f>IF(I107=1,1,IF(SUM(J110:J$171)+SUM(I$26:I107)&lt;$I$22,1,0))</f>
        <v>1</v>
      </c>
      <c r="K107" s="33">
        <f t="shared" si="14"/>
        <v>1</v>
      </c>
      <c r="L107" s="33">
        <f t="shared" si="15"/>
        <v>1</v>
      </c>
      <c r="M107" s="33"/>
      <c r="N107" s="33"/>
      <c r="O107" s="33"/>
      <c r="P107" s="33"/>
      <c r="Q107" s="33"/>
      <c r="R107" s="33"/>
      <c r="S107" s="61"/>
      <c r="T107" s="186"/>
      <c r="U107" s="168"/>
      <c r="V107" s="185"/>
      <c r="W107" s="185"/>
      <c r="X107" s="185"/>
      <c r="Y107" s="184"/>
      <c r="Z107" s="183"/>
      <c r="AA107" s="183"/>
      <c r="AB107" s="182"/>
      <c r="AC107" s="181" t="s">
        <v>41</v>
      </c>
      <c r="AD107" s="180">
        <f>AD105+AD106</f>
        <v>23223.17942</v>
      </c>
      <c r="AE107" s="102"/>
      <c r="AF107" s="104"/>
      <c r="AG107" s="103"/>
    </row>
    <row r="108" spans="1:33" s="101" customFormat="1" ht="25.35" customHeight="1" x14ac:dyDescent="0.25">
      <c r="A108" s="112"/>
      <c r="B108" s="112"/>
      <c r="C108" s="112"/>
      <c r="D108" s="112"/>
      <c r="E108" s="112"/>
      <c r="F108" s="112"/>
      <c r="G108" s="100"/>
      <c r="H108" s="100"/>
      <c r="I108" s="30">
        <v>1</v>
      </c>
      <c r="J108" s="30">
        <f>IF(I108=1,1,IF(SUM(J110:J$171)+SUM(I$26:I108)&lt;$I$22,1,0))</f>
        <v>1</v>
      </c>
      <c r="K108" s="33">
        <f t="shared" si="14"/>
        <v>1</v>
      </c>
      <c r="L108" s="33">
        <f t="shared" si="15"/>
        <v>1</v>
      </c>
      <c r="M108" s="33"/>
      <c r="N108" s="33"/>
      <c r="O108" s="33"/>
      <c r="P108" s="33"/>
      <c r="Q108" s="33"/>
      <c r="R108" s="33"/>
      <c r="S108" s="61"/>
      <c r="T108" s="179" t="s">
        <v>40</v>
      </c>
      <c r="U108" s="168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E108" s="102"/>
      <c r="AF108" s="104"/>
      <c r="AG108" s="103"/>
    </row>
    <row r="109" spans="1:33" s="101" customFormat="1" ht="14.45" customHeight="1" x14ac:dyDescent="0.25">
      <c r="A109" s="112"/>
      <c r="B109" s="112"/>
      <c r="C109" s="112"/>
      <c r="D109" s="112"/>
      <c r="E109" s="112"/>
      <c r="F109" s="112"/>
      <c r="G109" s="64"/>
      <c r="H109" s="63"/>
      <c r="I109" s="30">
        <v>1</v>
      </c>
      <c r="J109" s="30">
        <f t="shared" ref="J109:J118" si="16">I109</f>
        <v>1</v>
      </c>
      <c r="K109" s="33">
        <f t="shared" si="14"/>
        <v>1</v>
      </c>
      <c r="L109" s="33">
        <f t="shared" si="15"/>
        <v>1</v>
      </c>
      <c r="M109" s="33"/>
      <c r="N109" s="33"/>
      <c r="O109" s="33"/>
      <c r="P109" s="33"/>
      <c r="Q109" s="33"/>
      <c r="R109" s="33"/>
      <c r="S109" s="61"/>
      <c r="T109" s="157">
        <v>1</v>
      </c>
      <c r="U109" s="168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3785.5650000000001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63"/>
      <c r="I110" s="30">
        <f t="shared" ref="I110:I118" si="17">IF($AD110=0,0,1)</f>
        <v>0</v>
      </c>
      <c r="J110" s="30">
        <f t="shared" si="16"/>
        <v>0</v>
      </c>
      <c r="K110" s="33">
        <f t="shared" si="14"/>
        <v>0</v>
      </c>
      <c r="L110" s="33">
        <f t="shared" si="15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18">ROUND($AD$107*AC110*T110,4)</f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63"/>
      <c r="I111" s="30">
        <f t="shared" si="17"/>
        <v>0</v>
      </c>
      <c r="J111" s="30">
        <f t="shared" si="16"/>
        <v>0</v>
      </c>
      <c r="K111" s="33">
        <f t="shared" si="14"/>
        <v>0</v>
      </c>
      <c r="L111" s="33">
        <f t="shared" si="15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18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63"/>
      <c r="I112" s="30">
        <f t="shared" si="17"/>
        <v>0</v>
      </c>
      <c r="J112" s="30">
        <f t="shared" si="16"/>
        <v>0</v>
      </c>
      <c r="K112" s="33">
        <f t="shared" si="14"/>
        <v>0</v>
      </c>
      <c r="L112" s="33">
        <f t="shared" si="15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18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63"/>
      <c r="I113" s="30">
        <f t="shared" si="17"/>
        <v>0</v>
      </c>
      <c r="J113" s="30">
        <f t="shared" si="16"/>
        <v>0</v>
      </c>
      <c r="K113" s="33">
        <f t="shared" si="14"/>
        <v>0</v>
      </c>
      <c r="L113" s="33">
        <f t="shared" si="15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18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63"/>
      <c r="I114" s="30">
        <f t="shared" si="17"/>
        <v>0</v>
      </c>
      <c r="J114" s="30">
        <f t="shared" si="16"/>
        <v>0</v>
      </c>
      <c r="K114" s="33">
        <f t="shared" si="14"/>
        <v>0</v>
      </c>
      <c r="L114" s="33">
        <f t="shared" si="15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8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63"/>
      <c r="I115" s="30">
        <f t="shared" si="17"/>
        <v>0</v>
      </c>
      <c r="J115" s="30">
        <f t="shared" si="16"/>
        <v>0</v>
      </c>
      <c r="K115" s="33">
        <f t="shared" si="14"/>
        <v>0</v>
      </c>
      <c r="L115" s="33">
        <f t="shared" si="15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8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63"/>
      <c r="I116" s="30">
        <f t="shared" si="17"/>
        <v>0</v>
      </c>
      <c r="J116" s="30">
        <f t="shared" si="16"/>
        <v>0</v>
      </c>
      <c r="K116" s="33">
        <f t="shared" si="14"/>
        <v>0</v>
      </c>
      <c r="L116" s="33">
        <f t="shared" si="15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8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63"/>
      <c r="I117" s="30">
        <f t="shared" si="17"/>
        <v>0</v>
      </c>
      <c r="J117" s="30">
        <f t="shared" si="16"/>
        <v>0</v>
      </c>
      <c r="K117" s="33">
        <f t="shared" si="14"/>
        <v>0</v>
      </c>
      <c r="L117" s="33">
        <f t="shared" si="15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18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/>
      <c r="H118" s="63"/>
      <c r="I118" s="30">
        <f t="shared" si="17"/>
        <v>0</v>
      </c>
      <c r="J118" s="30">
        <f t="shared" si="16"/>
        <v>0</v>
      </c>
      <c r="K118" s="33">
        <f t="shared" si="14"/>
        <v>0</v>
      </c>
      <c r="L118" s="33">
        <f t="shared" si="15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18"/>
        <v>0</v>
      </c>
      <c r="AE118" s="102"/>
      <c r="AF118" s="104"/>
      <c r="AG118" s="103"/>
    </row>
    <row r="119" spans="1:33" s="27" customFormat="1" x14ac:dyDescent="0.25">
      <c r="A119" s="30"/>
      <c r="B119" s="122"/>
      <c r="C119" s="121"/>
      <c r="D119" s="121"/>
      <c r="E119" s="121"/>
      <c r="F119" s="122"/>
      <c r="I119" s="30">
        <v>1</v>
      </c>
      <c r="J119" s="62">
        <v>1</v>
      </c>
      <c r="K119" s="33">
        <f t="shared" si="14"/>
        <v>1</v>
      </c>
      <c r="L119" s="33">
        <f t="shared" si="15"/>
        <v>1</v>
      </c>
      <c r="M119" s="33"/>
      <c r="N119" s="33"/>
      <c r="O119" s="33"/>
      <c r="P119" s="33"/>
      <c r="Q119" s="33"/>
      <c r="R119" s="33"/>
      <c r="S119" s="33"/>
      <c r="T119" s="162"/>
      <c r="U119" s="48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SUM(AD109:AD118)</f>
        <v>3785.5650000000001</v>
      </c>
      <c r="AE119" s="32"/>
      <c r="AF119" s="39"/>
      <c r="AG119" s="38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14"/>
        <v>1</v>
      </c>
      <c r="L120" s="33">
        <f t="shared" si="15"/>
        <v>1</v>
      </c>
      <c r="M120" s="33"/>
      <c r="N120" s="33"/>
      <c r="O120" s="33"/>
      <c r="P120" s="33"/>
      <c r="Q120" s="33"/>
      <c r="R120" s="33"/>
      <c r="S120" s="33"/>
      <c r="T120" s="156"/>
      <c r="U120" s="48"/>
      <c r="V120" s="153"/>
      <c r="W120" s="151"/>
      <c r="X120" s="151"/>
      <c r="Y120" s="80"/>
      <c r="Z120" s="78"/>
      <c r="AA120" s="78"/>
      <c r="AB120" s="155"/>
      <c r="AC120" s="148" t="s">
        <v>33</v>
      </c>
      <c r="AD120" s="147">
        <f>TRUNC(AD107+AD119,2)</f>
        <v>27008.74</v>
      </c>
      <c r="AE120" s="32"/>
      <c r="AF120" s="39"/>
      <c r="AG120" s="104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14"/>
        <v>1</v>
      </c>
      <c r="L121" s="33">
        <f t="shared" si="15"/>
        <v>1</v>
      </c>
      <c r="M121" s="33"/>
      <c r="N121" s="33"/>
      <c r="O121" s="33"/>
      <c r="P121" s="33"/>
      <c r="Q121" s="33"/>
      <c r="R121" s="33"/>
      <c r="S121" s="33"/>
      <c r="T121" s="154" t="s">
        <v>32</v>
      </c>
      <c r="U121" s="124"/>
      <c r="V121" s="153"/>
      <c r="W121" s="152"/>
      <c r="X121" s="152"/>
      <c r="Y121" s="151"/>
      <c r="Z121" s="150"/>
      <c r="AA121" s="150"/>
      <c r="AB121" s="149"/>
      <c r="AC121" s="148" t="s">
        <v>31</v>
      </c>
      <c r="AD121" s="147">
        <f>TRUNC(AD40+AD120,2)</f>
        <v>45910.32</v>
      </c>
      <c r="AE121" s="32"/>
      <c r="AF121" s="39"/>
      <c r="AG121" s="38"/>
    </row>
    <row r="122" spans="1:33" s="101" customFormat="1" ht="22.35" customHeight="1" x14ac:dyDescent="0.25">
      <c r="A122" s="112"/>
      <c r="B122" s="112"/>
      <c r="C122" s="112"/>
      <c r="D122" s="112"/>
      <c r="E122" s="112"/>
      <c r="F122" s="112"/>
      <c r="I122" s="62">
        <v>1</v>
      </c>
      <c r="J122" s="62">
        <v>1</v>
      </c>
      <c r="K122" s="61">
        <f t="shared" si="14"/>
        <v>1</v>
      </c>
      <c r="L122" s="61">
        <f t="shared" si="15"/>
        <v>1</v>
      </c>
      <c r="M122" s="61"/>
      <c r="N122" s="61"/>
      <c r="O122" s="61"/>
      <c r="P122" s="61"/>
      <c r="Q122" s="61"/>
      <c r="R122" s="61"/>
      <c r="S122" s="61"/>
      <c r="T122" s="146">
        <v>120</v>
      </c>
      <c r="U122" s="145"/>
      <c r="V122" s="571" t="s">
        <v>30</v>
      </c>
      <c r="W122" s="571"/>
      <c r="X122" s="572" t="str">
        <f>IF($AD$120=0,"ZERO",CONCATENATE(TEXT(T122,"#.##0,00")," ",AC25))</f>
        <v>120,00 faixa.Km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382.59</v>
      </c>
      <c r="AE122" s="102"/>
      <c r="AF122" s="104"/>
      <c r="AG122" s="103"/>
    </row>
    <row r="123" spans="1:33" s="27" customFormat="1" ht="39.6" customHeight="1" x14ac:dyDescent="0.25">
      <c r="A123" s="31"/>
      <c r="B123" s="31"/>
      <c r="C123" s="31"/>
      <c r="D123" s="31"/>
      <c r="E123" s="31"/>
      <c r="F123" s="31"/>
      <c r="I123" s="30">
        <v>1</v>
      </c>
      <c r="J123" s="30">
        <f>IF(I123=1,1,IF(SUM(J124:J$171)+SUM(I$26:I123)&lt;$I$22,1,0))</f>
        <v>1</v>
      </c>
      <c r="K123" s="33">
        <f t="shared" ref="K123:K156" si="19">MAX(I123:J123)</f>
        <v>1</v>
      </c>
      <c r="L123" s="33">
        <f t="shared" ref="L123:L156" si="20">K123</f>
        <v>1</v>
      </c>
      <c r="M123" s="33"/>
      <c r="N123" s="33"/>
      <c r="O123" s="33"/>
      <c r="P123" s="33"/>
      <c r="Q123" s="33"/>
      <c r="R123" s="33"/>
      <c r="S123" s="33"/>
      <c r="T123" s="63" t="s">
        <v>8</v>
      </c>
      <c r="U123" s="124"/>
      <c r="V123" s="568" t="s">
        <v>28</v>
      </c>
      <c r="W123" s="568"/>
      <c r="X123" s="568"/>
      <c r="Y123" s="568"/>
      <c r="Z123" s="568"/>
      <c r="AA123" s="137" t="s">
        <v>22</v>
      </c>
      <c r="AB123" s="136" t="s">
        <v>21</v>
      </c>
      <c r="AC123" s="135" t="s">
        <v>24</v>
      </c>
      <c r="AD123" s="134" t="s">
        <v>20</v>
      </c>
      <c r="AE123" s="32"/>
      <c r="AF123" s="39"/>
      <c r="AG123" s="38"/>
    </row>
    <row r="124" spans="1:33" s="27" customFormat="1" x14ac:dyDescent="0.25">
      <c r="A124" s="30"/>
      <c r="B124" s="122"/>
      <c r="C124" s="121"/>
      <c r="D124" s="121"/>
      <c r="E124" s="121"/>
      <c r="F124" s="122"/>
      <c r="I124" s="30">
        <v>1</v>
      </c>
      <c r="J124" s="30">
        <f>IF(I124=1,1,IF(SUM(J125:J$171)+SUM(I$26:I124)&lt;$I$22,1,0))</f>
        <v>1</v>
      </c>
      <c r="K124" s="33">
        <f t="shared" si="19"/>
        <v>1</v>
      </c>
      <c r="L124" s="33">
        <f t="shared" si="20"/>
        <v>1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/>
      <c r="B125" s="122"/>
      <c r="C125" s="121"/>
      <c r="D125" s="121"/>
      <c r="E125" s="121"/>
      <c r="F125" s="31"/>
      <c r="I125" s="30">
        <f t="shared" ref="I125:I134" si="21">IF($AD125=0,0,1)</f>
        <v>0</v>
      </c>
      <c r="J125" s="30">
        <f>IF(I125=1,1,IF(SUM(J126:J$171)+SUM(I$26:I125)&lt;$I$22,1,0))</f>
        <v>0</v>
      </c>
      <c r="K125" s="33">
        <f t="shared" si="19"/>
        <v>0</v>
      </c>
      <c r="L125" s="33">
        <f t="shared" si="20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ref="AD125:AD134" si="22">ROUND(AC125*AB125,4)</f>
        <v>0</v>
      </c>
      <c r="AE125" s="32"/>
      <c r="AF125" s="39"/>
      <c r="AG125" s="38"/>
    </row>
    <row r="126" spans="1:33" s="27" customFormat="1" ht="14.45" hidden="1" customHeight="1" x14ac:dyDescent="0.25">
      <c r="A126" s="30"/>
      <c r="B126" s="122"/>
      <c r="C126" s="121"/>
      <c r="D126" s="121"/>
      <c r="E126" s="121"/>
      <c r="F126" s="31"/>
      <c r="I126" s="30">
        <f t="shared" si="21"/>
        <v>0</v>
      </c>
      <c r="J126" s="30">
        <f>IF(I126=1,1,IF(SUM(J127:J$171)+SUM(I$26:I126)&lt;$I$22,1,0))</f>
        <v>0</v>
      </c>
      <c r="K126" s="33">
        <f t="shared" si="19"/>
        <v>0</v>
      </c>
      <c r="L126" s="33">
        <f t="shared" si="20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22"/>
        <v>0</v>
      </c>
      <c r="AE126" s="32"/>
      <c r="AF126" s="39"/>
      <c r="AG126" s="38"/>
    </row>
    <row r="127" spans="1:33" s="27" customFormat="1" ht="14.45" hidden="1" customHeight="1" x14ac:dyDescent="0.25">
      <c r="A127" s="30"/>
      <c r="B127" s="122"/>
      <c r="C127" s="121"/>
      <c r="D127" s="121"/>
      <c r="E127" s="121"/>
      <c r="F127" s="31"/>
      <c r="I127" s="30">
        <f t="shared" si="21"/>
        <v>0</v>
      </c>
      <c r="J127" s="30">
        <f>IF(I127=1,1,IF(SUM(J128:J$171)+SUM(I$26:I127)&lt;$I$22,1,0))</f>
        <v>0</v>
      </c>
      <c r="K127" s="33">
        <f t="shared" si="19"/>
        <v>0</v>
      </c>
      <c r="L127" s="33">
        <f t="shared" si="20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22"/>
        <v>0</v>
      </c>
      <c r="AE127" s="32"/>
      <c r="AF127" s="39"/>
      <c r="AG127" s="38"/>
    </row>
    <row r="128" spans="1:33" s="27" customFormat="1" hidden="1" x14ac:dyDescent="0.25">
      <c r="A128" s="30"/>
      <c r="B128" s="122"/>
      <c r="C128" s="121"/>
      <c r="D128" s="121"/>
      <c r="E128" s="121"/>
      <c r="F128" s="31"/>
      <c r="I128" s="30">
        <f t="shared" si="21"/>
        <v>0</v>
      </c>
      <c r="J128" s="30">
        <f>IF(I128=1,1,IF(SUM(J129:J$171)+SUM(I$26:I128)&lt;$I$22,1,0))</f>
        <v>0</v>
      </c>
      <c r="K128" s="33">
        <f t="shared" si="19"/>
        <v>0</v>
      </c>
      <c r="L128" s="33">
        <f t="shared" si="20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22"/>
        <v>0</v>
      </c>
      <c r="AE128" s="32"/>
      <c r="AF128" s="39"/>
      <c r="AG128" s="38"/>
    </row>
    <row r="129" spans="1:33" s="27" customFormat="1" hidden="1" x14ac:dyDescent="0.25">
      <c r="A129" s="30"/>
      <c r="B129" s="122"/>
      <c r="C129" s="121"/>
      <c r="D129" s="121"/>
      <c r="E129" s="121"/>
      <c r="F129" s="31"/>
      <c r="I129" s="30">
        <f t="shared" si="21"/>
        <v>0</v>
      </c>
      <c r="J129" s="30">
        <f>IF(I129=1,1,IF(SUM(J130:J$171)+SUM(I$26:I129)&lt;$I$22,1,0))</f>
        <v>1</v>
      </c>
      <c r="K129" s="33">
        <f t="shared" si="19"/>
        <v>1</v>
      </c>
      <c r="L129" s="33">
        <f t="shared" si="20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22"/>
        <v>0</v>
      </c>
      <c r="AE129" s="32"/>
      <c r="AF129" s="39"/>
      <c r="AG129" s="38"/>
    </row>
    <row r="130" spans="1:33" s="27" customFormat="1" hidden="1" x14ac:dyDescent="0.25">
      <c r="A130" s="30"/>
      <c r="B130" s="122"/>
      <c r="C130" s="121"/>
      <c r="D130" s="121"/>
      <c r="E130" s="121"/>
      <c r="F130" s="31"/>
      <c r="I130" s="30">
        <f t="shared" si="21"/>
        <v>0</v>
      </c>
      <c r="J130" s="30">
        <f>IF(I130=1,1,IF(SUM(J131:J$171)+SUM(I$26:I130)&lt;$I$22,1,0))</f>
        <v>1</v>
      </c>
      <c r="K130" s="33">
        <f t="shared" si="19"/>
        <v>1</v>
      </c>
      <c r="L130" s="33">
        <f t="shared" si="20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22"/>
        <v>0</v>
      </c>
      <c r="AE130" s="32"/>
      <c r="AF130" s="39"/>
      <c r="AG130" s="38"/>
    </row>
    <row r="131" spans="1:33" s="27" customFormat="1" hidden="1" x14ac:dyDescent="0.25">
      <c r="A131" s="30"/>
      <c r="B131" s="122"/>
      <c r="C131" s="121"/>
      <c r="D131" s="121"/>
      <c r="E131" s="121"/>
      <c r="F131" s="31"/>
      <c r="I131" s="30">
        <f t="shared" si="21"/>
        <v>0</v>
      </c>
      <c r="J131" s="30">
        <f>IF(I131=1,1,IF(SUM(J132:J$171)+SUM(I$26:I131)&lt;$I$22,1,0))</f>
        <v>1</v>
      </c>
      <c r="K131" s="33">
        <f t="shared" si="19"/>
        <v>1</v>
      </c>
      <c r="L131" s="33">
        <f t="shared" si="20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22"/>
        <v>0</v>
      </c>
      <c r="AE131" s="32"/>
      <c r="AF131" s="39"/>
      <c r="AG131" s="38"/>
    </row>
    <row r="132" spans="1:33" s="27" customFormat="1" hidden="1" x14ac:dyDescent="0.25">
      <c r="A132" s="30"/>
      <c r="B132" s="122"/>
      <c r="C132" s="121"/>
      <c r="D132" s="121"/>
      <c r="E132" s="121"/>
      <c r="F132" s="31"/>
      <c r="I132" s="30">
        <f t="shared" si="21"/>
        <v>0</v>
      </c>
      <c r="J132" s="30">
        <f>IF(I132=1,1,IF(SUM(J133:J$171)+SUM(I$26:I132)&lt;$I$22,1,0))</f>
        <v>1</v>
      </c>
      <c r="K132" s="33">
        <f t="shared" si="19"/>
        <v>1</v>
      </c>
      <c r="L132" s="33">
        <f t="shared" si="20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22"/>
        <v>0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>
        <f t="shared" si="21"/>
        <v>0</v>
      </c>
      <c r="J133" s="30">
        <f>IF(I133=1,1,IF(SUM(J134:J$171)+SUM(I$26:I133)&lt;$I$22,1,0))</f>
        <v>1</v>
      </c>
      <c r="K133" s="33">
        <f t="shared" si="19"/>
        <v>1</v>
      </c>
      <c r="L133" s="33">
        <f t="shared" si="20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22"/>
        <v>0</v>
      </c>
      <c r="AE133" s="32"/>
      <c r="AF133" s="39"/>
      <c r="AG133" s="38"/>
    </row>
    <row r="134" spans="1:33" s="27" customFormat="1" x14ac:dyDescent="0.25">
      <c r="A134" s="30"/>
      <c r="B134" s="122"/>
      <c r="C134" s="121"/>
      <c r="D134" s="121"/>
      <c r="E134" s="121"/>
      <c r="F134" s="31"/>
      <c r="I134" s="30">
        <f t="shared" si="21"/>
        <v>0</v>
      </c>
      <c r="J134" s="30">
        <f>IF(I134=1,1,IF(SUM(J135:J$171)+SUM(I$26:I134)&lt;$I$22,1,0))</f>
        <v>1</v>
      </c>
      <c r="K134" s="33">
        <f t="shared" si="19"/>
        <v>1</v>
      </c>
      <c r="L134" s="33">
        <f t="shared" si="20"/>
        <v>1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22"/>
        <v>0</v>
      </c>
      <c r="AE134" s="32"/>
      <c r="AF134" s="39"/>
      <c r="AG134" s="38"/>
    </row>
    <row r="135" spans="1:33" s="101" customFormat="1" ht="22.35" customHeight="1" x14ac:dyDescent="0.25">
      <c r="A135" s="112"/>
      <c r="B135" s="112"/>
      <c r="C135" s="112"/>
      <c r="D135" s="112"/>
      <c r="E135" s="112"/>
      <c r="F135" s="112"/>
      <c r="I135" s="62">
        <v>1</v>
      </c>
      <c r="J135" s="62">
        <v>1</v>
      </c>
      <c r="K135" s="61">
        <f t="shared" si="19"/>
        <v>1</v>
      </c>
      <c r="L135" s="61">
        <f t="shared" si="20"/>
        <v>1</v>
      </c>
      <c r="M135" s="61"/>
      <c r="N135" s="61"/>
      <c r="O135" s="61"/>
      <c r="P135" s="61"/>
      <c r="Q135" s="61"/>
      <c r="R135" s="61"/>
      <c r="S135" s="61"/>
      <c r="T135" s="130"/>
      <c r="U135" s="111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SUM(AD124:AD134)</f>
        <v>0</v>
      </c>
      <c r="AE135" s="102"/>
      <c r="AF135" s="104"/>
      <c r="AG135" s="103"/>
    </row>
    <row r="136" spans="1:33" s="27" customFormat="1" ht="25.5" x14ac:dyDescent="0.25">
      <c r="H136" s="138"/>
      <c r="I136" s="30">
        <v>1</v>
      </c>
      <c r="J136" s="30">
        <f>IF(I136=1,1,IF(SUM(J139:J$171)+SUM(I$26:I136)&lt;$I$22,1,0))</f>
        <v>1</v>
      </c>
      <c r="K136" s="33">
        <f t="shared" si="19"/>
        <v>1</v>
      </c>
      <c r="L136" s="33">
        <f t="shared" si="20"/>
        <v>1</v>
      </c>
      <c r="M136" s="33"/>
      <c r="N136" s="33"/>
      <c r="O136" s="33"/>
      <c r="P136" s="33"/>
      <c r="Q136" s="33"/>
      <c r="R136" s="33"/>
      <c r="S136" s="33"/>
      <c r="T136" s="63" t="s">
        <v>8</v>
      </c>
      <c r="U136" s="124"/>
      <c r="V136" s="568" t="s">
        <v>25</v>
      </c>
      <c r="W136" s="568"/>
      <c r="X136" s="568"/>
      <c r="Y136" s="568"/>
      <c r="Z136" s="568"/>
      <c r="AA136" s="137" t="s">
        <v>22</v>
      </c>
      <c r="AB136" s="136" t="s">
        <v>21</v>
      </c>
      <c r="AC136" s="135" t="s">
        <v>24</v>
      </c>
      <c r="AD136" s="134" t="s">
        <v>20</v>
      </c>
      <c r="AE136" s="32"/>
      <c r="AF136" s="39"/>
      <c r="AG136" s="38"/>
    </row>
    <row r="137" spans="1:33" s="27" customFormat="1" x14ac:dyDescent="0.25">
      <c r="H137" s="138"/>
      <c r="I137" s="30"/>
      <c r="J137" s="30"/>
      <c r="K137" s="33"/>
      <c r="L137" s="33"/>
      <c r="M137" s="33"/>
      <c r="N137" s="33"/>
      <c r="O137" s="33"/>
      <c r="P137" s="33"/>
      <c r="Q137" s="33"/>
      <c r="R137" s="33"/>
      <c r="S137" s="33"/>
      <c r="T137" s="435"/>
      <c r="U137" s="124"/>
      <c r="V137" s="563" t="s">
        <v>480</v>
      </c>
      <c r="W137" s="563"/>
      <c r="X137" s="563"/>
      <c r="Y137" s="563"/>
      <c r="Z137" s="563"/>
      <c r="AA137" s="131" t="s">
        <v>441</v>
      </c>
      <c r="AB137" s="115">
        <v>22</v>
      </c>
      <c r="AC137" s="207">
        <f>VLOOKUP(V137,BASE!$B$5:$E$60,4,FALSE)</f>
        <v>162</v>
      </c>
      <c r="AD137" s="113">
        <f>ROUND(AC137*AB137,2)</f>
        <v>3564</v>
      </c>
      <c r="AE137" s="32"/>
      <c r="AF137" s="39"/>
      <c r="AG137" s="38"/>
    </row>
    <row r="138" spans="1:33" s="27" customFormat="1" x14ac:dyDescent="0.25">
      <c r="H138" s="138"/>
      <c r="I138" s="30"/>
      <c r="J138" s="30"/>
      <c r="K138" s="33"/>
      <c r="L138" s="33"/>
      <c r="M138" s="33"/>
      <c r="N138" s="33"/>
      <c r="O138" s="33"/>
      <c r="P138" s="33"/>
      <c r="Q138" s="33"/>
      <c r="R138" s="33"/>
      <c r="S138" s="33"/>
      <c r="T138" s="435"/>
      <c r="U138" s="124"/>
      <c r="V138" s="563" t="s">
        <v>479</v>
      </c>
      <c r="W138" s="563"/>
      <c r="X138" s="563"/>
      <c r="Y138" s="563"/>
      <c r="Z138" s="563"/>
      <c r="AA138" s="131" t="s">
        <v>441</v>
      </c>
      <c r="AB138" s="115">
        <v>22</v>
      </c>
      <c r="AC138" s="207">
        <f>VLOOKUP(V138,BASE!$B$5:$E$60,4,FALSE)</f>
        <v>120</v>
      </c>
      <c r="AD138" s="113">
        <f>ROUND(AC138*AB138,2)</f>
        <v>2640</v>
      </c>
      <c r="AE138" s="32"/>
      <c r="AF138" s="39"/>
      <c r="AG138" s="38"/>
    </row>
    <row r="139" spans="1:33" s="27" customFormat="1" x14ac:dyDescent="0.25">
      <c r="A139" s="30"/>
      <c r="B139" s="122"/>
      <c r="C139" s="121"/>
      <c r="D139" s="121"/>
      <c r="E139" s="121"/>
      <c r="F139" s="31"/>
      <c r="H139" s="63"/>
      <c r="I139" s="30">
        <v>1</v>
      </c>
      <c r="J139" s="30">
        <v>0</v>
      </c>
      <c r="K139" s="33">
        <f t="shared" si="19"/>
        <v>1</v>
      </c>
      <c r="L139" s="33">
        <f t="shared" si="20"/>
        <v>1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>ROUND(AC139*AB139,4)</f>
        <v>0</v>
      </c>
      <c r="AE139" s="32"/>
      <c r="AF139" s="133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63"/>
      <c r="I140" s="30">
        <f t="shared" ref="I140:I149" si="23">IF($AD140=0,0,1)</f>
        <v>0</v>
      </c>
      <c r="J140" s="30">
        <v>0</v>
      </c>
      <c r="K140" s="33">
        <f t="shared" si="19"/>
        <v>0</v>
      </c>
      <c r="L140" s="33">
        <f t="shared" si="20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ref="AD140:AD149" si="24">ROUND(AC140*AB140,4)</f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63"/>
      <c r="I141" s="30">
        <f t="shared" si="23"/>
        <v>0</v>
      </c>
      <c r="J141" s="30">
        <v>0</v>
      </c>
      <c r="K141" s="33">
        <f t="shared" si="19"/>
        <v>0</v>
      </c>
      <c r="L141" s="33">
        <f t="shared" si="20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24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63"/>
      <c r="I142" s="30">
        <f t="shared" si="23"/>
        <v>0</v>
      </c>
      <c r="J142" s="30">
        <v>0</v>
      </c>
      <c r="K142" s="33">
        <f t="shared" si="19"/>
        <v>0</v>
      </c>
      <c r="L142" s="33">
        <f t="shared" si="20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24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63"/>
      <c r="I143" s="30">
        <f t="shared" si="23"/>
        <v>0</v>
      </c>
      <c r="J143" s="30">
        <v>0</v>
      </c>
      <c r="K143" s="33">
        <f t="shared" si="19"/>
        <v>0</v>
      </c>
      <c r="L143" s="33">
        <f t="shared" si="20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24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63"/>
      <c r="I144" s="30">
        <f t="shared" si="23"/>
        <v>0</v>
      </c>
      <c r="J144" s="30">
        <v>0</v>
      </c>
      <c r="K144" s="33">
        <f t="shared" si="19"/>
        <v>0</v>
      </c>
      <c r="L144" s="33">
        <f t="shared" si="20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4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63"/>
      <c r="I145" s="30">
        <f t="shared" si="23"/>
        <v>0</v>
      </c>
      <c r="J145" s="30">
        <v>0</v>
      </c>
      <c r="K145" s="33">
        <f t="shared" si="19"/>
        <v>0</v>
      </c>
      <c r="L145" s="33">
        <f t="shared" si="20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4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63"/>
      <c r="I146" s="30">
        <f t="shared" si="23"/>
        <v>0</v>
      </c>
      <c r="J146" s="30">
        <v>0</v>
      </c>
      <c r="K146" s="33">
        <f t="shared" si="19"/>
        <v>0</v>
      </c>
      <c r="L146" s="33">
        <f t="shared" si="20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4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63"/>
      <c r="I147" s="30">
        <f t="shared" si="23"/>
        <v>0</v>
      </c>
      <c r="J147" s="30">
        <v>0</v>
      </c>
      <c r="K147" s="33">
        <f t="shared" si="19"/>
        <v>0</v>
      </c>
      <c r="L147" s="33">
        <f t="shared" si="20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4"/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H148" s="63"/>
      <c r="I148" s="30">
        <f t="shared" si="23"/>
        <v>0</v>
      </c>
      <c r="J148" s="30">
        <v>0</v>
      </c>
      <c r="K148" s="33">
        <f t="shared" si="19"/>
        <v>0</v>
      </c>
      <c r="L148" s="33">
        <f t="shared" si="20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24"/>
        <v>0</v>
      </c>
      <c r="AE148" s="32"/>
      <c r="AF148" s="39"/>
      <c r="AG148" s="38"/>
    </row>
    <row r="149" spans="1:33" s="27" customFormat="1" hidden="1" x14ac:dyDescent="0.25">
      <c r="A149" s="30"/>
      <c r="B149" s="122"/>
      <c r="C149" s="121"/>
      <c r="D149" s="121"/>
      <c r="E149" s="121"/>
      <c r="H149" s="63"/>
      <c r="I149" s="30">
        <f t="shared" si="23"/>
        <v>0</v>
      </c>
      <c r="J149" s="30">
        <v>0</v>
      </c>
      <c r="K149" s="33">
        <f t="shared" si="19"/>
        <v>0</v>
      </c>
      <c r="L149" s="33">
        <f t="shared" si="20"/>
        <v>0</v>
      </c>
      <c r="M149" s="33"/>
      <c r="N149" s="33"/>
      <c r="O149" s="33"/>
      <c r="P149" s="33"/>
      <c r="Q149" s="33"/>
      <c r="R149" s="33"/>
      <c r="S149" s="33"/>
      <c r="T149" s="123"/>
      <c r="U149" s="132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24"/>
        <v>0</v>
      </c>
      <c r="AE149" s="32"/>
      <c r="AF149" s="39"/>
      <c r="AG149" s="38"/>
    </row>
    <row r="150" spans="1:33" s="101" customFormat="1" ht="22.35" customHeight="1" x14ac:dyDescent="0.25">
      <c r="A150" s="112"/>
      <c r="B150" s="112"/>
      <c r="C150" s="112"/>
      <c r="D150" s="112"/>
      <c r="E150" s="112"/>
      <c r="F150" s="112"/>
      <c r="I150" s="62">
        <v>1</v>
      </c>
      <c r="J150" s="62">
        <v>1</v>
      </c>
      <c r="K150" s="61">
        <f t="shared" si="19"/>
        <v>1</v>
      </c>
      <c r="L150" s="61">
        <f t="shared" si="20"/>
        <v>1</v>
      </c>
      <c r="M150" s="61"/>
      <c r="N150" s="61"/>
      <c r="O150" s="61"/>
      <c r="P150" s="61"/>
      <c r="Q150" s="61"/>
      <c r="R150" s="61"/>
      <c r="S150" s="61"/>
      <c r="T150" s="130"/>
      <c r="U150" s="111"/>
      <c r="V150" s="110"/>
      <c r="W150" s="110"/>
      <c r="X150" s="110"/>
      <c r="Y150" s="109"/>
      <c r="Z150" s="108"/>
      <c r="AA150" s="108"/>
      <c r="AB150" s="107"/>
      <c r="AC150" s="106" t="s">
        <v>23</v>
      </c>
      <c r="AD150" s="105">
        <f>IF($T$122=0,0,ROUND((SUM(AD137:AD139))/$T$122,2))</f>
        <v>51.7</v>
      </c>
      <c r="AE150" s="102"/>
      <c r="AF150" s="104"/>
      <c r="AG150" s="103"/>
    </row>
    <row r="151" spans="1:33" s="27" customFormat="1" ht="15" customHeight="1" x14ac:dyDescent="0.25">
      <c r="A151" s="31"/>
      <c r="B151" s="31"/>
      <c r="C151" s="31"/>
      <c r="D151" s="31"/>
      <c r="E151" s="31"/>
      <c r="F151" s="31"/>
      <c r="I151" s="30">
        <v>1</v>
      </c>
      <c r="J151" s="30">
        <f>IF(I151=1,1,IF(SUM(J152:J$171)+SUM(I$26:I151)&lt;$I$22,1,0))</f>
        <v>1</v>
      </c>
      <c r="K151" s="33">
        <f t="shared" si="19"/>
        <v>1</v>
      </c>
      <c r="L151" s="33">
        <f t="shared" si="20"/>
        <v>1</v>
      </c>
      <c r="M151" s="33"/>
      <c r="N151" s="33"/>
      <c r="O151" s="33"/>
      <c r="P151" s="33"/>
      <c r="Q151" s="33"/>
      <c r="R151" s="33"/>
      <c r="S151" s="33"/>
      <c r="T151" s="585" t="s">
        <v>8</v>
      </c>
      <c r="U151" s="124"/>
      <c r="V151" s="566"/>
      <c r="W151" s="566"/>
      <c r="X151" s="567"/>
      <c r="Y151" s="567"/>
      <c r="Z151" s="567"/>
      <c r="AA151" s="567"/>
      <c r="AB151" s="558"/>
      <c r="AC151" s="559"/>
      <c r="AD151" s="560"/>
      <c r="AE151" s="32"/>
      <c r="AF151" s="39"/>
      <c r="AG151" s="38"/>
    </row>
    <row r="152" spans="1:33" s="27" customFormat="1" x14ac:dyDescent="0.25">
      <c r="A152" s="31"/>
      <c r="B152" s="31"/>
      <c r="C152" s="31"/>
      <c r="D152" s="31"/>
      <c r="E152" s="31"/>
      <c r="F152" s="31"/>
      <c r="I152" s="30">
        <v>1</v>
      </c>
      <c r="J152" s="30">
        <f>IF(I152=1,1,IF(SUM(J153:J$171)+SUM(I$26:I152)&lt;$I$22,1,0))</f>
        <v>1</v>
      </c>
      <c r="K152" s="33">
        <f t="shared" si="19"/>
        <v>1</v>
      </c>
      <c r="L152" s="33">
        <f t="shared" si="20"/>
        <v>1</v>
      </c>
      <c r="M152" s="33"/>
      <c r="N152" s="33"/>
      <c r="O152" s="33"/>
      <c r="P152" s="33"/>
      <c r="Q152" s="33"/>
      <c r="R152" s="33"/>
      <c r="S152" s="33"/>
      <c r="T152" s="586"/>
      <c r="U152" s="124"/>
      <c r="V152" s="566"/>
      <c r="W152" s="566"/>
      <c r="X152" s="567"/>
      <c r="Y152" s="479"/>
      <c r="Z152" s="479"/>
      <c r="AA152" s="479"/>
      <c r="AB152" s="558"/>
      <c r="AC152" s="559"/>
      <c r="AD152" s="560"/>
      <c r="AE152" s="32"/>
      <c r="AF152" s="39"/>
      <c r="AG152" s="38"/>
    </row>
    <row r="153" spans="1:33" s="27" customFormat="1" x14ac:dyDescent="0.25">
      <c r="A153" s="30"/>
      <c r="B153" s="122"/>
      <c r="C153" s="121"/>
      <c r="D153" s="121"/>
      <c r="E153" s="121"/>
      <c r="F153" s="31"/>
      <c r="I153" s="30">
        <v>1</v>
      </c>
      <c r="J153" s="30">
        <v>0</v>
      </c>
      <c r="K153" s="33">
        <f t="shared" si="19"/>
        <v>1</v>
      </c>
      <c r="L153" s="33">
        <f t="shared" si="20"/>
        <v>1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62"/>
      <c r="W153" s="562"/>
      <c r="X153" s="474"/>
      <c r="Y153" s="475"/>
      <c r="Z153" s="475"/>
      <c r="AA153" s="476"/>
      <c r="AB153" s="475"/>
      <c r="AC153" s="477"/>
      <c r="AD153" s="478"/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ref="I154:I163" si="25">IF($AD154=0,0,1)</f>
        <v>0</v>
      </c>
      <c r="J154" s="30">
        <v>0</v>
      </c>
      <c r="K154" s="33">
        <f t="shared" si="19"/>
        <v>0</v>
      </c>
      <c r="L154" s="33">
        <f t="shared" si="20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ref="AD154:AD163" si="26">ROUND(AA154*AB154*AC154,4)</f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25"/>
        <v>0</v>
      </c>
      <c r="J155" s="30">
        <v>0</v>
      </c>
      <c r="K155" s="33">
        <f t="shared" si="19"/>
        <v>0</v>
      </c>
      <c r="L155" s="33">
        <f t="shared" si="20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6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25"/>
        <v>0</v>
      </c>
      <c r="J156" s="30">
        <v>0</v>
      </c>
      <c r="K156" s="33">
        <f t="shared" si="19"/>
        <v>0</v>
      </c>
      <c r="L156" s="33">
        <f t="shared" si="20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6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25"/>
        <v>0</v>
      </c>
      <c r="J157" s="30">
        <v>0</v>
      </c>
      <c r="K157" s="33">
        <f t="shared" ref="K157:K170" si="27">MAX(I157:J157)</f>
        <v>0</v>
      </c>
      <c r="L157" s="33">
        <f t="shared" ref="L157:L170" si="28">K157</f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6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25"/>
        <v>0</v>
      </c>
      <c r="J158" s="30">
        <v>0</v>
      </c>
      <c r="K158" s="33">
        <f t="shared" si="27"/>
        <v>0</v>
      </c>
      <c r="L158" s="33">
        <f t="shared" si="28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6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25"/>
        <v>0</v>
      </c>
      <c r="J159" s="30">
        <v>0</v>
      </c>
      <c r="K159" s="33">
        <f t="shared" si="27"/>
        <v>0</v>
      </c>
      <c r="L159" s="33">
        <f t="shared" si="28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6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25"/>
        <v>0</v>
      </c>
      <c r="J160" s="30">
        <v>0</v>
      </c>
      <c r="K160" s="33">
        <f t="shared" si="27"/>
        <v>0</v>
      </c>
      <c r="L160" s="33">
        <f t="shared" si="28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6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25"/>
        <v>0</v>
      </c>
      <c r="J161" s="30">
        <v>0</v>
      </c>
      <c r="K161" s="33">
        <f t="shared" si="27"/>
        <v>0</v>
      </c>
      <c r="L161" s="33">
        <f t="shared" si="28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6"/>
        <v>0</v>
      </c>
      <c r="AE161" s="32"/>
      <c r="AF161" s="39"/>
      <c r="AG161" s="38"/>
    </row>
    <row r="162" spans="1:33" s="27" customFormat="1" hidden="1" x14ac:dyDescent="0.25">
      <c r="A162" s="30"/>
      <c r="B162" s="122"/>
      <c r="C162" s="121"/>
      <c r="D162" s="121"/>
      <c r="E162" s="121"/>
      <c r="F162" s="31"/>
      <c r="I162" s="30">
        <f t="shared" si="25"/>
        <v>0</v>
      </c>
      <c r="J162" s="30">
        <v>0</v>
      </c>
      <c r="K162" s="33">
        <f t="shared" si="27"/>
        <v>0</v>
      </c>
      <c r="L162" s="33">
        <f t="shared" si="28"/>
        <v>0</v>
      </c>
      <c r="M162" s="33"/>
      <c r="N162" s="33"/>
      <c r="O162" s="33"/>
      <c r="P162" s="33"/>
      <c r="Q162" s="33"/>
      <c r="R162" s="33"/>
      <c r="S162" s="120"/>
      <c r="T162" s="123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6"/>
        <v>0</v>
      </c>
      <c r="AE162" s="32"/>
      <c r="AF162" s="39"/>
      <c r="AG162" s="38"/>
    </row>
    <row r="163" spans="1:33" s="27" customFormat="1" hidden="1" x14ac:dyDescent="0.25">
      <c r="A163" s="30"/>
      <c r="B163" s="122"/>
      <c r="C163" s="121"/>
      <c r="D163" s="121"/>
      <c r="E163" s="121"/>
      <c r="F163" s="31"/>
      <c r="I163" s="30">
        <f t="shared" si="25"/>
        <v>0</v>
      </c>
      <c r="J163" s="30">
        <v>0</v>
      </c>
      <c r="K163" s="33">
        <f t="shared" si="27"/>
        <v>0</v>
      </c>
      <c r="L163" s="33">
        <f t="shared" si="28"/>
        <v>0</v>
      </c>
      <c r="M163" s="33"/>
      <c r="N163" s="33"/>
      <c r="O163" s="33"/>
      <c r="P163" s="33"/>
      <c r="Q163" s="33"/>
      <c r="R163" s="33"/>
      <c r="S163" s="120"/>
      <c r="T163" s="119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26"/>
        <v>0</v>
      </c>
      <c r="AE163" s="32"/>
      <c r="AF163" s="39"/>
      <c r="AG163" s="38"/>
    </row>
    <row r="164" spans="1:33" s="101" customFormat="1" ht="22.35" customHeight="1" x14ac:dyDescent="0.25">
      <c r="A164" s="112"/>
      <c r="B164" s="112"/>
      <c r="C164" s="112"/>
      <c r="D164" s="112"/>
      <c r="E164" s="112"/>
      <c r="F164" s="112"/>
      <c r="G164" s="27"/>
      <c r="H164" s="27"/>
      <c r="I164" s="62">
        <v>1</v>
      </c>
      <c r="J164" s="62">
        <v>1</v>
      </c>
      <c r="K164" s="61">
        <f t="shared" si="27"/>
        <v>1</v>
      </c>
      <c r="L164" s="61">
        <f t="shared" si="28"/>
        <v>1</v>
      </c>
      <c r="M164" s="61"/>
      <c r="N164" s="61"/>
      <c r="O164" s="61"/>
      <c r="P164" s="61"/>
      <c r="Q164" s="61"/>
      <c r="R164" s="61"/>
      <c r="S164" s="61"/>
      <c r="T164" s="111"/>
      <c r="U164" s="111"/>
      <c r="V164" s="110"/>
      <c r="W164" s="110"/>
      <c r="X164" s="110"/>
      <c r="Y164" s="109"/>
      <c r="Z164" s="108"/>
      <c r="AA164" s="108"/>
      <c r="AB164" s="107"/>
      <c r="AC164" s="106"/>
      <c r="AD164" s="105"/>
      <c r="AE164" s="102"/>
      <c r="AF164" s="104"/>
      <c r="AG164" s="103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100"/>
      <c r="H165" s="100"/>
      <c r="I165" s="30">
        <v>1</v>
      </c>
      <c r="J165" s="30">
        <f>IF(I165=1,1,IF(SUM(J166:J$171)+SUM(I$26:I165)&lt;$I$22,1,0))</f>
        <v>1</v>
      </c>
      <c r="K165" s="33">
        <f t="shared" si="27"/>
        <v>1</v>
      </c>
      <c r="L165" s="33">
        <f t="shared" si="28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99"/>
      <c r="W165" s="98"/>
      <c r="X165" s="97"/>
      <c r="Y165" s="96"/>
      <c r="Z165" s="95" t="s">
        <v>486</v>
      </c>
      <c r="AA165" s="94"/>
      <c r="AB165" s="93"/>
      <c r="AC165" s="92"/>
      <c r="AD165" s="91">
        <f>TRUNC(SUM(AD122+AD135+AD150+AD164),2)</f>
        <v>434.29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/>
      <c r="H166" s="63"/>
      <c r="I166" s="30">
        <f>IF($AD166=0,0,1)</f>
        <v>1</v>
      </c>
      <c r="J166" s="30">
        <f>H166</f>
        <v>0</v>
      </c>
      <c r="K166" s="33">
        <f t="shared" si="27"/>
        <v>1</v>
      </c>
      <c r="L166" s="33">
        <f t="shared" si="28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90"/>
      <c r="W166" s="90"/>
      <c r="X166" s="89"/>
      <c r="Y166" s="88"/>
      <c r="Z166" s="87" t="s">
        <v>266</v>
      </c>
      <c r="AA166" s="86"/>
      <c r="AB166" s="85">
        <v>0.12</v>
      </c>
      <c r="AC166" s="84"/>
      <c r="AD166" s="83">
        <f>AD165*AB166</f>
        <v>52.114800000000002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/>
      <c r="H167" s="63"/>
      <c r="I167" s="30">
        <f>IF($AD167=0,0,1)</f>
        <v>1</v>
      </c>
      <c r="J167" s="30">
        <f>H167</f>
        <v>0</v>
      </c>
      <c r="K167" s="33">
        <f t="shared" si="27"/>
        <v>1</v>
      </c>
      <c r="L167" s="33">
        <f t="shared" si="28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82"/>
      <c r="W167" s="82"/>
      <c r="X167" s="81"/>
      <c r="Y167" s="80"/>
      <c r="Z167" s="79" t="s">
        <v>267</v>
      </c>
      <c r="AA167" s="78"/>
      <c r="AB167" s="77">
        <v>0.10787172011661809</v>
      </c>
      <c r="AC167" s="76"/>
      <c r="AD167" s="75">
        <f>(AD166+AD165)*AB167</f>
        <v>52.469322448979604</v>
      </c>
      <c r="AE167" s="32"/>
      <c r="AF167" s="39"/>
      <c r="AG167" s="38"/>
    </row>
    <row r="168" spans="1:33" s="27" customFormat="1" ht="18" customHeight="1" x14ac:dyDescent="0.25">
      <c r="A168" s="31"/>
      <c r="B168" s="31"/>
      <c r="C168" s="31"/>
      <c r="D168" s="31"/>
      <c r="E168" s="31"/>
      <c r="F168" s="31"/>
      <c r="G168" s="64"/>
      <c r="H168" s="63"/>
      <c r="I168" s="30">
        <f>IF($AD168=0,0,1)</f>
        <v>1</v>
      </c>
      <c r="J168" s="30">
        <f>H168</f>
        <v>0</v>
      </c>
      <c r="K168" s="33">
        <f t="shared" si="27"/>
        <v>1</v>
      </c>
      <c r="L168" s="33">
        <f t="shared" si="28"/>
        <v>1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82"/>
      <c r="W168" s="82"/>
      <c r="X168" s="81"/>
      <c r="Y168" s="80"/>
      <c r="Z168" s="79" t="s">
        <v>268</v>
      </c>
      <c r="AA168" s="78"/>
      <c r="AB168" s="77">
        <v>5.8309037900874654E-2</v>
      </c>
      <c r="AC168" s="76"/>
      <c r="AD168" s="75">
        <f>(AD166+AD165)*AB168</f>
        <v>28.361795918367356</v>
      </c>
      <c r="AE168" s="32"/>
      <c r="AF168" s="39"/>
      <c r="AG168" s="38"/>
    </row>
    <row r="169" spans="1:33" s="27" customFormat="1" ht="18" hidden="1" customHeight="1" x14ac:dyDescent="0.25">
      <c r="A169" s="31"/>
      <c r="B169" s="31"/>
      <c r="C169" s="31"/>
      <c r="D169" s="31"/>
      <c r="E169" s="31"/>
      <c r="F169" s="31"/>
      <c r="G169" s="64"/>
      <c r="H169" s="63"/>
      <c r="I169" s="30">
        <f>IF($AD169=0,0,1)</f>
        <v>0</v>
      </c>
      <c r="J169" s="30">
        <f>H169</f>
        <v>0</v>
      </c>
      <c r="K169" s="33">
        <f t="shared" si="27"/>
        <v>0</v>
      </c>
      <c r="L169" s="33">
        <f t="shared" si="28"/>
        <v>0</v>
      </c>
      <c r="M169" s="33"/>
      <c r="N169" s="33"/>
      <c r="O169" s="33"/>
      <c r="P169" s="33"/>
      <c r="Q169" s="33"/>
      <c r="R169" s="33"/>
      <c r="S169" s="33"/>
      <c r="T169" s="60"/>
      <c r="U169" s="48"/>
      <c r="V169" s="74"/>
      <c r="W169" s="74"/>
      <c r="X169" s="73"/>
      <c r="Y169" s="72"/>
      <c r="Z169" s="71" t="s">
        <v>15</v>
      </c>
      <c r="AA169" s="70"/>
      <c r="AB169" s="69">
        <v>0</v>
      </c>
      <c r="AC169" s="68"/>
      <c r="AD169" s="67">
        <f>AD165*AB169</f>
        <v>0</v>
      </c>
      <c r="AE169" s="32"/>
      <c r="AF169" s="39"/>
      <c r="AG169" s="38"/>
    </row>
    <row r="170" spans="1:33" s="27" customFormat="1" ht="18" customHeight="1" x14ac:dyDescent="0.25">
      <c r="A170" s="31"/>
      <c r="B170" s="66"/>
      <c r="C170" s="65"/>
      <c r="D170" s="65"/>
      <c r="E170" s="31"/>
      <c r="F170" s="31"/>
      <c r="G170" s="64"/>
      <c r="H170" s="63"/>
      <c r="I170" s="62">
        <v>1</v>
      </c>
      <c r="J170" s="62">
        <v>1</v>
      </c>
      <c r="K170" s="61">
        <f t="shared" si="27"/>
        <v>1</v>
      </c>
      <c r="L170" s="61">
        <f t="shared" si="28"/>
        <v>1</v>
      </c>
      <c r="M170" s="61"/>
      <c r="N170" s="61"/>
      <c r="O170" s="61"/>
      <c r="P170" s="61"/>
      <c r="Q170" s="61"/>
      <c r="R170" s="61"/>
      <c r="S170" s="33"/>
      <c r="T170" s="60"/>
      <c r="U170" s="48"/>
      <c r="V170" s="59"/>
      <c r="W170" s="58"/>
      <c r="X170" s="57"/>
      <c r="Y170" s="56"/>
      <c r="Z170" s="55" t="s">
        <v>269</v>
      </c>
      <c r="AA170" s="54"/>
      <c r="AB170" s="53"/>
      <c r="AC170" s="52"/>
      <c r="AD170" s="51">
        <f>TRUNC(AD165+AD166+AD167+AD168,2)</f>
        <v>567.23</v>
      </c>
      <c r="AE170" s="32"/>
      <c r="AF170" s="39"/>
      <c r="AG170" s="38"/>
    </row>
    <row r="171" spans="1:33" s="27" customFormat="1" ht="5.45" customHeight="1" x14ac:dyDescent="0.25">
      <c r="A171" s="31"/>
      <c r="B171" s="31"/>
      <c r="C171" s="31"/>
      <c r="D171" s="31"/>
      <c r="E171" s="31"/>
      <c r="F171" s="31"/>
      <c r="I171" s="30"/>
      <c r="J171" s="30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Z171" s="44"/>
      <c r="AA171" s="43"/>
      <c r="AB171" s="42"/>
      <c r="AC171" s="41"/>
      <c r="AD171" s="50"/>
      <c r="AE171" s="32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Z172" s="44"/>
      <c r="AA172" s="43"/>
      <c r="AB172" s="42"/>
      <c r="AC172" s="41"/>
      <c r="AD172" s="49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AF175" s="39"/>
      <c r="AG175" s="38"/>
    </row>
    <row r="176" spans="1:33" s="32" customFormat="1" ht="18" customHeight="1" x14ac:dyDescent="0.25">
      <c r="A176" s="37"/>
      <c r="B176" s="37"/>
      <c r="C176" s="37"/>
      <c r="D176" s="37"/>
      <c r="E176" s="37"/>
      <c r="F176" s="37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29"/>
      <c r="U176" s="48"/>
      <c r="V176" s="47"/>
      <c r="W176" s="47"/>
      <c r="X176" s="46"/>
      <c r="Y176" s="45"/>
      <c r="Z176" s="44"/>
      <c r="AA176" s="43"/>
      <c r="AB176" s="42"/>
      <c r="AC176" s="41"/>
      <c r="AD176" s="40"/>
      <c r="AF176" s="39"/>
      <c r="AG176" s="38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32" customFormat="1" x14ac:dyDescent="0.25">
      <c r="A203" s="37"/>
      <c r="B203" s="36"/>
      <c r="C203" s="36"/>
      <c r="D203" s="36"/>
      <c r="E203" s="36"/>
      <c r="F203" s="36"/>
      <c r="G203" s="35"/>
      <c r="H203" s="35"/>
      <c r="I203" s="34"/>
      <c r="J203" s="34"/>
      <c r="K203" s="34"/>
      <c r="L203" s="33"/>
      <c r="M203" s="33"/>
      <c r="N203" s="33"/>
      <c r="O203" s="33"/>
      <c r="P203" s="33"/>
      <c r="Q203" s="33"/>
      <c r="R203" s="33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  <row r="207" spans="1:30" s="27" customFormat="1" x14ac:dyDescent="0.25">
      <c r="A207" s="31"/>
      <c r="B207" s="26"/>
      <c r="C207" s="26"/>
      <c r="D207" s="26"/>
      <c r="E207" s="26"/>
      <c r="F207" s="26"/>
      <c r="G207" s="21"/>
      <c r="H207" s="21"/>
      <c r="I207" s="25"/>
      <c r="J207" s="25"/>
      <c r="K207" s="25"/>
      <c r="L207" s="30"/>
      <c r="M207" s="30"/>
      <c r="N207" s="30"/>
      <c r="O207" s="30"/>
      <c r="P207" s="30"/>
      <c r="Q207" s="30"/>
      <c r="R207" s="30"/>
      <c r="T207" s="28"/>
      <c r="U207" s="29"/>
      <c r="V207" s="28"/>
      <c r="W207" s="28"/>
      <c r="X207" s="28"/>
      <c r="Y207" s="28"/>
      <c r="Z207" s="28"/>
      <c r="AA207" s="28"/>
      <c r="AB207" s="28"/>
      <c r="AC207" s="28"/>
      <c r="AD207" s="28"/>
    </row>
  </sheetData>
  <autoFilter ref="L26:L170">
    <filterColumn colId="0">
      <filters>
        <filter val="1"/>
      </filters>
    </filterColumn>
  </autoFilter>
  <mergeCells count="133">
    <mergeCell ref="V138:Z138"/>
    <mergeCell ref="V153:W153"/>
    <mergeCell ref="V154:W154"/>
    <mergeCell ref="V155:W155"/>
    <mergeCell ref="V148:Z148"/>
    <mergeCell ref="V149:Z149"/>
    <mergeCell ref="V162:W162"/>
    <mergeCell ref="V163:W163"/>
    <mergeCell ref="V156:W156"/>
    <mergeCell ref="V157:W157"/>
    <mergeCell ref="V158:W158"/>
    <mergeCell ref="V159:W159"/>
    <mergeCell ref="V160:W160"/>
    <mergeCell ref="V161:W161"/>
    <mergeCell ref="V94:W94"/>
    <mergeCell ref="V95:W95"/>
    <mergeCell ref="V96:W96"/>
    <mergeCell ref="V97:W97"/>
    <mergeCell ref="V98:W98"/>
    <mergeCell ref="V128:Z128"/>
    <mergeCell ref="V129:Z129"/>
    <mergeCell ref="V126:Z126"/>
    <mergeCell ref="V133:Z133"/>
    <mergeCell ref="T151:T152"/>
    <mergeCell ref="V151:W152"/>
    <mergeCell ref="X151:X152"/>
    <mergeCell ref="Y151:AA151"/>
    <mergeCell ref="V142:Z142"/>
    <mergeCell ref="V143:Z143"/>
    <mergeCell ref="V144:Z144"/>
    <mergeCell ref="V145:Z145"/>
    <mergeCell ref="V146:Z146"/>
    <mergeCell ref="V147:Z147"/>
    <mergeCell ref="AC151:AC152"/>
    <mergeCell ref="AD151:AD152"/>
    <mergeCell ref="V124:Z124"/>
    <mergeCell ref="V122:W122"/>
    <mergeCell ref="X122:Y122"/>
    <mergeCell ref="V123:Z123"/>
    <mergeCell ref="V125:Z125"/>
    <mergeCell ref="V100:W100"/>
    <mergeCell ref="V101:W101"/>
    <mergeCell ref="V102:W102"/>
    <mergeCell ref="V103:W103"/>
    <mergeCell ref="V104:W104"/>
    <mergeCell ref="V105:W105"/>
    <mergeCell ref="AB151:AB152"/>
    <mergeCell ref="V130:Z130"/>
    <mergeCell ref="V131:Z131"/>
    <mergeCell ref="V132:Z132"/>
    <mergeCell ref="V127:Z127"/>
    <mergeCell ref="V134:Z134"/>
    <mergeCell ref="V136:Z136"/>
    <mergeCell ref="V139:Z139"/>
    <mergeCell ref="V140:Z140"/>
    <mergeCell ref="V141:Z141"/>
    <mergeCell ref="V137:Z137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9:W99"/>
    <mergeCell ref="V79:W79"/>
    <mergeCell ref="V80:W80"/>
    <mergeCell ref="V81:W81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55:W55"/>
    <mergeCell ref="V56:W56"/>
    <mergeCell ref="V57:W57"/>
    <mergeCell ref="V44:W44"/>
    <mergeCell ref="V45:W45"/>
    <mergeCell ref="V49:W49"/>
    <mergeCell ref="V50:W50"/>
    <mergeCell ref="V51:W51"/>
    <mergeCell ref="V52:W52"/>
    <mergeCell ref="V53:W53"/>
    <mergeCell ref="V54:W54"/>
    <mergeCell ref="V33:W33"/>
    <mergeCell ref="V34:W34"/>
    <mergeCell ref="V35:W35"/>
    <mergeCell ref="V36:W36"/>
    <mergeCell ref="V37:W37"/>
    <mergeCell ref="V38:W38"/>
    <mergeCell ref="V46:W46"/>
    <mergeCell ref="V47:W47"/>
    <mergeCell ref="V48:W48"/>
    <mergeCell ref="V39:W39"/>
    <mergeCell ref="V41:W41"/>
    <mergeCell ref="V42:W42"/>
    <mergeCell ref="V43:W43"/>
    <mergeCell ref="V29:W29"/>
    <mergeCell ref="V30:W30"/>
    <mergeCell ref="V31:W31"/>
    <mergeCell ref="V32:W32"/>
    <mergeCell ref="AD27:AD28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W23:AB23"/>
  </mergeCells>
  <conditionalFormatting sqref="T118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5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6:H168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70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6 T109:T118">
      <formula1>0</formula1>
      <formula2>1</formula2>
    </dataValidation>
    <dataValidation type="list" allowBlank="1" showInputMessage="1" showErrorMessage="1" sqref="A1 G166:G170 G106 G109:G118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2" orientation="portrait" r:id="rId1"/>
  <headerFooter>
    <oddFooter>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9" filterMode="1">
    <tabColor rgb="FFFFC000"/>
    <outlinePr summaryBelow="0"/>
    <pageSetUpPr fitToPage="1"/>
  </sheetPr>
  <dimension ref="A1:AG207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01 07 03</v>
      </c>
      <c r="C1" s="25" t="str">
        <f>CONCATENATE($W$25)</f>
        <v>LEVANTAMENTO DE IRREGULARIDADE LONGITUDINAL (IRI) E TRANSVERSAL (ATR) COM UTILIZAÇÃO DE PERFILÓGRAFO A LASER</v>
      </c>
      <c r="D1" s="25" t="str">
        <f>CONCATENATE($AC$25)</f>
        <v>faixa.Km</v>
      </c>
      <c r="E1" s="231">
        <f>$AD$165</f>
        <v>103.94</v>
      </c>
      <c r="F1" s="231">
        <f>$AD$170</f>
        <v>135.75</v>
      </c>
      <c r="G1" s="233">
        <f>$T$122</f>
        <v>570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174</v>
      </c>
      <c r="W25" s="579" t="str">
        <f>VLOOKUP(V25,ORÇAMENTO!E:G,2,0)</f>
        <v>LEVANTAMENTO DE IRREGULARIDADE LONGITUDINAL (IRI) E TRANSVERSAL (ATR) COM UTILIZAÇÃO DE PERFILÓGRAFO A LASER</v>
      </c>
      <c r="X25" s="579"/>
      <c r="Y25" s="579"/>
      <c r="Z25" s="579"/>
      <c r="AA25" s="579"/>
      <c r="AB25" s="579"/>
      <c r="AC25" s="209" t="str">
        <f>VLOOKUP(V25,ORÇAMENTO!E:G,3,0)</f>
        <v>faixa.Km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IF(I27=1,1,IF(SUM(J28:J$171)+SUM(I$26:I27)&lt;$I$22,1,0))</f>
        <v>1</v>
      </c>
      <c r="K27" s="33">
        <f t="shared" ref="K27:K58" si="0">MAX(I27:J27)</f>
        <v>1</v>
      </c>
      <c r="L27" s="33">
        <f t="shared" ref="L27:L5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IF(I28=1,1,IF(SUM(J29:J$171)+SUM(I$26:I28)&lt;$I$22,1,0))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IF(I29=1,1,IF(SUM(J30:J$171)+SUM(I$26:I29)&lt;$I$22,1,0))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x14ac:dyDescent="0.25">
      <c r="A30" s="30"/>
      <c r="B30" s="122"/>
      <c r="C30" s="121"/>
      <c r="D30" s="121"/>
      <c r="E30" s="121"/>
      <c r="F30" s="122"/>
      <c r="I30" s="30">
        <f t="shared" ref="I30:I39" si="2">IF($AD30=0,0,1)</f>
        <v>1</v>
      </c>
      <c r="J30" s="30">
        <f>IF(I30=1,1,IF(SUM(J31:J$171)+SUM(I$26:I30)&lt;$I$22,1,0))</f>
        <v>1</v>
      </c>
      <c r="K30" s="33">
        <f t="shared" si="0"/>
        <v>1</v>
      </c>
      <c r="L30" s="33">
        <f t="shared" si="1"/>
        <v>1</v>
      </c>
      <c r="M30" s="33"/>
      <c r="N30" s="33"/>
      <c r="O30" s="33"/>
      <c r="P30" s="33"/>
      <c r="Q30" s="33"/>
      <c r="R30" s="33"/>
      <c r="S30" s="33"/>
      <c r="T30" s="123" t="s">
        <v>108</v>
      </c>
      <c r="U30" s="132"/>
      <c r="V30" s="563" t="s">
        <v>186</v>
      </c>
      <c r="W30" s="563"/>
      <c r="X30" s="131" t="s">
        <v>183</v>
      </c>
      <c r="Y30" s="115">
        <v>1</v>
      </c>
      <c r="Z30" s="115">
        <v>1</v>
      </c>
      <c r="AA30" s="115"/>
      <c r="AB30" s="207">
        <f>VLOOKUP(V30,BASE!$B$5:$E$53,4,FALSE)</f>
        <v>5032.54</v>
      </c>
      <c r="AC30" s="207"/>
      <c r="AD30" s="113">
        <f t="shared" ref="AD30:AD39" si="3">TRUNC(Y30*((Z30*AB30)+(AA30*AC30)),4)</f>
        <v>5032.54</v>
      </c>
      <c r="AE30" s="32"/>
      <c r="AF30" s="39"/>
      <c r="AG30" s="38"/>
    </row>
    <row r="31" spans="1:33" s="27" customFormat="1" x14ac:dyDescent="0.25">
      <c r="A31" s="30"/>
      <c r="B31" s="122"/>
      <c r="C31" s="121"/>
      <c r="D31" s="121"/>
      <c r="E31" s="121"/>
      <c r="F31" s="122"/>
      <c r="I31" s="30">
        <f t="shared" si="2"/>
        <v>1</v>
      </c>
      <c r="J31" s="30">
        <f>IF(I31=1,1,IF(SUM(J32:J$171)+SUM(I$26:I31)&lt;$I$22,1,0))</f>
        <v>1</v>
      </c>
      <c r="K31" s="33">
        <f t="shared" si="0"/>
        <v>1</v>
      </c>
      <c r="L31" s="33">
        <f t="shared" si="1"/>
        <v>1</v>
      </c>
      <c r="M31" s="33"/>
      <c r="N31" s="33"/>
      <c r="O31" s="33"/>
      <c r="P31" s="33"/>
      <c r="Q31" s="33"/>
      <c r="R31" s="33"/>
      <c r="S31" s="33"/>
      <c r="T31" s="123" t="s">
        <v>111</v>
      </c>
      <c r="U31" s="132"/>
      <c r="V31" s="563" t="s">
        <v>184</v>
      </c>
      <c r="W31" s="563"/>
      <c r="X31" s="131" t="s">
        <v>183</v>
      </c>
      <c r="Y31" s="115">
        <v>1</v>
      </c>
      <c r="Z31" s="115">
        <v>1</v>
      </c>
      <c r="AA31" s="115"/>
      <c r="AB31" s="207">
        <f>VLOOKUP(V31,BASE!$B$5:$E$53,4,FALSE)</f>
        <v>239.7877334815829</v>
      </c>
      <c r="AC31" s="207"/>
      <c r="AD31" s="113">
        <f t="shared" ref="AD31" si="4">TRUNC(Y31*((Z31*AB31)+(AA31*AC31)),4)</f>
        <v>239.7877</v>
      </c>
      <c r="AE31" s="32"/>
      <c r="AF31" s="39"/>
      <c r="AG31" s="38"/>
    </row>
    <row r="32" spans="1:33" s="27" customFormat="1" ht="15" hidden="1" customHeight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IF(I32=1,1,IF(SUM(J33:J$171)+SUM(I$26:I32)&lt;$I$22,1,0))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IF(I33=1,1,IF(SUM(J34:J$171)+SUM(I$26:I33)&lt;$I$22,1,0))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IF(I34=1,1,IF(SUM(J35:J$171)+SUM(I$26:I34)&lt;$I$22,1,0))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x14ac:dyDescent="0.25">
      <c r="A35" s="30"/>
      <c r="B35" s="122"/>
      <c r="C35" s="121"/>
      <c r="D35" s="121"/>
      <c r="E35" s="121"/>
      <c r="F35" s="122"/>
      <c r="I35" s="30">
        <f t="shared" si="2"/>
        <v>1</v>
      </c>
      <c r="J35" s="30">
        <f>IF(I35=1,1,IF(SUM(J36:J$171)+SUM(I$26:I35)&lt;$I$22,1,0))</f>
        <v>1</v>
      </c>
      <c r="K35" s="33">
        <f t="shared" si="0"/>
        <v>1</v>
      </c>
      <c r="L35" s="33">
        <f t="shared" si="1"/>
        <v>1</v>
      </c>
      <c r="M35" s="33"/>
      <c r="N35" s="33"/>
      <c r="O35" s="33"/>
      <c r="P35" s="33"/>
      <c r="Q35" s="33"/>
      <c r="R35" s="33"/>
      <c r="S35" s="33"/>
      <c r="T35" s="123" t="s">
        <v>61</v>
      </c>
      <c r="U35" s="132"/>
      <c r="V35" s="563" t="s">
        <v>185</v>
      </c>
      <c r="W35" s="563"/>
      <c r="X35" s="131" t="s">
        <v>183</v>
      </c>
      <c r="Y35" s="115">
        <v>1</v>
      </c>
      <c r="Z35" s="115">
        <v>1</v>
      </c>
      <c r="AA35" s="115"/>
      <c r="AB35" s="207">
        <f>VLOOKUP(V35,BASE!$B$5:$E$53,4,FALSE)</f>
        <v>65.46508428631158</v>
      </c>
      <c r="AC35" s="207"/>
      <c r="AD35" s="113">
        <f t="shared" ref="AD35" si="5">TRUNC(Y35*((Z35*AB35)+(AA35*AC35)),4)</f>
        <v>65.465000000000003</v>
      </c>
      <c r="AE35" s="32"/>
      <c r="AF35" s="39"/>
      <c r="AG35" s="38"/>
    </row>
    <row r="36" spans="1:33" s="27" customFormat="1" x14ac:dyDescent="0.25">
      <c r="A36" s="30"/>
      <c r="B36" s="122"/>
      <c r="C36" s="121"/>
      <c r="D36" s="121"/>
      <c r="E36" s="121"/>
      <c r="F36" s="122"/>
      <c r="I36" s="30">
        <f t="shared" si="2"/>
        <v>0</v>
      </c>
      <c r="J36" s="30">
        <f>IF(I36=1,1,IF(SUM(J37:J$171)+SUM(I$26:I36)&lt;$I$22,1,0))</f>
        <v>0</v>
      </c>
      <c r="K36" s="33">
        <f t="shared" si="0"/>
        <v>0</v>
      </c>
      <c r="L36" s="33">
        <f t="shared" si="1"/>
        <v>0</v>
      </c>
      <c r="M36" s="33"/>
      <c r="N36" s="33"/>
      <c r="O36" s="33"/>
      <c r="P36" s="33"/>
      <c r="Q36" s="33"/>
      <c r="R36" s="33"/>
      <c r="S36" s="33"/>
      <c r="T36" s="123" t="s">
        <v>60</v>
      </c>
      <c r="U36" s="132"/>
      <c r="V36" s="563"/>
      <c r="W36" s="563"/>
      <c r="X36" s="131"/>
      <c r="Y36" s="115"/>
      <c r="Z36" s="115"/>
      <c r="AA36" s="115"/>
      <c r="AB36" s="207"/>
      <c r="AC36" s="207"/>
      <c r="AD36" s="113"/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0</v>
      </c>
      <c r="J37" s="30">
        <f>IF(I37=1,1,IF(SUM(J38:J$171)+SUM(I$26:I37)&lt;$I$22,1,0))</f>
        <v>0</v>
      </c>
      <c r="K37" s="33">
        <f t="shared" si="0"/>
        <v>0</v>
      </c>
      <c r="L37" s="33">
        <f t="shared" si="1"/>
        <v>0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/>
      <c r="W37" s="563"/>
      <c r="X37" s="131"/>
      <c r="Y37" s="115"/>
      <c r="Z37" s="115"/>
      <c r="AA37" s="115"/>
      <c r="AB37" s="207"/>
      <c r="AC37" s="207"/>
      <c r="AD37" s="113"/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>
        <f t="shared" si="2"/>
        <v>0</v>
      </c>
      <c r="J38" s="30">
        <f>IF(I38=1,1,IF(SUM(J39:J$171)+SUM(I$26:I38)&lt;$I$22,1,0))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/>
      <c r="W38" s="563"/>
      <c r="X38" s="131"/>
      <c r="Y38" s="115"/>
      <c r="Z38" s="115"/>
      <c r="AA38" s="115"/>
      <c r="AB38" s="207"/>
      <c r="AC38" s="207"/>
      <c r="AD38" s="113"/>
      <c r="AE38" s="32"/>
      <c r="AF38" s="39"/>
      <c r="AG38" s="38"/>
    </row>
    <row r="39" spans="1:33" s="27" customFormat="1" hidden="1" x14ac:dyDescent="0.25">
      <c r="A39" s="30"/>
      <c r="B39" s="122"/>
      <c r="C39" s="121"/>
      <c r="D39" s="121"/>
      <c r="E39" s="121"/>
      <c r="F39" s="122"/>
      <c r="I39" s="30">
        <f t="shared" si="2"/>
        <v>0</v>
      </c>
      <c r="J39" s="30">
        <f>IF(I39=1,1,IF(SUM(J40:J$171)+SUM(I$26:I39)&lt;$I$22,1,0))</f>
        <v>0</v>
      </c>
      <c r="K39" s="33">
        <f t="shared" si="0"/>
        <v>0</v>
      </c>
      <c r="L39" s="33">
        <f t="shared" si="1"/>
        <v>0</v>
      </c>
      <c r="M39" s="33"/>
      <c r="N39" s="33"/>
      <c r="O39" s="33"/>
      <c r="P39" s="33"/>
      <c r="Q39" s="33"/>
      <c r="R39" s="33"/>
      <c r="S39" s="33"/>
      <c r="T39" s="123"/>
      <c r="U39" s="132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3"/>
        <v>0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IF(I40=1,1,IF(SUM(J41:J$171)+SUM(I$26:I40)&lt;$I$22,1,0))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SUM(AD29:AD39)</f>
        <v>5337.7927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IF(I41=1,1,IF(SUM(J42:J$171)+SUM(I$26:I41)&lt;$I$22,1,0))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63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03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IF(I42=1,1,IF(SUM(J43:J$171)+SUM(I$26:I42)&lt;$I$22,1,0))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SUM(AD43:AD62)</f>
        <v>10750.85</v>
      </c>
      <c r="AE42" s="32"/>
      <c r="AF42" s="39"/>
      <c r="AG42" s="38"/>
    </row>
    <row r="43" spans="1:33" s="27" customFormat="1" x14ac:dyDescent="0.25">
      <c r="A43" s="30"/>
      <c r="B43" s="122"/>
      <c r="C43" s="121"/>
      <c r="D43" s="121"/>
      <c r="E43" s="121"/>
      <c r="F43" s="122"/>
      <c r="I43" s="30">
        <v>1</v>
      </c>
      <c r="J43" s="30">
        <f>IF(I43=1,1,IF(SUM(J44:J$171)+SUM(I$26:I43)&lt;$I$22,1,0))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98</v>
      </c>
      <c r="U43" s="48"/>
      <c r="V43" s="569" t="s">
        <v>224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AB43/SUM($AB$43:$AB$104)</f>
        <v>2.197802197802198E-2</v>
      </c>
      <c r="AB43" s="114">
        <v>20</v>
      </c>
      <c r="AC43" s="196">
        <f>Y43/220</f>
        <v>51.580363636363636</v>
      </c>
      <c r="AD43" s="113">
        <f>ROUND(AB43*AC43,4)</f>
        <v>1031.6072999999999</v>
      </c>
      <c r="AE43" s="32"/>
      <c r="AF43" s="39"/>
      <c r="AG43" s="38"/>
    </row>
    <row r="44" spans="1:33" s="27" customFormat="1" x14ac:dyDescent="0.25">
      <c r="A44" s="30"/>
      <c r="B44" s="122"/>
      <c r="C44" s="121"/>
      <c r="D44" s="121"/>
      <c r="E44" s="121"/>
      <c r="F44" s="122"/>
      <c r="I44" s="30">
        <f t="shared" ref="I44:I61" si="6">IF($AD44=0,0,1)</f>
        <v>1</v>
      </c>
      <c r="J44" s="30">
        <f>IF(I44=1,1,IF(SUM(J45:J$171)+SUM(I$26:I44)&lt;$I$22,1,0))</f>
        <v>1</v>
      </c>
      <c r="K44" s="33">
        <f t="shared" si="0"/>
        <v>1</v>
      </c>
      <c r="L44" s="33">
        <f t="shared" si="1"/>
        <v>1</v>
      </c>
      <c r="M44" s="33"/>
      <c r="N44" s="33"/>
      <c r="O44" s="33"/>
      <c r="P44" s="33"/>
      <c r="Q44" s="33"/>
      <c r="R44" s="33"/>
      <c r="S44" s="33"/>
      <c r="T44" s="200" t="s">
        <v>104</v>
      </c>
      <c r="U44" s="48"/>
      <c r="V44" s="569" t="s">
        <v>206</v>
      </c>
      <c r="W44" s="569"/>
      <c r="X44" s="131" t="s">
        <v>207</v>
      </c>
      <c r="Y44" s="207">
        <f>VLOOKUP(X44,BASE!$B$5:$E$53,4,FALSE)</f>
        <v>8882.5</v>
      </c>
      <c r="Z44" s="198">
        <v>1</v>
      </c>
      <c r="AA44" s="197">
        <f>AB44/SUM($AB$43:$AB$104)</f>
        <v>0.24175824175824176</v>
      </c>
      <c r="AB44" s="114">
        <v>220</v>
      </c>
      <c r="AC44" s="196">
        <f>Y44/220</f>
        <v>40.375</v>
      </c>
      <c r="AD44" s="113">
        <f t="shared" ref="AD44:AD62" si="7">ROUND(AB44*AC44,4)</f>
        <v>8882.5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6"/>
        <v>0</v>
      </c>
      <c r="J45" s="30">
        <f>IF(I45=1,1,IF(SUM(J46:J$171)+SUM(I$26:I45)&lt;$I$22,1,0))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7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6"/>
        <v>0</v>
      </c>
      <c r="J46" s="30">
        <f>IF(I46=1,1,IF(SUM(J47:J$171)+SUM(I$26:I46)&lt;$I$22,1,0))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7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6"/>
        <v>0</v>
      </c>
      <c r="J47" s="30">
        <f>IF(I47=1,1,IF(SUM(J48:J$171)+SUM(I$26:I47)&lt;$I$22,1,0))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7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6"/>
        <v>0</v>
      </c>
      <c r="J48" s="30">
        <f>IF(I48=1,1,IF(SUM(J49:J$171)+SUM(I$26:I48)&lt;$I$22,1,0))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7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6"/>
        <v>0</v>
      </c>
      <c r="J49" s="30">
        <f>IF(I49=1,1,IF(SUM(J50:J$171)+SUM(I$26:I49)&lt;$I$22,1,0))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7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6"/>
        <v>0</v>
      </c>
      <c r="J50" s="30">
        <f>IF(I50=1,1,IF(SUM(J51:J$171)+SUM(I$26:I50)&lt;$I$22,1,0))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7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6"/>
        <v>0</v>
      </c>
      <c r="J51" s="30">
        <f>IF(I51=1,1,IF(SUM(J52:J$171)+SUM(I$26:I51)&lt;$I$22,1,0))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7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6"/>
        <v>0</v>
      </c>
      <c r="J52" s="30">
        <f>IF(I52=1,1,IF(SUM(J53:J$171)+SUM(I$26:I52)&lt;$I$22,1,0))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7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6"/>
        <v>0</v>
      </c>
      <c r="J53" s="30">
        <f>IF(I53=1,1,IF(SUM(J54:J$171)+SUM(I$26:I53)&lt;$I$22,1,0))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7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6"/>
        <v>0</v>
      </c>
      <c r="J54" s="30">
        <f>IF(I54=1,1,IF(SUM(J55:J$171)+SUM(I$26:I54)&lt;$I$22,1,0))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7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6"/>
        <v>0</v>
      </c>
      <c r="J55" s="30">
        <f>IF(I55=1,1,IF(SUM(J56:J$171)+SUM(I$26:I55)&lt;$I$22,1,0))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7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6"/>
        <v>0</v>
      </c>
      <c r="J56" s="30">
        <f>IF(I56=1,1,IF(SUM(J57:J$171)+SUM(I$26:I56)&lt;$I$22,1,0))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7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6"/>
        <v>0</v>
      </c>
      <c r="J57" s="30">
        <f>IF(I57=1,1,IF(SUM(J58:J$171)+SUM(I$26:I57)&lt;$I$22,1,0))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7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6"/>
        <v>0</v>
      </c>
      <c r="J58" s="30">
        <f>IF(I58=1,1,IF(SUM(J59:J$171)+SUM(I$26:I58)&lt;$I$22,1,0))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7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6"/>
        <v>0</v>
      </c>
      <c r="J59" s="30">
        <f>IF(I59=1,1,IF(SUM(J60:J$171)+SUM(I$26:I59)&lt;$I$22,1,0))</f>
        <v>0</v>
      </c>
      <c r="K59" s="33">
        <f t="shared" ref="K59:K90" si="8">MAX(I59:J59)</f>
        <v>0</v>
      </c>
      <c r="L59" s="33">
        <f t="shared" ref="L59:L90" si="9">K59</f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7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6"/>
        <v>0</v>
      </c>
      <c r="J60" s="30">
        <f>IF(I60=1,1,IF(SUM(J61:J$171)+SUM(I$26:I60)&lt;$I$22,1,0))</f>
        <v>0</v>
      </c>
      <c r="K60" s="33">
        <f t="shared" si="8"/>
        <v>0</v>
      </c>
      <c r="L60" s="33">
        <f t="shared" si="9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7"/>
        <v>0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6"/>
        <v>0</v>
      </c>
      <c r="J61" s="30">
        <f>IF(I61=1,1,IF(SUM(J62:J$171)+SUM(I$26:I61)&lt;$I$22,1,0))</f>
        <v>0</v>
      </c>
      <c r="K61" s="33">
        <f t="shared" si="8"/>
        <v>0</v>
      </c>
      <c r="L61" s="33">
        <f t="shared" si="9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7"/>
        <v>0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IF(I62=1,1,IF(SUM(J63:J$171)+SUM(I$26:I62)&lt;$I$22,1,0))</f>
        <v>1</v>
      </c>
      <c r="K62" s="33">
        <f t="shared" si="8"/>
        <v>1</v>
      </c>
      <c r="L62" s="33">
        <f t="shared" si="9"/>
        <v>1</v>
      </c>
      <c r="M62" s="33"/>
      <c r="N62" s="33"/>
      <c r="O62" s="33"/>
      <c r="P62" s="33"/>
      <c r="Q62" s="33"/>
      <c r="R62" s="33"/>
      <c r="S62" s="33"/>
      <c r="T62" s="200" t="s">
        <v>48</v>
      </c>
      <c r="U62" s="48"/>
      <c r="V62" s="569" t="s">
        <v>203</v>
      </c>
      <c r="W62" s="569"/>
      <c r="X62" s="131" t="s">
        <v>204</v>
      </c>
      <c r="Y62" s="207">
        <f>VLOOKUP(X62,BASE!$B$5:$E$53,4,FALSE)</f>
        <v>18408.34</v>
      </c>
      <c r="Z62" s="198">
        <v>1</v>
      </c>
      <c r="AA62" s="197">
        <f>AB62/SUM($AB$43:$AB$104)</f>
        <v>1.098901098901099E-2</v>
      </c>
      <c r="AB62" s="114">
        <v>10</v>
      </c>
      <c r="AC62" s="196">
        <f>Y62/220</f>
        <v>83.674272727272722</v>
      </c>
      <c r="AD62" s="113">
        <f t="shared" si="7"/>
        <v>836.74270000000001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IF(I63=1,1,IF(SUM(J64:J$171)+SUM(I$26:I63)&lt;$I$22,1,0))</f>
        <v>1</v>
      </c>
      <c r="K63" s="33">
        <f t="shared" si="8"/>
        <v>1</v>
      </c>
      <c r="L63" s="33">
        <f t="shared" si="9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SUM(AD64:AD83)</f>
        <v>9620.5499999999993</v>
      </c>
      <c r="AE63" s="32"/>
      <c r="AF63" s="39"/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v>1</v>
      </c>
      <c r="J64" s="30">
        <f>IF(I64=1,1,IF(SUM(J65:J$171)+SUM(I$26:I64)&lt;$I$22,1,0))</f>
        <v>1</v>
      </c>
      <c r="K64" s="33">
        <f t="shared" si="8"/>
        <v>1</v>
      </c>
      <c r="L64" s="33">
        <f t="shared" si="9"/>
        <v>1</v>
      </c>
      <c r="M64" s="33"/>
      <c r="N64" s="33"/>
      <c r="O64" s="33"/>
      <c r="P64" s="33"/>
      <c r="Q64" s="33"/>
      <c r="R64" s="33"/>
      <c r="S64" s="33"/>
      <c r="T64" s="200" t="s">
        <v>80</v>
      </c>
      <c r="U64" s="48"/>
      <c r="V64" s="569" t="s">
        <v>231</v>
      </c>
      <c r="W64" s="569"/>
      <c r="X64" s="131" t="s">
        <v>232</v>
      </c>
      <c r="Y64" s="207">
        <f>VLOOKUP(X64,BASE!$B$5:$E$53,4,FALSE)</f>
        <v>6576.05</v>
      </c>
      <c r="Z64" s="198">
        <v>1</v>
      </c>
      <c r="AA64" s="197">
        <f>AB64/SUM($AB$43:$AB$104)</f>
        <v>0.24175824175824176</v>
      </c>
      <c r="AB64" s="114">
        <v>220</v>
      </c>
      <c r="AC64" s="196">
        <f>Y64/220</f>
        <v>29.891136363636363</v>
      </c>
      <c r="AD64" s="113">
        <f>ROUND(AB64*AC64,4)</f>
        <v>6576.05</v>
      </c>
      <c r="AE64" s="32"/>
      <c r="AF64" s="39"/>
      <c r="AG64" s="38"/>
    </row>
    <row r="65" spans="1:33" s="27" customFormat="1" x14ac:dyDescent="0.25">
      <c r="A65" s="30"/>
      <c r="B65" s="122"/>
      <c r="C65" s="121"/>
      <c r="D65" s="121"/>
      <c r="E65" s="121"/>
      <c r="F65" s="122"/>
      <c r="I65" s="30">
        <f t="shared" ref="I65:I82" si="10">IF($AD65=0,0,1)</f>
        <v>1</v>
      </c>
      <c r="J65" s="30">
        <f>IF(I65=1,1,IF(SUM(J66:J$171)+SUM(I$26:I65)&lt;$I$22,1,0))</f>
        <v>1</v>
      </c>
      <c r="K65" s="33">
        <f t="shared" si="8"/>
        <v>1</v>
      </c>
      <c r="L65" s="33">
        <f t="shared" si="9"/>
        <v>1</v>
      </c>
      <c r="M65" s="33"/>
      <c r="N65" s="33"/>
      <c r="O65" s="33"/>
      <c r="P65" s="33"/>
      <c r="Q65" s="33"/>
      <c r="R65" s="33"/>
      <c r="S65" s="33"/>
      <c r="T65" s="200" t="s">
        <v>83</v>
      </c>
      <c r="U65" s="48"/>
      <c r="V65" s="569" t="s">
        <v>240</v>
      </c>
      <c r="W65" s="569"/>
      <c r="X65" s="131" t="s">
        <v>230</v>
      </c>
      <c r="Y65" s="207">
        <f>VLOOKUP(X65,BASE!$B$5:$E$53,4,FALSE)</f>
        <v>3044.5</v>
      </c>
      <c r="Z65" s="198">
        <v>1</v>
      </c>
      <c r="AA65" s="197">
        <f>AB65/SUM($AB$43:$AB$104)</f>
        <v>0.24175824175824176</v>
      </c>
      <c r="AB65" s="114">
        <v>220</v>
      </c>
      <c r="AC65" s="196">
        <f>Y65/220</f>
        <v>13.838636363636363</v>
      </c>
      <c r="AD65" s="113">
        <f t="shared" ref="AD65:AD83" si="11">ROUND(AB65*AC65,4)</f>
        <v>3044.5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10"/>
        <v>0</v>
      </c>
      <c r="J66" s="30">
        <f>IF(I66=1,1,IF(SUM(J67:J$171)+SUM(I$26:I66)&lt;$I$22,1,0))</f>
        <v>0</v>
      </c>
      <c r="K66" s="33">
        <f t="shared" si="8"/>
        <v>0</v>
      </c>
      <c r="L66" s="33">
        <f t="shared" si="9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11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10"/>
        <v>0</v>
      </c>
      <c r="J67" s="30">
        <f>IF(I67=1,1,IF(SUM(J68:J$171)+SUM(I$26:I67)&lt;$I$22,1,0))</f>
        <v>0</v>
      </c>
      <c r="K67" s="33">
        <f t="shared" si="8"/>
        <v>0</v>
      </c>
      <c r="L67" s="33">
        <f t="shared" si="9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11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10"/>
        <v>0</v>
      </c>
      <c r="J68" s="30">
        <f>IF(I68=1,1,IF(SUM(J69:J$171)+SUM(I$26:I68)&lt;$I$22,1,0))</f>
        <v>0</v>
      </c>
      <c r="K68" s="33">
        <f t="shared" si="8"/>
        <v>0</v>
      </c>
      <c r="L68" s="33">
        <f t="shared" si="9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11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10"/>
        <v>0</v>
      </c>
      <c r="J69" s="30">
        <f>IF(I69=1,1,IF(SUM(J70:J$171)+SUM(I$26:I69)&lt;$I$22,1,0))</f>
        <v>0</v>
      </c>
      <c r="K69" s="33">
        <f t="shared" si="8"/>
        <v>0</v>
      </c>
      <c r="L69" s="33">
        <f t="shared" si="9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11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10"/>
        <v>0</v>
      </c>
      <c r="J70" s="30">
        <f>IF(I70=1,1,IF(SUM(J71:J$171)+SUM(I$26:I70)&lt;$I$22,1,0))</f>
        <v>0</v>
      </c>
      <c r="K70" s="33">
        <f t="shared" si="8"/>
        <v>0</v>
      </c>
      <c r="L70" s="33">
        <f t="shared" si="9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11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10"/>
        <v>0</v>
      </c>
      <c r="J71" s="30">
        <f>IF(I71=1,1,IF(SUM(J72:J$171)+SUM(I$26:I71)&lt;$I$22,1,0))</f>
        <v>0</v>
      </c>
      <c r="K71" s="33">
        <f t="shared" si="8"/>
        <v>0</v>
      </c>
      <c r="L71" s="33">
        <f t="shared" si="9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11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10"/>
        <v>0</v>
      </c>
      <c r="J72" s="30">
        <f>IF(I72=1,1,IF(SUM(J73:J$171)+SUM(I$26:I72)&lt;$I$22,1,0))</f>
        <v>0</v>
      </c>
      <c r="K72" s="33">
        <f t="shared" si="8"/>
        <v>0</v>
      </c>
      <c r="L72" s="33">
        <f t="shared" si="9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11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10"/>
        <v>0</v>
      </c>
      <c r="J73" s="30">
        <f>IF(I73=1,1,IF(SUM(J74:J$171)+SUM(I$26:I73)&lt;$I$22,1,0))</f>
        <v>0</v>
      </c>
      <c r="K73" s="33">
        <f t="shared" si="8"/>
        <v>0</v>
      </c>
      <c r="L73" s="33">
        <f t="shared" si="9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11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10"/>
        <v>0</v>
      </c>
      <c r="J74" s="30">
        <f>IF(I74=1,1,IF(SUM(J75:J$171)+SUM(I$26:I74)&lt;$I$22,1,0))</f>
        <v>0</v>
      </c>
      <c r="K74" s="33">
        <f t="shared" si="8"/>
        <v>0</v>
      </c>
      <c r="L74" s="33">
        <f t="shared" si="9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11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10"/>
        <v>0</v>
      </c>
      <c r="J75" s="30">
        <f>IF(I75=1,1,IF(SUM(J76:J$171)+SUM(I$26:I75)&lt;$I$22,1,0))</f>
        <v>0</v>
      </c>
      <c r="K75" s="33">
        <f t="shared" si="8"/>
        <v>0</v>
      </c>
      <c r="L75" s="33">
        <f t="shared" si="9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11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10"/>
        <v>0</v>
      </c>
      <c r="J76" s="30">
        <f>IF(I76=1,1,IF(SUM(J77:J$171)+SUM(I$26:I76)&lt;$I$22,1,0))</f>
        <v>0</v>
      </c>
      <c r="K76" s="33">
        <f t="shared" si="8"/>
        <v>0</v>
      </c>
      <c r="L76" s="33">
        <f t="shared" si="9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11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10"/>
        <v>0</v>
      </c>
      <c r="J77" s="30">
        <f>IF(I77=1,1,IF(SUM(J78:J$171)+SUM(I$26:I77)&lt;$I$22,1,0))</f>
        <v>0</v>
      </c>
      <c r="K77" s="33">
        <f t="shared" si="8"/>
        <v>0</v>
      </c>
      <c r="L77" s="33">
        <f t="shared" si="9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11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10"/>
        <v>0</v>
      </c>
      <c r="J78" s="30">
        <f>IF(I78=1,1,IF(SUM(J79:J$171)+SUM(I$26:I78)&lt;$I$22,1,0))</f>
        <v>0</v>
      </c>
      <c r="K78" s="33">
        <f t="shared" si="8"/>
        <v>0</v>
      </c>
      <c r="L78" s="33">
        <f t="shared" si="9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11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10"/>
        <v>0</v>
      </c>
      <c r="J79" s="30">
        <f>IF(I79=1,1,IF(SUM(J80:J$171)+SUM(I$26:I79)&lt;$I$22,1,0))</f>
        <v>0</v>
      </c>
      <c r="K79" s="33">
        <f t="shared" si="8"/>
        <v>0</v>
      </c>
      <c r="L79" s="33">
        <f t="shared" si="9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11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10"/>
        <v>0</v>
      </c>
      <c r="J80" s="30">
        <f>IF(I80=1,1,IF(SUM(J81:J$171)+SUM(I$26:I80)&lt;$I$22,1,0))</f>
        <v>0</v>
      </c>
      <c r="K80" s="33">
        <f t="shared" si="8"/>
        <v>0</v>
      </c>
      <c r="L80" s="33">
        <f t="shared" si="9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11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10"/>
        <v>0</v>
      </c>
      <c r="J81" s="30">
        <f>IF(I81=1,1,IF(SUM(J82:J$171)+SUM(I$26:I81)&lt;$I$22,1,0))</f>
        <v>0</v>
      </c>
      <c r="K81" s="33">
        <f t="shared" si="8"/>
        <v>0</v>
      </c>
      <c r="L81" s="33">
        <f t="shared" si="9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11"/>
        <v>0</v>
      </c>
      <c r="AE81" s="32"/>
      <c r="AF81" s="39"/>
      <c r="AG81" s="38"/>
    </row>
    <row r="82" spans="1:33" s="27" customFormat="1" hidden="1" x14ac:dyDescent="0.25">
      <c r="A82" s="30"/>
      <c r="B82" s="122"/>
      <c r="C82" s="121"/>
      <c r="D82" s="121"/>
      <c r="E82" s="121"/>
      <c r="F82" s="122"/>
      <c r="I82" s="30">
        <f t="shared" si="10"/>
        <v>0</v>
      </c>
      <c r="J82" s="30">
        <f>IF(I82=1,1,IF(SUM(J83:J$171)+SUM(I$26:I82)&lt;$I$22,1,0))</f>
        <v>0</v>
      </c>
      <c r="K82" s="33">
        <f t="shared" si="8"/>
        <v>0</v>
      </c>
      <c r="L82" s="33">
        <f t="shared" si="9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11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IF(I83=1,1,IF(SUM(J84:J$171)+SUM(I$26:I83)&lt;$I$22,1,0))</f>
        <v>1</v>
      </c>
      <c r="K83" s="33">
        <f t="shared" si="8"/>
        <v>1</v>
      </c>
      <c r="L83" s="33">
        <f t="shared" si="9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11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IF(I84=1,1,IF(SUM(J85:J$171)+SUM(I$26:I84)&lt;$I$22,1,0))</f>
        <v>1</v>
      </c>
      <c r="K84" s="33">
        <f t="shared" si="8"/>
        <v>1</v>
      </c>
      <c r="L84" s="33">
        <f t="shared" si="9"/>
        <v>1</v>
      </c>
      <c r="M84" s="33"/>
      <c r="N84" s="33"/>
      <c r="O84" s="33"/>
      <c r="P84" s="33"/>
      <c r="Q84" s="33"/>
      <c r="R84" s="33"/>
      <c r="S84" s="33"/>
      <c r="T84" s="195"/>
      <c r="U84" s="48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SUM(AD85:AD104)</f>
        <v>2044.22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IF(I85=1,1,IF(SUM(J86:J$171)+SUM(I$26:I85)&lt;$I$22,1,0))</f>
        <v>1</v>
      </c>
      <c r="K85" s="33">
        <f t="shared" si="8"/>
        <v>1</v>
      </c>
      <c r="L85" s="33">
        <f t="shared" si="9"/>
        <v>1</v>
      </c>
      <c r="M85" s="33"/>
      <c r="N85" s="33"/>
      <c r="O85" s="33"/>
      <c r="P85" s="33"/>
      <c r="Q85" s="33"/>
      <c r="R85" s="33"/>
      <c r="S85" s="33"/>
      <c r="T85" s="200" t="s">
        <v>44</v>
      </c>
      <c r="U85" s="48"/>
      <c r="V85" s="569" t="s">
        <v>245</v>
      </c>
      <c r="W85" s="569"/>
      <c r="X85" s="131" t="s">
        <v>246</v>
      </c>
      <c r="Y85" s="207">
        <f>VLOOKUP(X85,BASE!$B$5:$E$53,4,FALSE)</f>
        <v>2044.22</v>
      </c>
      <c r="Z85" s="198">
        <v>1</v>
      </c>
      <c r="AA85" s="197">
        <f>AB85/SUM($AB$43:$AB$104)</f>
        <v>0.24175824175824176</v>
      </c>
      <c r="AB85" s="114">
        <v>220</v>
      </c>
      <c r="AC85" s="196">
        <f>Y85/220</f>
        <v>9.2919090909090905</v>
      </c>
      <c r="AD85" s="113">
        <f t="shared" ref="AD85" si="12">ROUND(AB85*AC85,4)</f>
        <v>2044.22</v>
      </c>
      <c r="AE85" s="32"/>
      <c r="AF85" s="39"/>
      <c r="AG85" s="38"/>
    </row>
    <row r="86" spans="1:33" s="27" customFormat="1" x14ac:dyDescent="0.25">
      <c r="A86" s="30"/>
      <c r="B86" s="122"/>
      <c r="C86" s="121"/>
      <c r="D86" s="121"/>
      <c r="E86" s="121"/>
      <c r="F86" s="122"/>
      <c r="I86" s="30">
        <v>1</v>
      </c>
      <c r="J86" s="30">
        <f>IF(I86=1,1,IF(SUM(J87:J$171)+SUM(I$26:I86)&lt;$I$22,1,0))</f>
        <v>1</v>
      </c>
      <c r="K86" s="33">
        <f t="shared" si="8"/>
        <v>1</v>
      </c>
      <c r="L86" s="33">
        <f t="shared" si="9"/>
        <v>1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ref="AD86:AD104" si="13">ROUND(AB86*AC86,4)</f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ref="I87:I104" si="14">IF($AD87=0,0,1)</f>
        <v>0</v>
      </c>
      <c r="J87" s="30">
        <f>IF(I87=1,1,IF(SUM(J88:J$171)+SUM(I$26:I87)&lt;$I$22,1,0))</f>
        <v>0</v>
      </c>
      <c r="K87" s="33">
        <f t="shared" si="8"/>
        <v>0</v>
      </c>
      <c r="L87" s="33">
        <f t="shared" si="9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13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14"/>
        <v>0</v>
      </c>
      <c r="J88" s="30">
        <f>IF(I88=1,1,IF(SUM(J89:J$171)+SUM(I$26:I88)&lt;$I$22,1,0))</f>
        <v>0</v>
      </c>
      <c r="K88" s="33">
        <f t="shared" si="8"/>
        <v>0</v>
      </c>
      <c r="L88" s="33">
        <f t="shared" si="9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13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14"/>
        <v>0</v>
      </c>
      <c r="J89" s="30">
        <f>IF(I89=1,1,IF(SUM(J90:J$171)+SUM(I$26:I89)&lt;$I$22,1,0))</f>
        <v>0</v>
      </c>
      <c r="K89" s="33">
        <f t="shared" si="8"/>
        <v>0</v>
      </c>
      <c r="L89" s="33">
        <f t="shared" si="9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13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14"/>
        <v>0</v>
      </c>
      <c r="J90" s="30">
        <f>IF(I90=1,1,IF(SUM(J91:J$171)+SUM(I$26:I90)&lt;$I$22,1,0))</f>
        <v>0</v>
      </c>
      <c r="K90" s="33">
        <f t="shared" si="8"/>
        <v>0</v>
      </c>
      <c r="L90" s="33">
        <f t="shared" si="9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3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14"/>
        <v>0</v>
      </c>
      <c r="J91" s="30">
        <f>IF(I91=1,1,IF(SUM(J92:J$171)+SUM(I$26:I91)&lt;$I$22,1,0))</f>
        <v>0</v>
      </c>
      <c r="K91" s="33">
        <f t="shared" ref="K91:K122" si="15">MAX(I91:J91)</f>
        <v>0</v>
      </c>
      <c r="L91" s="33">
        <f t="shared" ref="L91:L122" si="16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3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14"/>
        <v>0</v>
      </c>
      <c r="J92" s="30">
        <f>IF(I92=1,1,IF(SUM(J93:J$171)+SUM(I$26:I92)&lt;$I$22,1,0))</f>
        <v>0</v>
      </c>
      <c r="K92" s="33">
        <f t="shared" si="15"/>
        <v>0</v>
      </c>
      <c r="L92" s="33">
        <f t="shared" si="16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3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14"/>
        <v>0</v>
      </c>
      <c r="J93" s="30">
        <f>IF(I93=1,1,IF(SUM(J94:J$171)+SUM(I$26:I93)&lt;$I$22,1,0))</f>
        <v>0</v>
      </c>
      <c r="K93" s="33">
        <f t="shared" si="15"/>
        <v>0</v>
      </c>
      <c r="L93" s="33">
        <f t="shared" si="16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3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14"/>
        <v>0</v>
      </c>
      <c r="J94" s="30">
        <f>IF(I94=1,1,IF(SUM(J95:J$171)+SUM(I$26:I94)&lt;$I$22,1,0))</f>
        <v>0</v>
      </c>
      <c r="K94" s="33">
        <f t="shared" si="15"/>
        <v>0</v>
      </c>
      <c r="L94" s="33">
        <f t="shared" si="16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3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4"/>
        <v>0</v>
      </c>
      <c r="J95" s="30">
        <f>IF(I95=1,1,IF(SUM(J96:J$171)+SUM(I$26:I95)&lt;$I$22,1,0))</f>
        <v>0</v>
      </c>
      <c r="K95" s="33">
        <f t="shared" si="15"/>
        <v>0</v>
      </c>
      <c r="L95" s="33">
        <f t="shared" si="16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3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14"/>
        <v>0</v>
      </c>
      <c r="J96" s="30">
        <f>IF(I96=1,1,IF(SUM(J97:J$171)+SUM(I$26:I96)&lt;$I$22,1,0))</f>
        <v>0</v>
      </c>
      <c r="K96" s="33">
        <f t="shared" si="15"/>
        <v>0</v>
      </c>
      <c r="L96" s="33">
        <f t="shared" si="16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3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14"/>
        <v>0</v>
      </c>
      <c r="J97" s="30">
        <f>IF(I97=1,1,IF(SUM(J98:J$171)+SUM(I$26:I97)&lt;$I$22,1,0))</f>
        <v>0</v>
      </c>
      <c r="K97" s="33">
        <f t="shared" si="15"/>
        <v>0</v>
      </c>
      <c r="L97" s="33">
        <f t="shared" si="16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3"/>
        <v>0</v>
      </c>
      <c r="AE97" s="32"/>
      <c r="AF97" s="39"/>
      <c r="AG97" s="38"/>
    </row>
    <row r="98" spans="1:33" s="27" customFormat="1" ht="14.45" hidden="1" customHeight="1" x14ac:dyDescent="0.25">
      <c r="A98" s="30"/>
      <c r="B98" s="122"/>
      <c r="C98" s="121"/>
      <c r="D98" s="121"/>
      <c r="E98" s="121"/>
      <c r="F98" s="122"/>
      <c r="I98" s="30">
        <f t="shared" si="14"/>
        <v>0</v>
      </c>
      <c r="J98" s="30">
        <f>IF(I98=1,1,IF(SUM(J99:J$171)+SUM(I$26:I98)&lt;$I$22,1,0))</f>
        <v>0</v>
      </c>
      <c r="K98" s="33">
        <f t="shared" si="15"/>
        <v>0</v>
      </c>
      <c r="L98" s="33">
        <f t="shared" si="16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3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14"/>
        <v>0</v>
      </c>
      <c r="J99" s="30">
        <f>IF(I99=1,1,IF(SUM(J100:J$171)+SUM(I$26:I99)&lt;$I$22,1,0))</f>
        <v>0</v>
      </c>
      <c r="K99" s="33">
        <f t="shared" si="15"/>
        <v>0</v>
      </c>
      <c r="L99" s="33">
        <f t="shared" si="16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3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14"/>
        <v>0</v>
      </c>
      <c r="J100" s="30">
        <f>IF(I100=1,1,IF(SUM(J101:J$171)+SUM(I$26:I100)&lt;$I$22,1,0))</f>
        <v>0</v>
      </c>
      <c r="K100" s="33">
        <f t="shared" si="15"/>
        <v>0</v>
      </c>
      <c r="L100" s="33">
        <f t="shared" si="16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3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4"/>
        <v>0</v>
      </c>
      <c r="J101" s="30">
        <f>IF(I101=1,1,IF(SUM(J102:J$171)+SUM(I$26:I101)&lt;$I$22,1,0))</f>
        <v>0</v>
      </c>
      <c r="K101" s="33">
        <f t="shared" si="15"/>
        <v>0</v>
      </c>
      <c r="L101" s="33">
        <f t="shared" si="16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3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14"/>
        <v>0</v>
      </c>
      <c r="J102" s="30">
        <f>IF(I102=1,1,IF(SUM(J103:J$171)+SUM(I$26:I102)&lt;$I$22,1,0))</f>
        <v>0</v>
      </c>
      <c r="K102" s="33">
        <f t="shared" si="15"/>
        <v>0</v>
      </c>
      <c r="L102" s="33">
        <f t="shared" si="16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3"/>
        <v>0</v>
      </c>
      <c r="AE102" s="32"/>
      <c r="AF102" s="39"/>
      <c r="AG102" s="38"/>
    </row>
    <row r="103" spans="1:33" s="27" customFormat="1" hidden="1" x14ac:dyDescent="0.25">
      <c r="A103" s="30"/>
      <c r="B103" s="122"/>
      <c r="C103" s="121"/>
      <c r="D103" s="121"/>
      <c r="E103" s="121"/>
      <c r="F103" s="122"/>
      <c r="I103" s="30">
        <f t="shared" si="14"/>
        <v>0</v>
      </c>
      <c r="J103" s="30">
        <f>IF(I103=1,1,IF(SUM(J104:J$171)+SUM(I$26:I103)&lt;$I$22,1,0))</f>
        <v>0</v>
      </c>
      <c r="K103" s="33">
        <f t="shared" si="15"/>
        <v>0</v>
      </c>
      <c r="L103" s="33">
        <f t="shared" si="16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3"/>
        <v>0</v>
      </c>
      <c r="AE103" s="32"/>
      <c r="AF103" s="39"/>
      <c r="AG103" s="38"/>
    </row>
    <row r="104" spans="1:33" s="27" customFormat="1" x14ac:dyDescent="0.25">
      <c r="A104" s="30"/>
      <c r="B104" s="122"/>
      <c r="C104" s="121"/>
      <c r="D104" s="121"/>
      <c r="E104" s="121"/>
      <c r="F104" s="122"/>
      <c r="I104" s="30">
        <f t="shared" si="14"/>
        <v>0</v>
      </c>
      <c r="J104" s="30">
        <f>IF(I104=1,1,IF(SUM(J105:J$171)+SUM(I$26:I104)&lt;$I$22,1,0))</f>
        <v>1</v>
      </c>
      <c r="K104" s="33">
        <f t="shared" si="15"/>
        <v>1</v>
      </c>
      <c r="L104" s="33">
        <f t="shared" si="16"/>
        <v>1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3"/>
        <v>0</v>
      </c>
      <c r="AE104" s="32"/>
      <c r="AF104" s="39"/>
      <c r="AG104" s="38"/>
    </row>
    <row r="105" spans="1:33" s="27" customFormat="1" x14ac:dyDescent="0.25">
      <c r="A105" s="31"/>
      <c r="B105" s="31"/>
      <c r="C105" s="31"/>
      <c r="D105" s="31"/>
      <c r="E105" s="31"/>
      <c r="F105" s="31"/>
      <c r="I105" s="30">
        <v>1</v>
      </c>
      <c r="J105" s="30">
        <f>IF(I105=1,1,IF(SUM(J108:J$171)+SUM(I$26:I105)&lt;$I$22,1,0))</f>
        <v>1</v>
      </c>
      <c r="K105" s="33">
        <f t="shared" si="15"/>
        <v>1</v>
      </c>
      <c r="L105" s="33">
        <f t="shared" si="16"/>
        <v>1</v>
      </c>
      <c r="M105" s="33"/>
      <c r="N105" s="33"/>
      <c r="O105" s="33"/>
      <c r="P105" s="33"/>
      <c r="Q105" s="33"/>
      <c r="R105" s="33"/>
      <c r="S105" s="33"/>
      <c r="T105" s="195"/>
      <c r="U105" s="48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AD42+AD63+AD84</f>
        <v>22415.620000000003</v>
      </c>
      <c r="AE105" s="32"/>
      <c r="AF105" s="39"/>
      <c r="AG105" s="38"/>
    </row>
    <row r="106" spans="1:33" s="101" customFormat="1" ht="14.45" customHeight="1" x14ac:dyDescent="0.25">
      <c r="A106" s="30"/>
      <c r="B106" s="122"/>
      <c r="C106" s="121"/>
      <c r="D106" s="121"/>
      <c r="E106" s="121"/>
      <c r="F106" s="122"/>
      <c r="G106" s="64"/>
      <c r="H106" s="63"/>
      <c r="I106" s="30">
        <v>1</v>
      </c>
      <c r="J106" s="30">
        <f>H106</f>
        <v>0</v>
      </c>
      <c r="K106" s="33">
        <f t="shared" si="15"/>
        <v>1</v>
      </c>
      <c r="L106" s="33">
        <f t="shared" si="16"/>
        <v>1</v>
      </c>
      <c r="M106" s="33"/>
      <c r="N106" s="33"/>
      <c r="O106" s="33"/>
      <c r="P106" s="33"/>
      <c r="Q106" s="33"/>
      <c r="R106" s="33"/>
      <c r="S106" s="61"/>
      <c r="T106" s="157">
        <v>1</v>
      </c>
      <c r="U106" s="168"/>
      <c r="V106" s="185"/>
      <c r="W106" s="185"/>
      <c r="X106" s="185"/>
      <c r="Y106" s="184"/>
      <c r="Z106" s="183"/>
      <c r="AA106" s="183"/>
      <c r="AB106" s="189" t="s">
        <v>42</v>
      </c>
      <c r="AC106" s="188">
        <v>0.84040000000000004</v>
      </c>
      <c r="AD106" s="187">
        <f>$AD$105*AC106*T106</f>
        <v>18838.087048000001</v>
      </c>
      <c r="AE106" s="102"/>
      <c r="AF106" s="104"/>
      <c r="AG106" s="103"/>
    </row>
    <row r="107" spans="1:33" s="101" customFormat="1" ht="22.35" customHeight="1" x14ac:dyDescent="0.25">
      <c r="A107" s="112"/>
      <c r="B107" s="112"/>
      <c r="C107" s="112"/>
      <c r="D107" s="112"/>
      <c r="E107" s="112"/>
      <c r="F107" s="112"/>
      <c r="I107" s="30">
        <v>1</v>
      </c>
      <c r="J107" s="30">
        <f>IF(I107=1,1,IF(SUM(J110:J$171)+SUM(I$26:I107)&lt;$I$22,1,0))</f>
        <v>1</v>
      </c>
      <c r="K107" s="33">
        <f t="shared" si="15"/>
        <v>1</v>
      </c>
      <c r="L107" s="33">
        <f t="shared" si="16"/>
        <v>1</v>
      </c>
      <c r="M107" s="33"/>
      <c r="N107" s="33"/>
      <c r="O107" s="33"/>
      <c r="P107" s="33"/>
      <c r="Q107" s="33"/>
      <c r="R107" s="33"/>
      <c r="S107" s="61"/>
      <c r="T107" s="186"/>
      <c r="U107" s="168"/>
      <c r="V107" s="185"/>
      <c r="W107" s="185"/>
      <c r="X107" s="185"/>
      <c r="Y107" s="184"/>
      <c r="Z107" s="183"/>
      <c r="AA107" s="183"/>
      <c r="AB107" s="182"/>
      <c r="AC107" s="181" t="s">
        <v>41</v>
      </c>
      <c r="AD107" s="180">
        <f>AD105+AD106</f>
        <v>41253.707048000004</v>
      </c>
      <c r="AE107" s="102"/>
      <c r="AF107" s="104"/>
      <c r="AG107" s="103"/>
    </row>
    <row r="108" spans="1:33" s="101" customFormat="1" ht="25.35" customHeight="1" x14ac:dyDescent="0.25">
      <c r="A108" s="112"/>
      <c r="B108" s="112"/>
      <c r="C108" s="112"/>
      <c r="D108" s="112"/>
      <c r="E108" s="112"/>
      <c r="F108" s="112"/>
      <c r="G108" s="100"/>
      <c r="H108" s="100"/>
      <c r="I108" s="30">
        <v>1</v>
      </c>
      <c r="J108" s="30">
        <f>IF(I108=1,1,IF(SUM(J110:J$171)+SUM(I$26:I108)&lt;$I$22,1,0))</f>
        <v>1</v>
      </c>
      <c r="K108" s="33">
        <f t="shared" si="15"/>
        <v>1</v>
      </c>
      <c r="L108" s="33">
        <f t="shared" si="16"/>
        <v>1</v>
      </c>
      <c r="M108" s="33"/>
      <c r="N108" s="33"/>
      <c r="O108" s="33"/>
      <c r="P108" s="33"/>
      <c r="Q108" s="33"/>
      <c r="R108" s="33"/>
      <c r="S108" s="61"/>
      <c r="T108" s="179" t="s">
        <v>40</v>
      </c>
      <c r="U108" s="168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E108" s="102"/>
      <c r="AF108" s="104"/>
      <c r="AG108" s="103"/>
    </row>
    <row r="109" spans="1:33" s="101" customFormat="1" ht="14.45" customHeight="1" x14ac:dyDescent="0.25">
      <c r="A109" s="112"/>
      <c r="B109" s="112"/>
      <c r="C109" s="112"/>
      <c r="D109" s="112"/>
      <c r="E109" s="112"/>
      <c r="F109" s="112"/>
      <c r="G109" s="64"/>
      <c r="H109" s="63"/>
      <c r="I109" s="30">
        <v>1</v>
      </c>
      <c r="J109" s="30">
        <f t="shared" ref="J109:J118" si="17">I109</f>
        <v>1</v>
      </c>
      <c r="K109" s="33">
        <f t="shared" si="15"/>
        <v>1</v>
      </c>
      <c r="L109" s="33">
        <f t="shared" si="16"/>
        <v>1</v>
      </c>
      <c r="M109" s="33"/>
      <c r="N109" s="33"/>
      <c r="O109" s="33"/>
      <c r="P109" s="33"/>
      <c r="Q109" s="33"/>
      <c r="R109" s="33"/>
      <c r="S109" s="61"/>
      <c r="T109" s="157">
        <v>1</v>
      </c>
      <c r="U109" s="168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6724.6859999999997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63"/>
      <c r="I110" s="30">
        <f t="shared" ref="I110:I118" si="18">IF($AD110=0,0,1)</f>
        <v>0</v>
      </c>
      <c r="J110" s="30">
        <f t="shared" si="17"/>
        <v>0</v>
      </c>
      <c r="K110" s="33">
        <f t="shared" si="15"/>
        <v>0</v>
      </c>
      <c r="L110" s="33">
        <f t="shared" si="16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19">ROUND($AD$107*AC110*T110,4)</f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63"/>
      <c r="I111" s="30">
        <f t="shared" si="18"/>
        <v>0</v>
      </c>
      <c r="J111" s="30">
        <f t="shared" si="17"/>
        <v>0</v>
      </c>
      <c r="K111" s="33">
        <f t="shared" si="15"/>
        <v>0</v>
      </c>
      <c r="L111" s="33">
        <f t="shared" si="16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19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63"/>
      <c r="I112" s="30">
        <f t="shared" si="18"/>
        <v>0</v>
      </c>
      <c r="J112" s="30">
        <f t="shared" si="17"/>
        <v>0</v>
      </c>
      <c r="K112" s="33">
        <f t="shared" si="15"/>
        <v>0</v>
      </c>
      <c r="L112" s="33">
        <f t="shared" si="16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19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63"/>
      <c r="I113" s="30">
        <f t="shared" si="18"/>
        <v>0</v>
      </c>
      <c r="J113" s="30">
        <f t="shared" si="17"/>
        <v>0</v>
      </c>
      <c r="K113" s="33">
        <f t="shared" si="15"/>
        <v>0</v>
      </c>
      <c r="L113" s="33">
        <f t="shared" si="16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19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63"/>
      <c r="I114" s="30">
        <f t="shared" si="18"/>
        <v>0</v>
      </c>
      <c r="J114" s="30">
        <f t="shared" si="17"/>
        <v>0</v>
      </c>
      <c r="K114" s="33">
        <f t="shared" si="15"/>
        <v>0</v>
      </c>
      <c r="L114" s="33">
        <f t="shared" si="16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9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63"/>
      <c r="I115" s="30">
        <f t="shared" si="18"/>
        <v>0</v>
      </c>
      <c r="J115" s="30">
        <f t="shared" si="17"/>
        <v>0</v>
      </c>
      <c r="K115" s="33">
        <f t="shared" si="15"/>
        <v>0</v>
      </c>
      <c r="L115" s="33">
        <f t="shared" si="16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9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63"/>
      <c r="I116" s="30">
        <f t="shared" si="18"/>
        <v>0</v>
      </c>
      <c r="J116" s="30">
        <f t="shared" si="17"/>
        <v>0</v>
      </c>
      <c r="K116" s="33">
        <f t="shared" si="15"/>
        <v>0</v>
      </c>
      <c r="L116" s="33">
        <f t="shared" si="16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9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63"/>
      <c r="I117" s="30">
        <f t="shared" si="18"/>
        <v>0</v>
      </c>
      <c r="J117" s="30">
        <f t="shared" si="17"/>
        <v>0</v>
      </c>
      <c r="K117" s="33">
        <f t="shared" si="15"/>
        <v>0</v>
      </c>
      <c r="L117" s="33">
        <f t="shared" si="16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19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/>
      <c r="H118" s="63"/>
      <c r="I118" s="30">
        <f t="shared" si="18"/>
        <v>0</v>
      </c>
      <c r="J118" s="30">
        <f t="shared" si="17"/>
        <v>0</v>
      </c>
      <c r="K118" s="33">
        <f t="shared" si="15"/>
        <v>0</v>
      </c>
      <c r="L118" s="33">
        <f t="shared" si="16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19"/>
        <v>0</v>
      </c>
      <c r="AE118" s="102"/>
      <c r="AF118" s="104"/>
      <c r="AG118" s="103"/>
    </row>
    <row r="119" spans="1:33" s="27" customFormat="1" x14ac:dyDescent="0.25">
      <c r="A119" s="30"/>
      <c r="B119" s="122"/>
      <c r="C119" s="121"/>
      <c r="D119" s="121"/>
      <c r="E119" s="121"/>
      <c r="F119" s="122"/>
      <c r="I119" s="30">
        <v>1</v>
      </c>
      <c r="J119" s="62">
        <v>1</v>
      </c>
      <c r="K119" s="33">
        <f t="shared" si="15"/>
        <v>1</v>
      </c>
      <c r="L119" s="33">
        <f t="shared" si="16"/>
        <v>1</v>
      </c>
      <c r="M119" s="33"/>
      <c r="N119" s="33"/>
      <c r="O119" s="33"/>
      <c r="P119" s="33"/>
      <c r="Q119" s="33"/>
      <c r="R119" s="33"/>
      <c r="S119" s="33"/>
      <c r="T119" s="162"/>
      <c r="U119" s="48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SUM(AD109:AD118)</f>
        <v>6724.6859999999997</v>
      </c>
      <c r="AE119" s="32"/>
      <c r="AF119" s="39"/>
      <c r="AG119" s="38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15"/>
        <v>1</v>
      </c>
      <c r="L120" s="33">
        <f t="shared" si="16"/>
        <v>1</v>
      </c>
      <c r="M120" s="33"/>
      <c r="N120" s="33"/>
      <c r="O120" s="33"/>
      <c r="P120" s="33"/>
      <c r="Q120" s="33"/>
      <c r="R120" s="33"/>
      <c r="S120" s="33"/>
      <c r="T120" s="156"/>
      <c r="U120" s="48"/>
      <c r="V120" s="153"/>
      <c r="W120" s="151"/>
      <c r="X120" s="151"/>
      <c r="Y120" s="80"/>
      <c r="Z120" s="78"/>
      <c r="AA120" s="78"/>
      <c r="AB120" s="155"/>
      <c r="AC120" s="148" t="s">
        <v>33</v>
      </c>
      <c r="AD120" s="147">
        <f>TRUNC(AD107+AD119,2)</f>
        <v>47978.39</v>
      </c>
      <c r="AE120" s="32"/>
      <c r="AF120" s="39"/>
      <c r="AG120" s="104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15"/>
        <v>1</v>
      </c>
      <c r="L121" s="33">
        <f t="shared" si="16"/>
        <v>1</v>
      </c>
      <c r="M121" s="33"/>
      <c r="N121" s="33"/>
      <c r="O121" s="33"/>
      <c r="P121" s="33"/>
      <c r="Q121" s="33"/>
      <c r="R121" s="33"/>
      <c r="S121" s="33"/>
      <c r="T121" s="154" t="s">
        <v>32</v>
      </c>
      <c r="U121" s="124"/>
      <c r="V121" s="153"/>
      <c r="W121" s="152"/>
      <c r="X121" s="152"/>
      <c r="Y121" s="151"/>
      <c r="Z121" s="150"/>
      <c r="AA121" s="150"/>
      <c r="AB121" s="149"/>
      <c r="AC121" s="148" t="s">
        <v>31</v>
      </c>
      <c r="AD121" s="147">
        <f>TRUNC(AD40+AD120,2)</f>
        <v>53316.18</v>
      </c>
      <c r="AE121" s="32"/>
      <c r="AF121" s="39"/>
      <c r="AG121" s="38"/>
    </row>
    <row r="122" spans="1:33" s="101" customFormat="1" ht="22.35" customHeight="1" x14ac:dyDescent="0.25">
      <c r="A122" s="112"/>
      <c r="B122" s="112"/>
      <c r="C122" s="112"/>
      <c r="D122" s="112"/>
      <c r="E122" s="112"/>
      <c r="F122" s="112"/>
      <c r="I122" s="62">
        <v>1</v>
      </c>
      <c r="J122" s="62">
        <v>1</v>
      </c>
      <c r="K122" s="61">
        <f t="shared" si="15"/>
        <v>1</v>
      </c>
      <c r="L122" s="61">
        <f t="shared" si="16"/>
        <v>1</v>
      </c>
      <c r="M122" s="61"/>
      <c r="N122" s="61"/>
      <c r="O122" s="61"/>
      <c r="P122" s="61"/>
      <c r="Q122" s="61"/>
      <c r="R122" s="61"/>
      <c r="S122" s="61"/>
      <c r="T122" s="146">
        <v>570</v>
      </c>
      <c r="U122" s="145"/>
      <c r="V122" s="571" t="s">
        <v>30</v>
      </c>
      <c r="W122" s="571"/>
      <c r="X122" s="572" t="str">
        <f>IF($AD$120=0,"ZERO",CONCATENATE(TEXT(T122,"#.##0,00")," ",AC25))</f>
        <v>570,00 faixa.Km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93.54</v>
      </c>
      <c r="AE122" s="102"/>
      <c r="AF122" s="104"/>
      <c r="AG122" s="103"/>
    </row>
    <row r="123" spans="1:33" s="27" customFormat="1" ht="39.6" customHeight="1" x14ac:dyDescent="0.25">
      <c r="A123" s="31"/>
      <c r="B123" s="31"/>
      <c r="C123" s="31"/>
      <c r="D123" s="31"/>
      <c r="E123" s="31"/>
      <c r="F123" s="31"/>
      <c r="I123" s="30">
        <v>1</v>
      </c>
      <c r="J123" s="30">
        <f>IF(I123=1,1,IF(SUM(J124:J$171)+SUM(I$26:I123)&lt;$I$22,1,0))</f>
        <v>1</v>
      </c>
      <c r="K123" s="33">
        <f t="shared" ref="K123:K156" si="20">MAX(I123:J123)</f>
        <v>1</v>
      </c>
      <c r="L123" s="33">
        <f t="shared" ref="L123:L156" si="21">K123</f>
        <v>1</v>
      </c>
      <c r="M123" s="33"/>
      <c r="N123" s="33"/>
      <c r="O123" s="33"/>
      <c r="P123" s="33"/>
      <c r="Q123" s="33"/>
      <c r="R123" s="33"/>
      <c r="S123" s="33"/>
      <c r="T123" s="63" t="s">
        <v>8</v>
      </c>
      <c r="U123" s="124"/>
      <c r="V123" s="568" t="s">
        <v>28</v>
      </c>
      <c r="W123" s="568"/>
      <c r="X123" s="568"/>
      <c r="Y123" s="568"/>
      <c r="Z123" s="568"/>
      <c r="AA123" s="137" t="s">
        <v>22</v>
      </c>
      <c r="AB123" s="136" t="s">
        <v>21</v>
      </c>
      <c r="AC123" s="135" t="s">
        <v>24</v>
      </c>
      <c r="AD123" s="134" t="s">
        <v>20</v>
      </c>
      <c r="AE123" s="32"/>
      <c r="AF123" s="39"/>
      <c r="AG123" s="38"/>
    </row>
    <row r="124" spans="1:33" s="27" customFormat="1" x14ac:dyDescent="0.25">
      <c r="A124" s="30"/>
      <c r="B124" s="122"/>
      <c r="C124" s="121"/>
      <c r="D124" s="121"/>
      <c r="E124" s="121"/>
      <c r="F124" s="122"/>
      <c r="I124" s="30">
        <v>1</v>
      </c>
      <c r="J124" s="30">
        <f>IF(I124=1,1,IF(SUM(J125:J$171)+SUM(I$26:I124)&lt;$I$22,1,0))</f>
        <v>1</v>
      </c>
      <c r="K124" s="33">
        <f t="shared" si="20"/>
        <v>1</v>
      </c>
      <c r="L124" s="33">
        <f t="shared" si="21"/>
        <v>1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/>
      <c r="B125" s="122"/>
      <c r="C125" s="121"/>
      <c r="D125" s="121"/>
      <c r="E125" s="121"/>
      <c r="F125" s="31"/>
      <c r="I125" s="30">
        <f t="shared" ref="I125:I134" si="22">IF($AD125=0,0,1)</f>
        <v>0</v>
      </c>
      <c r="J125" s="30">
        <f>IF(I125=1,1,IF(SUM(J126:J$171)+SUM(I$26:I125)&lt;$I$22,1,0))</f>
        <v>0</v>
      </c>
      <c r="K125" s="33">
        <f t="shared" si="20"/>
        <v>0</v>
      </c>
      <c r="L125" s="33">
        <f t="shared" si="2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ref="AD125:AD134" si="23">ROUND(AC125*AB125,4)</f>
        <v>0</v>
      </c>
      <c r="AE125" s="32"/>
      <c r="AF125" s="39"/>
      <c r="AG125" s="38"/>
    </row>
    <row r="126" spans="1:33" s="27" customFormat="1" ht="14.45" hidden="1" customHeight="1" x14ac:dyDescent="0.25">
      <c r="A126" s="30"/>
      <c r="B126" s="122"/>
      <c r="C126" s="121"/>
      <c r="D126" s="121"/>
      <c r="E126" s="121"/>
      <c r="F126" s="31"/>
      <c r="I126" s="30">
        <f t="shared" si="22"/>
        <v>0</v>
      </c>
      <c r="J126" s="30">
        <f>IF(I126=1,1,IF(SUM(J127:J$171)+SUM(I$26:I126)&lt;$I$22,1,0))</f>
        <v>0</v>
      </c>
      <c r="K126" s="33">
        <f t="shared" si="20"/>
        <v>0</v>
      </c>
      <c r="L126" s="33">
        <f t="shared" si="21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23"/>
        <v>0</v>
      </c>
      <c r="AE126" s="32"/>
      <c r="AF126" s="39"/>
      <c r="AG126" s="38"/>
    </row>
    <row r="127" spans="1:33" s="27" customFormat="1" ht="14.45" hidden="1" customHeight="1" x14ac:dyDescent="0.25">
      <c r="A127" s="30"/>
      <c r="B127" s="122"/>
      <c r="C127" s="121"/>
      <c r="D127" s="121"/>
      <c r="E127" s="121"/>
      <c r="F127" s="31"/>
      <c r="I127" s="30">
        <f t="shared" si="22"/>
        <v>0</v>
      </c>
      <c r="J127" s="30">
        <f>IF(I127=1,1,IF(SUM(J128:J$171)+SUM(I$26:I127)&lt;$I$22,1,0))</f>
        <v>0</v>
      </c>
      <c r="K127" s="33">
        <f t="shared" si="20"/>
        <v>0</v>
      </c>
      <c r="L127" s="33">
        <f t="shared" si="21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23"/>
        <v>0</v>
      </c>
      <c r="AE127" s="32"/>
      <c r="AF127" s="39"/>
      <c r="AG127" s="38"/>
    </row>
    <row r="128" spans="1:33" s="27" customFormat="1" hidden="1" x14ac:dyDescent="0.25">
      <c r="A128" s="30"/>
      <c r="B128" s="122"/>
      <c r="C128" s="121"/>
      <c r="D128" s="121"/>
      <c r="E128" s="121"/>
      <c r="F128" s="31"/>
      <c r="I128" s="30">
        <f t="shared" si="22"/>
        <v>0</v>
      </c>
      <c r="J128" s="30">
        <f>IF(I128=1,1,IF(SUM(J129:J$171)+SUM(I$26:I128)&lt;$I$22,1,0))</f>
        <v>0</v>
      </c>
      <c r="K128" s="33">
        <f t="shared" si="20"/>
        <v>0</v>
      </c>
      <c r="L128" s="33">
        <f t="shared" si="21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23"/>
        <v>0</v>
      </c>
      <c r="AE128" s="32"/>
      <c r="AF128" s="39"/>
      <c r="AG128" s="38"/>
    </row>
    <row r="129" spans="1:33" s="27" customFormat="1" hidden="1" x14ac:dyDescent="0.25">
      <c r="A129" s="30"/>
      <c r="B129" s="122"/>
      <c r="C129" s="121"/>
      <c r="D129" s="121"/>
      <c r="E129" s="121"/>
      <c r="F129" s="31"/>
      <c r="I129" s="30">
        <f t="shared" si="22"/>
        <v>0</v>
      </c>
      <c r="J129" s="30">
        <f>IF(I129=1,1,IF(SUM(J130:J$171)+SUM(I$26:I129)&lt;$I$22,1,0))</f>
        <v>1</v>
      </c>
      <c r="K129" s="33">
        <f t="shared" si="20"/>
        <v>1</v>
      </c>
      <c r="L129" s="33">
        <f t="shared" si="2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23"/>
        <v>0</v>
      </c>
      <c r="AE129" s="32"/>
      <c r="AF129" s="39"/>
      <c r="AG129" s="38"/>
    </row>
    <row r="130" spans="1:33" s="27" customFormat="1" hidden="1" x14ac:dyDescent="0.25">
      <c r="A130" s="30"/>
      <c r="B130" s="122"/>
      <c r="C130" s="121"/>
      <c r="D130" s="121"/>
      <c r="E130" s="121"/>
      <c r="F130" s="31"/>
      <c r="I130" s="30">
        <f t="shared" si="22"/>
        <v>0</v>
      </c>
      <c r="J130" s="30">
        <f>IF(I130=1,1,IF(SUM(J131:J$171)+SUM(I$26:I130)&lt;$I$22,1,0))</f>
        <v>1</v>
      </c>
      <c r="K130" s="33">
        <f t="shared" si="20"/>
        <v>1</v>
      </c>
      <c r="L130" s="33">
        <f t="shared" si="2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23"/>
        <v>0</v>
      </c>
      <c r="AE130" s="32"/>
      <c r="AF130" s="39"/>
      <c r="AG130" s="38"/>
    </row>
    <row r="131" spans="1:33" s="27" customFormat="1" hidden="1" x14ac:dyDescent="0.25">
      <c r="A131" s="30"/>
      <c r="B131" s="122"/>
      <c r="C131" s="121"/>
      <c r="D131" s="121"/>
      <c r="E131" s="121"/>
      <c r="F131" s="31"/>
      <c r="I131" s="30">
        <f t="shared" si="22"/>
        <v>0</v>
      </c>
      <c r="J131" s="30">
        <f>IF(I131=1,1,IF(SUM(J132:J$171)+SUM(I$26:I131)&lt;$I$22,1,0))</f>
        <v>1</v>
      </c>
      <c r="K131" s="33">
        <f t="shared" si="20"/>
        <v>1</v>
      </c>
      <c r="L131" s="33">
        <f t="shared" si="2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23"/>
        <v>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>
        <f t="shared" si="22"/>
        <v>0</v>
      </c>
      <c r="J132" s="30">
        <f>IF(I132=1,1,IF(SUM(J133:J$171)+SUM(I$26:I132)&lt;$I$22,1,0))</f>
        <v>1</v>
      </c>
      <c r="K132" s="33">
        <f t="shared" si="20"/>
        <v>1</v>
      </c>
      <c r="L132" s="33">
        <f t="shared" si="2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23"/>
        <v>0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>
        <f t="shared" si="22"/>
        <v>0</v>
      </c>
      <c r="J133" s="30">
        <f>IF(I133=1,1,IF(SUM(J134:J$171)+SUM(I$26:I133)&lt;$I$22,1,0))</f>
        <v>1</v>
      </c>
      <c r="K133" s="33">
        <f t="shared" si="20"/>
        <v>1</v>
      </c>
      <c r="L133" s="33">
        <f t="shared" si="21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23"/>
        <v>0</v>
      </c>
      <c r="AE133" s="32"/>
      <c r="AF133" s="39"/>
      <c r="AG133" s="38"/>
    </row>
    <row r="134" spans="1:33" s="27" customFormat="1" x14ac:dyDescent="0.25">
      <c r="A134" s="30"/>
      <c r="B134" s="122"/>
      <c r="C134" s="121"/>
      <c r="D134" s="121"/>
      <c r="E134" s="121"/>
      <c r="F134" s="31"/>
      <c r="I134" s="30">
        <f t="shared" si="22"/>
        <v>0</v>
      </c>
      <c r="J134" s="30">
        <f>IF(I134=1,1,IF(SUM(J135:J$171)+SUM(I$26:I134)&lt;$I$22,1,0))</f>
        <v>1</v>
      </c>
      <c r="K134" s="33">
        <f t="shared" si="20"/>
        <v>1</v>
      </c>
      <c r="L134" s="33">
        <f t="shared" si="21"/>
        <v>1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23"/>
        <v>0</v>
      </c>
      <c r="AE134" s="32"/>
      <c r="AF134" s="39"/>
      <c r="AG134" s="38"/>
    </row>
    <row r="135" spans="1:33" s="101" customFormat="1" ht="22.35" customHeight="1" x14ac:dyDescent="0.25">
      <c r="A135" s="112"/>
      <c r="B135" s="112"/>
      <c r="C135" s="112"/>
      <c r="D135" s="112"/>
      <c r="E135" s="112"/>
      <c r="F135" s="112"/>
      <c r="I135" s="62">
        <v>1</v>
      </c>
      <c r="J135" s="62">
        <v>1</v>
      </c>
      <c r="K135" s="61">
        <f t="shared" si="20"/>
        <v>1</v>
      </c>
      <c r="L135" s="61">
        <f t="shared" si="21"/>
        <v>1</v>
      </c>
      <c r="M135" s="61"/>
      <c r="N135" s="61"/>
      <c r="O135" s="61"/>
      <c r="P135" s="61"/>
      <c r="Q135" s="61"/>
      <c r="R135" s="61"/>
      <c r="S135" s="61"/>
      <c r="T135" s="130"/>
      <c r="U135" s="111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SUM(AD124:AD134)</f>
        <v>0</v>
      </c>
      <c r="AE135" s="102"/>
      <c r="AF135" s="104"/>
      <c r="AG135" s="103"/>
    </row>
    <row r="136" spans="1:33" s="27" customFormat="1" ht="25.5" x14ac:dyDescent="0.25">
      <c r="H136" s="138"/>
      <c r="I136" s="30">
        <v>1</v>
      </c>
      <c r="J136" s="30">
        <f>IF(I136=1,1,IF(SUM(J139:J$171)+SUM(I$26:I136)&lt;$I$22,1,0))</f>
        <v>1</v>
      </c>
      <c r="K136" s="33">
        <f t="shared" si="20"/>
        <v>1</v>
      </c>
      <c r="L136" s="33">
        <f t="shared" si="21"/>
        <v>1</v>
      </c>
      <c r="M136" s="33"/>
      <c r="N136" s="33"/>
      <c r="O136" s="33"/>
      <c r="P136" s="33"/>
      <c r="Q136" s="33"/>
      <c r="R136" s="33"/>
      <c r="S136" s="33"/>
      <c r="T136" s="63" t="s">
        <v>8</v>
      </c>
      <c r="U136" s="124"/>
      <c r="V136" s="568" t="s">
        <v>25</v>
      </c>
      <c r="W136" s="568"/>
      <c r="X136" s="568"/>
      <c r="Y136" s="568"/>
      <c r="Z136" s="568"/>
      <c r="AA136" s="137" t="s">
        <v>22</v>
      </c>
      <c r="AB136" s="136" t="s">
        <v>21</v>
      </c>
      <c r="AC136" s="135" t="s">
        <v>24</v>
      </c>
      <c r="AD136" s="134" t="s">
        <v>20</v>
      </c>
      <c r="AE136" s="32"/>
      <c r="AF136" s="39"/>
      <c r="AG136" s="38"/>
    </row>
    <row r="137" spans="1:33" s="27" customFormat="1" x14ac:dyDescent="0.25">
      <c r="H137" s="138"/>
      <c r="I137" s="30"/>
      <c r="J137" s="30"/>
      <c r="K137" s="33"/>
      <c r="L137" s="33"/>
      <c r="M137" s="33"/>
      <c r="N137" s="33"/>
      <c r="O137" s="33"/>
      <c r="P137" s="33"/>
      <c r="Q137" s="33"/>
      <c r="R137" s="33"/>
      <c r="S137" s="33"/>
      <c r="T137" s="435"/>
      <c r="U137" s="124"/>
      <c r="V137" s="563" t="s">
        <v>480</v>
      </c>
      <c r="W137" s="563"/>
      <c r="X137" s="563"/>
      <c r="Y137" s="563"/>
      <c r="Z137" s="563"/>
      <c r="AA137" s="131" t="s">
        <v>441</v>
      </c>
      <c r="AB137" s="115">
        <v>4</v>
      </c>
      <c r="AC137" s="207">
        <f>VLOOKUP(V137,BASE!$B$5:$E$60,4,FALSE)</f>
        <v>162</v>
      </c>
      <c r="AD137" s="113">
        <f>ROUND(AC137*AB137,2)</f>
        <v>648</v>
      </c>
      <c r="AE137" s="32"/>
      <c r="AF137" s="39"/>
      <c r="AG137" s="38"/>
    </row>
    <row r="138" spans="1:33" s="27" customFormat="1" x14ac:dyDescent="0.25">
      <c r="H138" s="138"/>
      <c r="I138" s="30"/>
      <c r="J138" s="30"/>
      <c r="K138" s="33"/>
      <c r="L138" s="33"/>
      <c r="M138" s="33"/>
      <c r="N138" s="33"/>
      <c r="O138" s="33"/>
      <c r="P138" s="33"/>
      <c r="Q138" s="33"/>
      <c r="R138" s="33"/>
      <c r="S138" s="33"/>
      <c r="T138" s="435"/>
      <c r="U138" s="124"/>
      <c r="V138" s="563" t="s">
        <v>479</v>
      </c>
      <c r="W138" s="563"/>
      <c r="X138" s="563"/>
      <c r="Y138" s="563"/>
      <c r="Z138" s="563"/>
      <c r="AA138" s="131" t="s">
        <v>441</v>
      </c>
      <c r="AB138" s="115">
        <v>44</v>
      </c>
      <c r="AC138" s="207">
        <f>VLOOKUP(V138,BASE!$B$5:$E$60,4,FALSE)</f>
        <v>120</v>
      </c>
      <c r="AD138" s="113">
        <f>ROUND(AC138*AB138,2)</f>
        <v>5280</v>
      </c>
      <c r="AE138" s="32"/>
      <c r="AF138" s="39"/>
      <c r="AG138" s="38"/>
    </row>
    <row r="139" spans="1:33" s="27" customFormat="1" x14ac:dyDescent="0.25">
      <c r="A139" s="30"/>
      <c r="B139" s="122"/>
      <c r="C139" s="121"/>
      <c r="D139" s="121"/>
      <c r="E139" s="121"/>
      <c r="F139" s="31"/>
      <c r="H139" s="63"/>
      <c r="I139" s="30">
        <v>1</v>
      </c>
      <c r="J139" s="30">
        <v>0</v>
      </c>
      <c r="K139" s="33">
        <f t="shared" si="20"/>
        <v>1</v>
      </c>
      <c r="L139" s="33">
        <f t="shared" si="21"/>
        <v>1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>ROUND(AC139*AB139,4)</f>
        <v>0</v>
      </c>
      <c r="AE139" s="32"/>
      <c r="AF139" s="133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63"/>
      <c r="I140" s="30">
        <f t="shared" ref="I140:I149" si="24">IF($AD140=0,0,1)</f>
        <v>0</v>
      </c>
      <c r="J140" s="30">
        <v>0</v>
      </c>
      <c r="K140" s="33">
        <f t="shared" si="20"/>
        <v>0</v>
      </c>
      <c r="L140" s="33">
        <f t="shared" si="2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ref="AD140:AD149" si="25">ROUND(AC140*AB140,4)</f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63"/>
      <c r="I141" s="30">
        <f t="shared" si="24"/>
        <v>0</v>
      </c>
      <c r="J141" s="30">
        <v>0</v>
      </c>
      <c r="K141" s="33">
        <f t="shared" si="20"/>
        <v>0</v>
      </c>
      <c r="L141" s="33">
        <f t="shared" si="2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25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63"/>
      <c r="I142" s="30">
        <f t="shared" si="24"/>
        <v>0</v>
      </c>
      <c r="J142" s="30">
        <v>0</v>
      </c>
      <c r="K142" s="33">
        <f t="shared" si="20"/>
        <v>0</v>
      </c>
      <c r="L142" s="33">
        <f t="shared" si="2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25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63"/>
      <c r="I143" s="30">
        <f t="shared" si="24"/>
        <v>0</v>
      </c>
      <c r="J143" s="30">
        <v>0</v>
      </c>
      <c r="K143" s="33">
        <f t="shared" si="20"/>
        <v>0</v>
      </c>
      <c r="L143" s="33">
        <f t="shared" si="2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25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63"/>
      <c r="I144" s="30">
        <f t="shared" si="24"/>
        <v>0</v>
      </c>
      <c r="J144" s="30">
        <v>0</v>
      </c>
      <c r="K144" s="33">
        <f t="shared" si="20"/>
        <v>0</v>
      </c>
      <c r="L144" s="33">
        <f t="shared" si="2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5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63"/>
      <c r="I145" s="30">
        <f t="shared" si="24"/>
        <v>0</v>
      </c>
      <c r="J145" s="30">
        <v>0</v>
      </c>
      <c r="K145" s="33">
        <f t="shared" si="20"/>
        <v>0</v>
      </c>
      <c r="L145" s="33">
        <f t="shared" si="2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5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63"/>
      <c r="I146" s="30">
        <f t="shared" si="24"/>
        <v>0</v>
      </c>
      <c r="J146" s="30">
        <v>0</v>
      </c>
      <c r="K146" s="33">
        <f t="shared" si="20"/>
        <v>0</v>
      </c>
      <c r="L146" s="33">
        <f t="shared" si="2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5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63"/>
      <c r="I147" s="30">
        <f t="shared" si="24"/>
        <v>0</v>
      </c>
      <c r="J147" s="30">
        <v>0</v>
      </c>
      <c r="K147" s="33">
        <f t="shared" si="20"/>
        <v>0</v>
      </c>
      <c r="L147" s="33">
        <f t="shared" si="2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5"/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H148" s="63"/>
      <c r="I148" s="30">
        <f t="shared" si="24"/>
        <v>0</v>
      </c>
      <c r="J148" s="30">
        <v>0</v>
      </c>
      <c r="K148" s="33">
        <f t="shared" si="20"/>
        <v>0</v>
      </c>
      <c r="L148" s="33">
        <f t="shared" si="21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25"/>
        <v>0</v>
      </c>
      <c r="AE148" s="32"/>
      <c r="AF148" s="39"/>
      <c r="AG148" s="38"/>
    </row>
    <row r="149" spans="1:33" s="27" customFormat="1" hidden="1" x14ac:dyDescent="0.25">
      <c r="A149" s="30"/>
      <c r="B149" s="122"/>
      <c r="C149" s="121"/>
      <c r="D149" s="121"/>
      <c r="E149" s="121"/>
      <c r="H149" s="63"/>
      <c r="I149" s="30">
        <f t="shared" si="24"/>
        <v>0</v>
      </c>
      <c r="J149" s="30">
        <v>0</v>
      </c>
      <c r="K149" s="33">
        <f t="shared" si="20"/>
        <v>0</v>
      </c>
      <c r="L149" s="33">
        <f t="shared" si="21"/>
        <v>0</v>
      </c>
      <c r="M149" s="33"/>
      <c r="N149" s="33"/>
      <c r="O149" s="33"/>
      <c r="P149" s="33"/>
      <c r="Q149" s="33"/>
      <c r="R149" s="33"/>
      <c r="S149" s="33"/>
      <c r="T149" s="123"/>
      <c r="U149" s="132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25"/>
        <v>0</v>
      </c>
      <c r="AE149" s="32"/>
      <c r="AF149" s="39"/>
      <c r="AG149" s="38"/>
    </row>
    <row r="150" spans="1:33" s="101" customFormat="1" ht="22.35" customHeight="1" x14ac:dyDescent="0.25">
      <c r="A150" s="112"/>
      <c r="B150" s="112"/>
      <c r="C150" s="112"/>
      <c r="D150" s="112"/>
      <c r="E150" s="112"/>
      <c r="F150" s="112"/>
      <c r="I150" s="62">
        <v>1</v>
      </c>
      <c r="J150" s="62">
        <v>1</v>
      </c>
      <c r="K150" s="61">
        <f t="shared" si="20"/>
        <v>1</v>
      </c>
      <c r="L150" s="61">
        <f t="shared" si="21"/>
        <v>1</v>
      </c>
      <c r="M150" s="61"/>
      <c r="N150" s="61"/>
      <c r="O150" s="61"/>
      <c r="P150" s="61"/>
      <c r="Q150" s="61"/>
      <c r="R150" s="61"/>
      <c r="S150" s="61"/>
      <c r="T150" s="130"/>
      <c r="U150" s="111"/>
      <c r="V150" s="110"/>
      <c r="W150" s="110"/>
      <c r="X150" s="110"/>
      <c r="Y150" s="109"/>
      <c r="Z150" s="108"/>
      <c r="AA150" s="108"/>
      <c r="AB150" s="107"/>
      <c r="AC150" s="106" t="s">
        <v>23</v>
      </c>
      <c r="AD150" s="105">
        <f>IF($T$122=0,0,ROUND((SUM(AD137:AD139))/$T$122,2))</f>
        <v>10.4</v>
      </c>
      <c r="AE150" s="102"/>
      <c r="AF150" s="104"/>
      <c r="AG150" s="103"/>
    </row>
    <row r="151" spans="1:33" s="27" customFormat="1" ht="15" customHeight="1" x14ac:dyDescent="0.25">
      <c r="A151" s="31"/>
      <c r="B151" s="31"/>
      <c r="C151" s="31"/>
      <c r="D151" s="31"/>
      <c r="E151" s="31"/>
      <c r="F151" s="31"/>
      <c r="I151" s="30">
        <v>1</v>
      </c>
      <c r="J151" s="30">
        <f>IF(I151=1,1,IF(SUM(J152:J$171)+SUM(I$26:I151)&lt;$I$22,1,0))</f>
        <v>1</v>
      </c>
      <c r="K151" s="33">
        <f t="shared" si="20"/>
        <v>1</v>
      </c>
      <c r="L151" s="33">
        <f t="shared" si="21"/>
        <v>1</v>
      </c>
      <c r="M151" s="33"/>
      <c r="N151" s="33"/>
      <c r="O151" s="33"/>
      <c r="P151" s="33"/>
      <c r="Q151" s="33"/>
      <c r="R151" s="33"/>
      <c r="S151" s="33"/>
      <c r="T151" s="585" t="s">
        <v>8</v>
      </c>
      <c r="U151" s="124"/>
      <c r="V151" s="566"/>
      <c r="W151" s="566"/>
      <c r="X151" s="567"/>
      <c r="Y151" s="567"/>
      <c r="Z151" s="567"/>
      <c r="AA151" s="567"/>
      <c r="AB151" s="558"/>
      <c r="AC151" s="559"/>
      <c r="AD151" s="560"/>
      <c r="AE151" s="32"/>
      <c r="AF151" s="39"/>
      <c r="AG151" s="38"/>
    </row>
    <row r="152" spans="1:33" s="27" customFormat="1" x14ac:dyDescent="0.25">
      <c r="A152" s="31"/>
      <c r="B152" s="31"/>
      <c r="C152" s="31"/>
      <c r="D152" s="31"/>
      <c r="E152" s="31"/>
      <c r="F152" s="31"/>
      <c r="I152" s="30">
        <v>1</v>
      </c>
      <c r="J152" s="30">
        <f>IF(I152=1,1,IF(SUM(J153:J$171)+SUM(I$26:I152)&lt;$I$22,1,0))</f>
        <v>1</v>
      </c>
      <c r="K152" s="33">
        <f t="shared" si="20"/>
        <v>1</v>
      </c>
      <c r="L152" s="33">
        <f t="shared" si="21"/>
        <v>1</v>
      </c>
      <c r="M152" s="33"/>
      <c r="N152" s="33"/>
      <c r="O152" s="33"/>
      <c r="P152" s="33"/>
      <c r="Q152" s="33"/>
      <c r="R152" s="33"/>
      <c r="S152" s="33"/>
      <c r="T152" s="586"/>
      <c r="U152" s="124"/>
      <c r="V152" s="566"/>
      <c r="W152" s="566"/>
      <c r="X152" s="567"/>
      <c r="Y152" s="479"/>
      <c r="Z152" s="479"/>
      <c r="AA152" s="479"/>
      <c r="AB152" s="558"/>
      <c r="AC152" s="559"/>
      <c r="AD152" s="560"/>
      <c r="AE152" s="32"/>
      <c r="AF152" s="39"/>
      <c r="AG152" s="38"/>
    </row>
    <row r="153" spans="1:33" s="27" customFormat="1" x14ac:dyDescent="0.25">
      <c r="A153" s="30"/>
      <c r="B153" s="122"/>
      <c r="C153" s="121"/>
      <c r="D153" s="121"/>
      <c r="E153" s="121"/>
      <c r="F153" s="31"/>
      <c r="I153" s="30">
        <v>1</v>
      </c>
      <c r="J153" s="30">
        <v>0</v>
      </c>
      <c r="K153" s="33">
        <f t="shared" si="20"/>
        <v>1</v>
      </c>
      <c r="L153" s="33">
        <f t="shared" si="21"/>
        <v>1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61"/>
      <c r="W153" s="561"/>
      <c r="X153" s="480"/>
      <c r="Y153" s="481"/>
      <c r="Z153" s="481"/>
      <c r="AA153" s="482"/>
      <c r="AB153" s="481"/>
      <c r="AC153" s="483"/>
      <c r="AD153" s="187"/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ref="I154:I163" si="26">IF($AD154=0,0,1)</f>
        <v>0</v>
      </c>
      <c r="J154" s="30">
        <v>0</v>
      </c>
      <c r="K154" s="33">
        <f t="shared" si="20"/>
        <v>0</v>
      </c>
      <c r="L154" s="33">
        <f t="shared" si="2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62" t="s">
        <v>19</v>
      </c>
      <c r="W154" s="562"/>
      <c r="X154" s="474" t="s">
        <v>19</v>
      </c>
      <c r="Y154" s="475"/>
      <c r="Z154" s="475"/>
      <c r="AA154" s="476">
        <v>0</v>
      </c>
      <c r="AB154" s="475"/>
      <c r="AC154" s="477">
        <v>0</v>
      </c>
      <c r="AD154" s="478">
        <f t="shared" ref="AD154:AD163" si="27">ROUND(AA154*AB154*AC154,4)</f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26"/>
        <v>0</v>
      </c>
      <c r="J155" s="30">
        <v>0</v>
      </c>
      <c r="K155" s="33">
        <f t="shared" si="20"/>
        <v>0</v>
      </c>
      <c r="L155" s="33">
        <f t="shared" si="21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7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26"/>
        <v>0</v>
      </c>
      <c r="J156" s="30">
        <v>0</v>
      </c>
      <c r="K156" s="33">
        <f t="shared" si="20"/>
        <v>0</v>
      </c>
      <c r="L156" s="33">
        <f t="shared" si="21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7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26"/>
        <v>0</v>
      </c>
      <c r="J157" s="30">
        <v>0</v>
      </c>
      <c r="K157" s="33">
        <f t="shared" ref="K157:K170" si="28">MAX(I157:J157)</f>
        <v>0</v>
      </c>
      <c r="L157" s="33">
        <f t="shared" ref="L157:L170" si="29">K157</f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7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26"/>
        <v>0</v>
      </c>
      <c r="J158" s="30">
        <v>0</v>
      </c>
      <c r="K158" s="33">
        <f t="shared" si="28"/>
        <v>0</v>
      </c>
      <c r="L158" s="33">
        <f t="shared" si="29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7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26"/>
        <v>0</v>
      </c>
      <c r="J159" s="30">
        <v>0</v>
      </c>
      <c r="K159" s="33">
        <f t="shared" si="28"/>
        <v>0</v>
      </c>
      <c r="L159" s="33">
        <f t="shared" si="29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7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26"/>
        <v>0</v>
      </c>
      <c r="J160" s="30">
        <v>0</v>
      </c>
      <c r="K160" s="33">
        <f t="shared" si="28"/>
        <v>0</v>
      </c>
      <c r="L160" s="33">
        <f t="shared" si="29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7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26"/>
        <v>0</v>
      </c>
      <c r="J161" s="30">
        <v>0</v>
      </c>
      <c r="K161" s="33">
        <f t="shared" si="28"/>
        <v>0</v>
      </c>
      <c r="L161" s="33">
        <f t="shared" si="29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7"/>
        <v>0</v>
      </c>
      <c r="AE161" s="32"/>
      <c r="AF161" s="39"/>
      <c r="AG161" s="38"/>
    </row>
    <row r="162" spans="1:33" s="27" customFormat="1" hidden="1" x14ac:dyDescent="0.25">
      <c r="A162" s="30"/>
      <c r="B162" s="122"/>
      <c r="C162" s="121"/>
      <c r="D162" s="121"/>
      <c r="E162" s="121"/>
      <c r="F162" s="31"/>
      <c r="I162" s="30">
        <f t="shared" si="26"/>
        <v>0</v>
      </c>
      <c r="J162" s="30">
        <v>0</v>
      </c>
      <c r="K162" s="33">
        <f t="shared" si="28"/>
        <v>0</v>
      </c>
      <c r="L162" s="33">
        <f t="shared" si="29"/>
        <v>0</v>
      </c>
      <c r="M162" s="33"/>
      <c r="N162" s="33"/>
      <c r="O162" s="33"/>
      <c r="P162" s="33"/>
      <c r="Q162" s="33"/>
      <c r="R162" s="33"/>
      <c r="S162" s="120"/>
      <c r="T162" s="123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7"/>
        <v>0</v>
      </c>
      <c r="AE162" s="32"/>
      <c r="AF162" s="39"/>
      <c r="AG162" s="38"/>
    </row>
    <row r="163" spans="1:33" s="27" customFormat="1" hidden="1" x14ac:dyDescent="0.25">
      <c r="A163" s="30"/>
      <c r="B163" s="122"/>
      <c r="C163" s="121"/>
      <c r="D163" s="121"/>
      <c r="E163" s="121"/>
      <c r="F163" s="31"/>
      <c r="I163" s="30">
        <f t="shared" si="26"/>
        <v>0</v>
      </c>
      <c r="J163" s="30">
        <v>0</v>
      </c>
      <c r="K163" s="33">
        <f t="shared" si="28"/>
        <v>0</v>
      </c>
      <c r="L163" s="33">
        <f t="shared" si="29"/>
        <v>0</v>
      </c>
      <c r="M163" s="33"/>
      <c r="N163" s="33"/>
      <c r="O163" s="33"/>
      <c r="P163" s="33"/>
      <c r="Q163" s="33"/>
      <c r="R163" s="33"/>
      <c r="S163" s="120"/>
      <c r="T163" s="119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27"/>
        <v>0</v>
      </c>
      <c r="AE163" s="32"/>
      <c r="AF163" s="39"/>
      <c r="AG163" s="38"/>
    </row>
    <row r="164" spans="1:33" s="101" customFormat="1" ht="22.35" customHeight="1" x14ac:dyDescent="0.25">
      <c r="A164" s="112"/>
      <c r="B164" s="112"/>
      <c r="C164" s="112"/>
      <c r="D164" s="112"/>
      <c r="E164" s="112"/>
      <c r="F164" s="112"/>
      <c r="G164" s="27"/>
      <c r="H164" s="27"/>
      <c r="I164" s="62">
        <v>1</v>
      </c>
      <c r="J164" s="62">
        <v>1</v>
      </c>
      <c r="K164" s="61">
        <f t="shared" si="28"/>
        <v>1</v>
      </c>
      <c r="L164" s="61">
        <f t="shared" si="29"/>
        <v>1</v>
      </c>
      <c r="M164" s="61"/>
      <c r="N164" s="61"/>
      <c r="O164" s="61"/>
      <c r="P164" s="61"/>
      <c r="Q164" s="61"/>
      <c r="R164" s="61"/>
      <c r="S164" s="61"/>
      <c r="T164" s="111"/>
      <c r="U164" s="111"/>
      <c r="V164" s="110"/>
      <c r="W164" s="110"/>
      <c r="X164" s="110"/>
      <c r="Y164" s="109"/>
      <c r="Z164" s="108"/>
      <c r="AA164" s="108"/>
      <c r="AB164" s="107"/>
      <c r="AC164" s="106"/>
      <c r="AD164" s="105"/>
      <c r="AE164" s="102"/>
      <c r="AF164" s="104"/>
      <c r="AG164" s="103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100"/>
      <c r="H165" s="100"/>
      <c r="I165" s="30">
        <v>1</v>
      </c>
      <c r="J165" s="30">
        <f>IF(I165=1,1,IF(SUM(J166:J$171)+SUM(I$26:I165)&lt;$I$22,1,0))</f>
        <v>1</v>
      </c>
      <c r="K165" s="33">
        <f t="shared" si="28"/>
        <v>1</v>
      </c>
      <c r="L165" s="33">
        <f t="shared" si="29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99"/>
      <c r="W165" s="98"/>
      <c r="X165" s="97"/>
      <c r="Y165" s="96"/>
      <c r="Z165" s="95" t="s">
        <v>486</v>
      </c>
      <c r="AA165" s="94"/>
      <c r="AB165" s="93"/>
      <c r="AC165" s="92"/>
      <c r="AD165" s="91">
        <f>TRUNC(SUM(AD122+AD135+AD150+AD164),2)</f>
        <v>103.94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/>
      <c r="H166" s="63"/>
      <c r="I166" s="30">
        <f>IF($AD166=0,0,1)</f>
        <v>1</v>
      </c>
      <c r="J166" s="30">
        <f>H166</f>
        <v>0</v>
      </c>
      <c r="K166" s="33">
        <f t="shared" si="28"/>
        <v>1</v>
      </c>
      <c r="L166" s="33">
        <f t="shared" si="29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90"/>
      <c r="W166" s="90"/>
      <c r="X166" s="89"/>
      <c r="Y166" s="88"/>
      <c r="Z166" s="87" t="s">
        <v>266</v>
      </c>
      <c r="AA166" s="86"/>
      <c r="AB166" s="85">
        <v>0.12</v>
      </c>
      <c r="AC166" s="84"/>
      <c r="AD166" s="83">
        <f>AD165*AB166</f>
        <v>12.472799999999999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/>
      <c r="H167" s="63"/>
      <c r="I167" s="30">
        <f>IF($AD167=0,0,1)</f>
        <v>1</v>
      </c>
      <c r="J167" s="30">
        <f>H167</f>
        <v>0</v>
      </c>
      <c r="K167" s="33">
        <f t="shared" si="28"/>
        <v>1</v>
      </c>
      <c r="L167" s="33">
        <f t="shared" si="29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82"/>
      <c r="W167" s="82"/>
      <c r="X167" s="81"/>
      <c r="Y167" s="80"/>
      <c r="Z167" s="79" t="s">
        <v>267</v>
      </c>
      <c r="AA167" s="78"/>
      <c r="AB167" s="77">
        <v>0.10787172011661809</v>
      </c>
      <c r="AC167" s="76"/>
      <c r="AD167" s="75">
        <f>(AD166+AD165)*AB167</f>
        <v>12.557648979591839</v>
      </c>
      <c r="AE167" s="32"/>
      <c r="AF167" s="39"/>
      <c r="AG167" s="38"/>
    </row>
    <row r="168" spans="1:33" s="27" customFormat="1" ht="18" customHeight="1" x14ac:dyDescent="0.25">
      <c r="A168" s="31"/>
      <c r="B168" s="31"/>
      <c r="C168" s="31"/>
      <c r="D168" s="31"/>
      <c r="E168" s="31"/>
      <c r="F168" s="31"/>
      <c r="G168" s="64"/>
      <c r="H168" s="63"/>
      <c r="I168" s="30">
        <f>IF($AD168=0,0,1)</f>
        <v>1</v>
      </c>
      <c r="J168" s="30">
        <f>H168</f>
        <v>0</v>
      </c>
      <c r="K168" s="33">
        <f t="shared" si="28"/>
        <v>1</v>
      </c>
      <c r="L168" s="33">
        <f t="shared" si="29"/>
        <v>1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82"/>
      <c r="W168" s="82"/>
      <c r="X168" s="81"/>
      <c r="Y168" s="80"/>
      <c r="Z168" s="79" t="s">
        <v>268</v>
      </c>
      <c r="AA168" s="78"/>
      <c r="AB168" s="77">
        <v>5.8309037900874654E-2</v>
      </c>
      <c r="AC168" s="76"/>
      <c r="AD168" s="75">
        <f>(AD166+AD165)*AB168</f>
        <v>6.7879183673469408</v>
      </c>
      <c r="AE168" s="32"/>
      <c r="AF168" s="39"/>
      <c r="AG168" s="38"/>
    </row>
    <row r="169" spans="1:33" s="27" customFormat="1" ht="18" hidden="1" customHeight="1" x14ac:dyDescent="0.25">
      <c r="A169" s="31"/>
      <c r="B169" s="31"/>
      <c r="C169" s="31"/>
      <c r="D169" s="31"/>
      <c r="E169" s="31"/>
      <c r="F169" s="31"/>
      <c r="G169" s="64"/>
      <c r="H169" s="63"/>
      <c r="I169" s="30">
        <f>IF($AD169=0,0,1)</f>
        <v>0</v>
      </c>
      <c r="J169" s="30">
        <f>H169</f>
        <v>0</v>
      </c>
      <c r="K169" s="33">
        <f t="shared" si="28"/>
        <v>0</v>
      </c>
      <c r="L169" s="33">
        <f t="shared" si="29"/>
        <v>0</v>
      </c>
      <c r="M169" s="33"/>
      <c r="N169" s="33"/>
      <c r="O169" s="33"/>
      <c r="P169" s="33"/>
      <c r="Q169" s="33"/>
      <c r="R169" s="33"/>
      <c r="S169" s="33"/>
      <c r="T169" s="60"/>
      <c r="U169" s="48"/>
      <c r="V169" s="74"/>
      <c r="W169" s="74"/>
      <c r="X169" s="73"/>
      <c r="Y169" s="72"/>
      <c r="Z169" s="71" t="s">
        <v>15</v>
      </c>
      <c r="AA169" s="70"/>
      <c r="AB169" s="69">
        <v>0</v>
      </c>
      <c r="AC169" s="68"/>
      <c r="AD169" s="67">
        <f>AD165*AB169</f>
        <v>0</v>
      </c>
      <c r="AE169" s="32"/>
      <c r="AF169" s="39"/>
      <c r="AG169" s="38"/>
    </row>
    <row r="170" spans="1:33" s="27" customFormat="1" ht="18" customHeight="1" x14ac:dyDescent="0.25">
      <c r="A170" s="31"/>
      <c r="B170" s="66"/>
      <c r="C170" s="65"/>
      <c r="D170" s="65"/>
      <c r="E170" s="31"/>
      <c r="F170" s="31"/>
      <c r="G170" s="64"/>
      <c r="H170" s="63"/>
      <c r="I170" s="62">
        <v>1</v>
      </c>
      <c r="J170" s="62">
        <v>1</v>
      </c>
      <c r="K170" s="61">
        <f t="shared" si="28"/>
        <v>1</v>
      </c>
      <c r="L170" s="61">
        <f t="shared" si="29"/>
        <v>1</v>
      </c>
      <c r="M170" s="61"/>
      <c r="N170" s="61"/>
      <c r="O170" s="61"/>
      <c r="P170" s="61"/>
      <c r="Q170" s="61"/>
      <c r="R170" s="61"/>
      <c r="S170" s="33"/>
      <c r="T170" s="60"/>
      <c r="U170" s="48"/>
      <c r="V170" s="59"/>
      <c r="W170" s="58"/>
      <c r="X170" s="57"/>
      <c r="Y170" s="56"/>
      <c r="Z170" s="55" t="s">
        <v>269</v>
      </c>
      <c r="AA170" s="54"/>
      <c r="AB170" s="53"/>
      <c r="AC170" s="52"/>
      <c r="AD170" s="51">
        <f>TRUNC(AD165+AD166+AD167+AD168,2)</f>
        <v>135.75</v>
      </c>
      <c r="AE170" s="32"/>
      <c r="AF170" s="39"/>
      <c r="AG170" s="38"/>
    </row>
    <row r="171" spans="1:33" s="27" customFormat="1" ht="5.45" customHeight="1" x14ac:dyDescent="0.25">
      <c r="A171" s="31"/>
      <c r="B171" s="31"/>
      <c r="C171" s="31"/>
      <c r="D171" s="31"/>
      <c r="E171" s="31"/>
      <c r="F171" s="31"/>
      <c r="I171" s="30"/>
      <c r="J171" s="30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Z171" s="44"/>
      <c r="AA171" s="43"/>
      <c r="AB171" s="42"/>
      <c r="AC171" s="41"/>
      <c r="AD171" s="50"/>
      <c r="AE171" s="32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Z172" s="44"/>
      <c r="AA172" s="43"/>
      <c r="AB172" s="42"/>
      <c r="AC172" s="41"/>
      <c r="AD172" s="49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AF175" s="39"/>
      <c r="AG175" s="38"/>
    </row>
    <row r="176" spans="1:33" s="32" customFormat="1" ht="18" customHeight="1" x14ac:dyDescent="0.25">
      <c r="A176" s="37"/>
      <c r="B176" s="37"/>
      <c r="C176" s="37"/>
      <c r="D176" s="37"/>
      <c r="E176" s="37"/>
      <c r="F176" s="37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29"/>
      <c r="U176" s="48"/>
      <c r="V176" s="47"/>
      <c r="W176" s="47"/>
      <c r="X176" s="46"/>
      <c r="Y176" s="45"/>
      <c r="Z176" s="44"/>
      <c r="AA176" s="43"/>
      <c r="AB176" s="42"/>
      <c r="AC176" s="41"/>
      <c r="AD176" s="40"/>
      <c r="AF176" s="39"/>
      <c r="AG176" s="38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32" customFormat="1" x14ac:dyDescent="0.25">
      <c r="A203" s="37"/>
      <c r="B203" s="36"/>
      <c r="C203" s="36"/>
      <c r="D203" s="36"/>
      <c r="E203" s="36"/>
      <c r="F203" s="36"/>
      <c r="G203" s="35"/>
      <c r="H203" s="35"/>
      <c r="I203" s="34"/>
      <c r="J203" s="34"/>
      <c r="K203" s="34"/>
      <c r="L203" s="33"/>
      <c r="M203" s="33"/>
      <c r="N203" s="33"/>
      <c r="O203" s="33"/>
      <c r="P203" s="33"/>
      <c r="Q203" s="33"/>
      <c r="R203" s="33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  <row r="207" spans="1:30" s="27" customFormat="1" x14ac:dyDescent="0.25">
      <c r="A207" s="31"/>
      <c r="B207" s="26"/>
      <c r="C207" s="26"/>
      <c r="D207" s="26"/>
      <c r="E207" s="26"/>
      <c r="F207" s="26"/>
      <c r="G207" s="21"/>
      <c r="H207" s="21"/>
      <c r="I207" s="25"/>
      <c r="J207" s="25"/>
      <c r="K207" s="25"/>
      <c r="L207" s="30"/>
      <c r="M207" s="30"/>
      <c r="N207" s="30"/>
      <c r="O207" s="30"/>
      <c r="P207" s="30"/>
      <c r="Q207" s="30"/>
      <c r="R207" s="30"/>
      <c r="T207" s="28"/>
      <c r="U207" s="29"/>
      <c r="V207" s="28"/>
      <c r="W207" s="28"/>
      <c r="X207" s="28"/>
      <c r="Y207" s="28"/>
      <c r="Z207" s="28"/>
      <c r="AA207" s="28"/>
      <c r="AB207" s="28"/>
      <c r="AC207" s="28"/>
      <c r="AD207" s="28"/>
    </row>
  </sheetData>
  <autoFilter ref="L26:L170">
    <filterColumn colId="0">
      <filters>
        <filter val="1"/>
      </filters>
    </filterColumn>
  </autoFilter>
  <mergeCells count="133">
    <mergeCell ref="V138:Z138"/>
    <mergeCell ref="V153:W153"/>
    <mergeCell ref="V154:W154"/>
    <mergeCell ref="V155:W155"/>
    <mergeCell ref="V148:Z148"/>
    <mergeCell ref="V149:Z149"/>
    <mergeCell ref="V162:W162"/>
    <mergeCell ref="V163:W163"/>
    <mergeCell ref="V156:W156"/>
    <mergeCell ref="V157:W157"/>
    <mergeCell ref="V158:W158"/>
    <mergeCell ref="V159:W159"/>
    <mergeCell ref="V160:W160"/>
    <mergeCell ref="V161:W161"/>
    <mergeCell ref="V94:W94"/>
    <mergeCell ref="V95:W95"/>
    <mergeCell ref="V96:W96"/>
    <mergeCell ref="V97:W97"/>
    <mergeCell ref="V98:W98"/>
    <mergeCell ref="V128:Z128"/>
    <mergeCell ref="V129:Z129"/>
    <mergeCell ref="V126:Z126"/>
    <mergeCell ref="V133:Z133"/>
    <mergeCell ref="T151:T152"/>
    <mergeCell ref="V151:W152"/>
    <mergeCell ref="X151:X152"/>
    <mergeCell ref="Y151:AA151"/>
    <mergeCell ref="V142:Z142"/>
    <mergeCell ref="V143:Z143"/>
    <mergeCell ref="V144:Z144"/>
    <mergeCell ref="V145:Z145"/>
    <mergeCell ref="V146:Z146"/>
    <mergeCell ref="V147:Z147"/>
    <mergeCell ref="AC151:AC152"/>
    <mergeCell ref="AD151:AD152"/>
    <mergeCell ref="V124:Z124"/>
    <mergeCell ref="V122:W122"/>
    <mergeCell ref="X122:Y122"/>
    <mergeCell ref="V123:Z123"/>
    <mergeCell ref="V125:Z125"/>
    <mergeCell ref="V100:W100"/>
    <mergeCell ref="V101:W101"/>
    <mergeCell ref="V102:W102"/>
    <mergeCell ref="V103:W103"/>
    <mergeCell ref="V104:W104"/>
    <mergeCell ref="V105:W105"/>
    <mergeCell ref="AB151:AB152"/>
    <mergeCell ref="V130:Z130"/>
    <mergeCell ref="V131:Z131"/>
    <mergeCell ref="V132:Z132"/>
    <mergeCell ref="V127:Z127"/>
    <mergeCell ref="V134:Z134"/>
    <mergeCell ref="V136:Z136"/>
    <mergeCell ref="V139:Z139"/>
    <mergeCell ref="V140:Z140"/>
    <mergeCell ref="V141:Z141"/>
    <mergeCell ref="V137:Z137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9:W99"/>
    <mergeCell ref="V79:W79"/>
    <mergeCell ref="V80:W80"/>
    <mergeCell ref="V81:W81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55:W55"/>
    <mergeCell ref="V56:W56"/>
    <mergeCell ref="V57:W57"/>
    <mergeCell ref="V44:W44"/>
    <mergeCell ref="V45:W45"/>
    <mergeCell ref="V49:W49"/>
    <mergeCell ref="V50:W50"/>
    <mergeCell ref="V51:W51"/>
    <mergeCell ref="V52:W52"/>
    <mergeCell ref="V53:W53"/>
    <mergeCell ref="V54:W54"/>
    <mergeCell ref="V33:W33"/>
    <mergeCell ref="V34:W34"/>
    <mergeCell ref="V35:W35"/>
    <mergeCell ref="V36:W36"/>
    <mergeCell ref="V37:W37"/>
    <mergeCell ref="V38:W38"/>
    <mergeCell ref="V46:W46"/>
    <mergeCell ref="V47:W47"/>
    <mergeCell ref="V48:W48"/>
    <mergeCell ref="V39:W39"/>
    <mergeCell ref="V41:W41"/>
    <mergeCell ref="V42:W42"/>
    <mergeCell ref="V43:W43"/>
    <mergeCell ref="V29:W29"/>
    <mergeCell ref="V30:W30"/>
    <mergeCell ref="V31:W31"/>
    <mergeCell ref="V32:W32"/>
    <mergeCell ref="AD27:AD28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W23:AB23"/>
  </mergeCells>
  <conditionalFormatting sqref="T118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5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6:H168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70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6:G170 G106 G109:G118">
      <formula1>"CONSULTORIA,SICRO"</formula1>
    </dataValidation>
    <dataValidation type="whole" allowBlank="1" showInputMessage="1" showErrorMessage="1" sqref="T106 T109:T118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9" filterMode="1">
    <tabColor rgb="FFFFC000"/>
    <outlinePr summaryBelow="0"/>
    <pageSetUpPr fitToPage="1"/>
  </sheetPr>
  <dimension ref="A1:AG207"/>
  <sheetViews>
    <sheetView showGridLines="0" zoomScaleNormal="100" zoomScaleSheetLayoutView="100" workbookViewId="0">
      <pane xSplit="20" ySplit="25" topLeftCell="U164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32" x14ac:dyDescent="0.25">
      <c r="A1" s="234" t="s">
        <v>16</v>
      </c>
      <c r="B1" s="25" t="str">
        <f>CONCATENATE($V$25)</f>
        <v>01 07 05</v>
      </c>
      <c r="C1" s="25" t="str">
        <f>CONCATENATE($W$25)</f>
        <v>SONDAGENS GEOTÉCNICAS DE RECONHECIMENTO PARA FUNDAÇÕES DE OAES</v>
      </c>
      <c r="D1" s="25" t="str">
        <f>CONCATENATE($AC$25)</f>
        <v>m</v>
      </c>
      <c r="E1" s="231">
        <f>$AD$165</f>
        <v>528.28</v>
      </c>
      <c r="F1" s="231">
        <f>$AD$170</f>
        <v>689.99</v>
      </c>
      <c r="G1" s="233">
        <f>$T$122</f>
        <v>440</v>
      </c>
      <c r="H1" s="26"/>
      <c r="I1" s="232"/>
      <c r="M1" s="231"/>
      <c r="N1" s="231"/>
      <c r="O1" s="231"/>
      <c r="P1" s="231"/>
      <c r="Q1" s="231"/>
      <c r="R1" s="231"/>
    </row>
    <row r="2" spans="1:32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  <c r="AF2" s="237"/>
    </row>
    <row r="3" spans="1:32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32" hidden="1" outlineLevel="1" x14ac:dyDescent="0.25">
      <c r="B4" s="228"/>
      <c r="C4" s="228"/>
      <c r="G4" s="222"/>
      <c r="J4" s="228"/>
      <c r="K4" s="21"/>
    </row>
    <row r="5" spans="1:32" hidden="1" outlineLevel="1" x14ac:dyDescent="0.25">
      <c r="B5" s="228"/>
      <c r="C5" s="228"/>
      <c r="G5" s="222"/>
      <c r="H5" s="222"/>
      <c r="J5" s="228"/>
      <c r="K5" s="21"/>
    </row>
    <row r="6" spans="1:32" hidden="1" outlineLevel="1" x14ac:dyDescent="0.25">
      <c r="B6" s="228"/>
      <c r="G6" s="224"/>
      <c r="H6" s="229"/>
      <c r="J6" s="228"/>
      <c r="K6" s="21"/>
    </row>
    <row r="7" spans="1:32" hidden="1" outlineLevel="1" x14ac:dyDescent="0.25">
      <c r="G7" s="226"/>
      <c r="H7" s="227"/>
      <c r="J7" s="21"/>
      <c r="K7" s="21"/>
    </row>
    <row r="8" spans="1:32" hidden="1" outlineLevel="1" x14ac:dyDescent="0.25">
      <c r="G8" s="226"/>
      <c r="H8" s="225"/>
      <c r="J8" s="21"/>
      <c r="K8" s="21"/>
    </row>
    <row r="9" spans="1:32" hidden="1" outlineLevel="1" x14ac:dyDescent="0.25">
      <c r="G9" s="224"/>
      <c r="H9" s="223"/>
      <c r="J9" s="21"/>
      <c r="K9" s="21"/>
    </row>
    <row r="10" spans="1:32" hidden="1" outlineLevel="1" x14ac:dyDescent="0.25">
      <c r="G10" s="224"/>
      <c r="H10" s="223"/>
      <c r="J10" s="21"/>
      <c r="K10" s="21"/>
    </row>
    <row r="11" spans="1:32" hidden="1" outlineLevel="1" x14ac:dyDescent="0.25">
      <c r="G11" s="224"/>
      <c r="H11" s="223"/>
      <c r="J11" s="21"/>
      <c r="K11" s="21"/>
    </row>
    <row r="12" spans="1:32" hidden="1" outlineLevel="1" x14ac:dyDescent="0.25">
      <c r="G12" s="224"/>
      <c r="H12" s="223"/>
      <c r="J12" s="21"/>
      <c r="K12" s="21"/>
    </row>
    <row r="13" spans="1:32" hidden="1" outlineLevel="1" x14ac:dyDescent="0.25">
      <c r="G13" s="222"/>
      <c r="H13" s="223"/>
      <c r="J13" s="21"/>
      <c r="K13" s="21"/>
    </row>
    <row r="14" spans="1:32" hidden="1" outlineLevel="1" x14ac:dyDescent="0.25">
      <c r="G14" s="222"/>
      <c r="H14" s="223"/>
      <c r="J14" s="21"/>
      <c r="K14" s="21"/>
    </row>
    <row r="15" spans="1:32" hidden="1" outlineLevel="1" x14ac:dyDescent="0.25">
      <c r="G15" s="222"/>
      <c r="H15" s="223"/>
      <c r="J15" s="21"/>
      <c r="K15" s="21"/>
    </row>
    <row r="16" spans="1:32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  <c r="AF24" s="236"/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172</v>
      </c>
      <c r="W25" s="579" t="s">
        <v>116</v>
      </c>
      <c r="X25" s="579"/>
      <c r="Y25" s="579"/>
      <c r="Z25" s="579"/>
      <c r="AA25" s="579"/>
      <c r="AB25" s="579"/>
      <c r="AC25" s="209" t="s">
        <v>115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IF(I27=1,1,IF(SUM(J28:J$171)+SUM(I$26:I27)&lt;$I$22,1,0))</f>
        <v>1</v>
      </c>
      <c r="K27" s="33">
        <f t="shared" ref="K27:K58" si="0">MAX(I27:J27)</f>
        <v>1</v>
      </c>
      <c r="L27" s="33">
        <f t="shared" ref="L27:L5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IF(I28=1,1,IF(SUM(J29:J$171)+SUM(I$26:I28)&lt;$I$22,1,0))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IF(I29=1,1,IF(SUM(J30:J$171)+SUM(I$26:I29)&lt;$I$22,1,0))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 t="s">
        <v>96</v>
      </c>
      <c r="U29" s="132"/>
      <c r="V29" s="563" t="s">
        <v>189</v>
      </c>
      <c r="W29" s="563"/>
      <c r="X29" s="131" t="s">
        <v>183</v>
      </c>
      <c r="Y29" s="115">
        <v>3</v>
      </c>
      <c r="Z29" s="115">
        <v>1.0000000000000002</v>
      </c>
      <c r="AA29" s="115"/>
      <c r="AB29" s="207">
        <f>VLOOKUP(V29,BASE!$B$5:$E$53,4,FALSE)</f>
        <v>6600.51</v>
      </c>
      <c r="AC29" s="207"/>
      <c r="AD29" s="113">
        <f>TRUNC(Y29*((Z29*AB29)+(AA29*AC29)),4)</f>
        <v>19801.53</v>
      </c>
      <c r="AE29" s="32"/>
      <c r="AF29" s="39"/>
      <c r="AG29" s="38"/>
    </row>
    <row r="30" spans="1:33" s="27" customFormat="1" x14ac:dyDescent="0.25">
      <c r="A30" s="30"/>
      <c r="B30" s="122"/>
      <c r="C30" s="121"/>
      <c r="D30" s="121"/>
      <c r="E30" s="121"/>
      <c r="F30" s="122"/>
      <c r="I30" s="30">
        <f t="shared" ref="I30:I39" si="2">IF($AD30=0,0,1)</f>
        <v>1</v>
      </c>
      <c r="J30" s="30">
        <f>IF(I30=1,1,IF(SUM(J31:J$171)+SUM(I$26:I30)&lt;$I$22,1,0))</f>
        <v>1</v>
      </c>
      <c r="K30" s="33">
        <f t="shared" si="0"/>
        <v>1</v>
      </c>
      <c r="L30" s="33">
        <f t="shared" si="1"/>
        <v>1</v>
      </c>
      <c r="M30" s="33"/>
      <c r="N30" s="33"/>
      <c r="O30" s="33"/>
      <c r="P30" s="33"/>
      <c r="Q30" s="33"/>
      <c r="R30" s="33"/>
      <c r="S30" s="33"/>
      <c r="T30" s="123" t="s">
        <v>114</v>
      </c>
      <c r="U30" s="132"/>
      <c r="V30" s="563" t="s">
        <v>190</v>
      </c>
      <c r="W30" s="563"/>
      <c r="X30" s="131" t="s">
        <v>183</v>
      </c>
      <c r="Y30" s="115">
        <v>1</v>
      </c>
      <c r="Z30" s="115">
        <v>1</v>
      </c>
      <c r="AA30" s="115"/>
      <c r="AB30" s="207">
        <f>VLOOKUP(V30,BASE!$B$5:$E$53,4,FALSE)</f>
        <v>9591.5093392633134</v>
      </c>
      <c r="AC30" s="207"/>
      <c r="AD30" s="113">
        <f t="shared" ref="AD30:AD39" si="3">TRUNC(Y30*((Z30*AB30)+(AA30*AC30)),4)</f>
        <v>9591.5092999999997</v>
      </c>
      <c r="AE30" s="32"/>
      <c r="AF30" s="39"/>
      <c r="AG30" s="38"/>
    </row>
    <row r="31" spans="1:33" s="27" customFormat="1" x14ac:dyDescent="0.25">
      <c r="A31" s="30"/>
      <c r="B31" s="122"/>
      <c r="C31" s="121"/>
      <c r="D31" s="121"/>
      <c r="E31" s="121"/>
      <c r="F31" s="122"/>
      <c r="I31" s="30">
        <f t="shared" si="2"/>
        <v>1</v>
      </c>
      <c r="J31" s="30">
        <f>IF(I31=1,1,IF(SUM(J32:J$171)+SUM(I$26:I31)&lt;$I$22,1,0))</f>
        <v>1</v>
      </c>
      <c r="K31" s="33">
        <f t="shared" si="0"/>
        <v>1</v>
      </c>
      <c r="L31" s="33">
        <f t="shared" si="1"/>
        <v>1</v>
      </c>
      <c r="M31" s="33"/>
      <c r="N31" s="33"/>
      <c r="O31" s="33"/>
      <c r="P31" s="33"/>
      <c r="Q31" s="33"/>
      <c r="R31" s="33"/>
      <c r="S31" s="33"/>
      <c r="T31" s="123" t="s">
        <v>103</v>
      </c>
      <c r="U31" s="132"/>
      <c r="V31" s="563" t="s">
        <v>191</v>
      </c>
      <c r="W31" s="563"/>
      <c r="X31" s="131" t="s">
        <v>183</v>
      </c>
      <c r="Y31" s="115">
        <v>2</v>
      </c>
      <c r="Z31" s="115">
        <v>1</v>
      </c>
      <c r="AA31" s="115"/>
      <c r="AB31" s="207">
        <f>VLOOKUP(V31,BASE!$B$5:$E$53,4,FALSE)</f>
        <v>6394.3358696720888</v>
      </c>
      <c r="AC31" s="207"/>
      <c r="AD31" s="113">
        <f t="shared" si="3"/>
        <v>12788.671700000001</v>
      </c>
      <c r="AE31" s="32"/>
      <c r="AF31" s="39"/>
      <c r="AG31" s="38"/>
    </row>
    <row r="32" spans="1:33" s="27" customFormat="1" x14ac:dyDescent="0.25">
      <c r="A32" s="30"/>
      <c r="B32" s="122"/>
      <c r="C32" s="121"/>
      <c r="D32" s="121"/>
      <c r="E32" s="121"/>
      <c r="F32" s="122"/>
      <c r="I32" s="30">
        <f t="shared" si="2"/>
        <v>1</v>
      </c>
      <c r="J32" s="30">
        <f>IF(I32=1,1,IF(SUM(J33:J$171)+SUM(I$26:I32)&lt;$I$22,1,0))</f>
        <v>1</v>
      </c>
      <c r="K32" s="33">
        <f t="shared" si="0"/>
        <v>1</v>
      </c>
      <c r="L32" s="33">
        <f t="shared" si="1"/>
        <v>1</v>
      </c>
      <c r="M32" s="33"/>
      <c r="N32" s="33"/>
      <c r="O32" s="33"/>
      <c r="P32" s="33"/>
      <c r="Q32" s="33"/>
      <c r="R32" s="33"/>
      <c r="S32" s="33"/>
      <c r="T32" s="123" t="s">
        <v>102</v>
      </c>
      <c r="U32" s="132"/>
      <c r="V32" s="563" t="s">
        <v>192</v>
      </c>
      <c r="W32" s="563"/>
      <c r="X32" s="131" t="s">
        <v>183</v>
      </c>
      <c r="Y32" s="115">
        <v>1</v>
      </c>
      <c r="Z32" s="115">
        <v>1</v>
      </c>
      <c r="AA32" s="115"/>
      <c r="AB32" s="207">
        <f>VLOOKUP(V32,BASE!$B$5:$E$53,4,FALSE)</f>
        <v>2638.6723937404377</v>
      </c>
      <c r="AC32" s="207"/>
      <c r="AD32" s="113">
        <f t="shared" si="3"/>
        <v>2638.6723000000002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IF(I33=1,1,IF(SUM(J34:J$171)+SUM(I$26:I33)&lt;$I$22,1,0))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IF(I34=1,1,IF(SUM(J35:J$171)+SUM(I$26:I34)&lt;$I$22,1,0))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IF(I35=1,1,IF(SUM(J36:J$171)+SUM(I$26:I35)&lt;$I$22,1,0))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 t="s">
        <v>61</v>
      </c>
      <c r="U35" s="132"/>
      <c r="V35" s="563" t="s">
        <v>184</v>
      </c>
      <c r="W35" s="563"/>
      <c r="X35" s="131" t="s">
        <v>183</v>
      </c>
      <c r="Y35" s="115">
        <v>0</v>
      </c>
      <c r="Z35" s="115">
        <v>0</v>
      </c>
      <c r="AA35" s="115"/>
      <c r="AB35" s="207">
        <v>216.62</v>
      </c>
      <c r="AC35" s="207"/>
      <c r="AD35" s="113">
        <f t="shared" si="3"/>
        <v>0</v>
      </c>
      <c r="AE35" s="32"/>
      <c r="AF35" s="39"/>
      <c r="AG35" s="38"/>
    </row>
    <row r="36" spans="1:33" s="27" customFormat="1" hidden="1" x14ac:dyDescent="0.25">
      <c r="A36" s="30"/>
      <c r="B36" s="122"/>
      <c r="C36" s="121"/>
      <c r="D36" s="121"/>
      <c r="E36" s="121"/>
      <c r="F36" s="122"/>
      <c r="I36" s="30">
        <f t="shared" si="2"/>
        <v>0</v>
      </c>
      <c r="J36" s="30">
        <f>IF(I36=1,1,IF(SUM(J37:J$171)+SUM(I$26:I36)&lt;$I$22,1,0))</f>
        <v>0</v>
      </c>
      <c r="K36" s="33">
        <f t="shared" si="0"/>
        <v>0</v>
      </c>
      <c r="L36" s="33">
        <f t="shared" si="1"/>
        <v>0</v>
      </c>
      <c r="M36" s="33"/>
      <c r="N36" s="33"/>
      <c r="O36" s="33"/>
      <c r="P36" s="33"/>
      <c r="Q36" s="33"/>
      <c r="R36" s="33"/>
      <c r="S36" s="33"/>
      <c r="T36" s="123" t="s">
        <v>60</v>
      </c>
      <c r="U36" s="132"/>
      <c r="V36" s="563" t="s">
        <v>185</v>
      </c>
      <c r="W36" s="563"/>
      <c r="X36" s="131" t="s">
        <v>183</v>
      </c>
      <c r="Y36" s="115">
        <v>0</v>
      </c>
      <c r="Z36" s="115">
        <v>0</v>
      </c>
      <c r="AA36" s="115"/>
      <c r="AB36" s="207">
        <v>59.14</v>
      </c>
      <c r="AC36" s="207"/>
      <c r="AD36" s="113">
        <f t="shared" si="3"/>
        <v>0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1</v>
      </c>
      <c r="J37" s="30">
        <f>IF(I37=1,1,IF(SUM(J38:J$171)+SUM(I$26:I37)&lt;$I$22,1,0))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 t="s">
        <v>184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239.7877334815829</v>
      </c>
      <c r="AC37" s="207"/>
      <c r="AD37" s="113">
        <f t="shared" si="3"/>
        <v>239.7877</v>
      </c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>
        <f t="shared" si="2"/>
        <v>1</v>
      </c>
      <c r="J38" s="30">
        <f>IF(I38=1,1,IF(SUM(J39:J$171)+SUM(I$26:I38)&lt;$I$22,1,0))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 t="s">
        <v>185</v>
      </c>
      <c r="W38" s="563"/>
      <c r="X38" s="131" t="s">
        <v>183</v>
      </c>
      <c r="Y38" s="115">
        <v>1</v>
      </c>
      <c r="Z38" s="115">
        <v>1</v>
      </c>
      <c r="AA38" s="115"/>
      <c r="AB38" s="207">
        <f>VLOOKUP(V38,BASE!$B$5:$E$53,4,FALSE)</f>
        <v>65.46508428631158</v>
      </c>
      <c r="AC38" s="207"/>
      <c r="AD38" s="113">
        <f t="shared" si="3"/>
        <v>65.465000000000003</v>
      </c>
      <c r="AE38" s="32"/>
      <c r="AF38" s="39"/>
      <c r="AG38" s="38"/>
    </row>
    <row r="39" spans="1:33" s="27" customFormat="1" hidden="1" x14ac:dyDescent="0.25">
      <c r="A39" s="30"/>
      <c r="B39" s="122"/>
      <c r="C39" s="121"/>
      <c r="D39" s="121"/>
      <c r="E39" s="121"/>
      <c r="F39" s="122"/>
      <c r="I39" s="30">
        <f t="shared" si="2"/>
        <v>0</v>
      </c>
      <c r="J39" s="30">
        <f>IF(I39=1,1,IF(SUM(J40:J$171)+SUM(I$26:I39)&lt;$I$22,1,0))</f>
        <v>0</v>
      </c>
      <c r="K39" s="33">
        <f t="shared" si="0"/>
        <v>0</v>
      </c>
      <c r="L39" s="33">
        <f t="shared" si="1"/>
        <v>0</v>
      </c>
      <c r="M39" s="33"/>
      <c r="N39" s="33"/>
      <c r="O39" s="33"/>
      <c r="P39" s="33"/>
      <c r="Q39" s="33"/>
      <c r="R39" s="33"/>
      <c r="S39" s="33"/>
      <c r="T39" s="123"/>
      <c r="U39" s="132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3"/>
        <v>0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IF(I40=1,1,IF(SUM(J41:J$171)+SUM(I$26:I40)&lt;$I$22,1,0))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SUM(AD29:AD39)</f>
        <v>45125.635999999991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IF(I41=1,1,IF(SUM(J42:J$171)+SUM(I$26:I41)&lt;$I$22,1,0))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63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03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IF(I42=1,1,IF(SUM(J43:J$171)+SUM(I$26:I42)&lt;$I$22,1,0))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SUM(AD43:AD62)</f>
        <v>9926.3437000000013</v>
      </c>
      <c r="AE42" s="32"/>
      <c r="AF42" s="39"/>
      <c r="AG42" s="38"/>
    </row>
    <row r="43" spans="1:33" s="27" customFormat="1" x14ac:dyDescent="0.25">
      <c r="A43" s="30"/>
      <c r="B43" s="122"/>
      <c r="C43" s="121"/>
      <c r="D43" s="121"/>
      <c r="E43" s="121"/>
      <c r="F43" s="122"/>
      <c r="I43" s="30">
        <v>1</v>
      </c>
      <c r="J43" s="30">
        <f>IF(I43=1,1,IF(SUM(J44:J$171)+SUM(I$26:I43)&lt;$I$22,1,0))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98</v>
      </c>
      <c r="U43" s="48"/>
      <c r="V43" s="569" t="s">
        <v>224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AB43/SUM($AB$43:$AB$104)</f>
        <v>2.5236593059936908E-2</v>
      </c>
      <c r="AB43" s="114">
        <v>160</v>
      </c>
      <c r="AC43" s="196">
        <f>Y43/220</f>
        <v>51.580363636363636</v>
      </c>
      <c r="AD43" s="113">
        <f>ROUND(AB43*AC43,4)</f>
        <v>8252.8582000000006</v>
      </c>
      <c r="AE43" s="32"/>
      <c r="AF43" s="39"/>
      <c r="AG43" s="38"/>
    </row>
    <row r="44" spans="1:33" s="27" customFormat="1" hidden="1" x14ac:dyDescent="0.25">
      <c r="A44" s="30"/>
      <c r="B44" s="122"/>
      <c r="C44" s="121"/>
      <c r="D44" s="121"/>
      <c r="E44" s="121"/>
      <c r="F44" s="122"/>
      <c r="I44" s="30">
        <f t="shared" ref="I44:I61" si="4">IF($AD44=0,0,1)</f>
        <v>0</v>
      </c>
      <c r="J44" s="30">
        <f>IF(I44=1,1,IF(SUM(J45:J$171)+SUM(I$26:I44)&lt;$I$22,1,0))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ref="AD44:AD62" si="5">ROUND(AB44*AC44,4)</f>
        <v>0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IF(I45=1,1,IF(SUM(J46:J$171)+SUM(I$26:I45)&lt;$I$22,1,0))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IF(I46=1,1,IF(SUM(J47:J$171)+SUM(I$26:I46)&lt;$I$22,1,0))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IF(I47=1,1,IF(SUM(J48:J$171)+SUM(I$26:I47)&lt;$I$22,1,0))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IF(I48=1,1,IF(SUM(J49:J$171)+SUM(I$26:I48)&lt;$I$22,1,0))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IF(I49=1,1,IF(SUM(J50:J$171)+SUM(I$26:I49)&lt;$I$22,1,0))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IF(I50=1,1,IF(SUM(J51:J$171)+SUM(I$26:I50)&lt;$I$22,1,0))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IF(I51=1,1,IF(SUM(J52:J$171)+SUM(I$26:I51)&lt;$I$22,1,0))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IF(I52=1,1,IF(SUM(J53:J$171)+SUM(I$26:I52)&lt;$I$22,1,0))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IF(I53=1,1,IF(SUM(J54:J$171)+SUM(I$26:I53)&lt;$I$22,1,0))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IF(I54=1,1,IF(SUM(J55:J$171)+SUM(I$26:I54)&lt;$I$22,1,0))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IF(I55=1,1,IF(SUM(J56:J$171)+SUM(I$26:I55)&lt;$I$22,1,0))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IF(I56=1,1,IF(SUM(J57:J$171)+SUM(I$26:I56)&lt;$I$22,1,0))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IF(I57=1,1,IF(SUM(J58:J$171)+SUM(I$26:I57)&lt;$I$22,1,0))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IF(I58=1,1,IF(SUM(J59:J$171)+SUM(I$26:I58)&lt;$I$22,1,0))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IF(I59=1,1,IF(SUM(J60:J$171)+SUM(I$26:I59)&lt;$I$22,1,0))</f>
        <v>0</v>
      </c>
      <c r="K59" s="33">
        <f t="shared" ref="K59:K90" si="6">MAX(I59:J59)</f>
        <v>0</v>
      </c>
      <c r="L59" s="33">
        <f t="shared" ref="L59:L90" si="7">K59</f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4"/>
        <v>0</v>
      </c>
      <c r="J60" s="30">
        <f>IF(I60=1,1,IF(SUM(J61:J$171)+SUM(I$26:I60)&lt;$I$22,1,0))</f>
        <v>0</v>
      </c>
      <c r="K60" s="33">
        <f t="shared" si="6"/>
        <v>0</v>
      </c>
      <c r="L60" s="33">
        <f t="shared" si="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4"/>
        <v>0</v>
      </c>
      <c r="J61" s="30">
        <f>IF(I61=1,1,IF(SUM(J62:J$171)+SUM(I$26:I61)&lt;$I$22,1,0))</f>
        <v>0</v>
      </c>
      <c r="K61" s="33">
        <f t="shared" si="6"/>
        <v>0</v>
      </c>
      <c r="L61" s="33">
        <f t="shared" si="7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5"/>
        <v>0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IF(I62=1,1,IF(SUM(J63:J$171)+SUM(I$26:I62)&lt;$I$22,1,0))</f>
        <v>1</v>
      </c>
      <c r="K62" s="33">
        <f t="shared" si="6"/>
        <v>1</v>
      </c>
      <c r="L62" s="33">
        <f t="shared" si="7"/>
        <v>1</v>
      </c>
      <c r="M62" s="33"/>
      <c r="N62" s="33"/>
      <c r="O62" s="33"/>
      <c r="P62" s="33"/>
      <c r="Q62" s="33"/>
      <c r="R62" s="33"/>
      <c r="S62" s="33"/>
      <c r="T62" s="200" t="s">
        <v>48</v>
      </c>
      <c r="U62" s="48"/>
      <c r="V62" s="569" t="s">
        <v>203</v>
      </c>
      <c r="W62" s="569"/>
      <c r="X62" s="131" t="s">
        <v>204</v>
      </c>
      <c r="Y62" s="207">
        <f>VLOOKUP(X62,BASE!$B$5:$E$53,4,FALSE)</f>
        <v>18408.34</v>
      </c>
      <c r="Z62" s="198">
        <v>1</v>
      </c>
      <c r="AA62" s="197">
        <f>AB62/SUM($AB$43:$AB$104)</f>
        <v>3.1545741324921135E-3</v>
      </c>
      <c r="AB62" s="114">
        <v>20</v>
      </c>
      <c r="AC62" s="196">
        <f>Y62/220</f>
        <v>83.674272727272722</v>
      </c>
      <c r="AD62" s="113">
        <f t="shared" si="5"/>
        <v>1673.4855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IF(I63=1,1,IF(SUM(J64:J$171)+SUM(I$26:I63)&lt;$I$22,1,0))</f>
        <v>1</v>
      </c>
      <c r="K63" s="33">
        <f t="shared" si="6"/>
        <v>1</v>
      </c>
      <c r="L63" s="33">
        <f t="shared" si="7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SUM(AD64:AD83)</f>
        <v>37945.17</v>
      </c>
      <c r="AE63" s="32"/>
      <c r="AF63" s="39"/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v>1</v>
      </c>
      <c r="J64" s="30">
        <f>IF(I64=1,1,IF(SUM(J65:J$171)+SUM(I$26:I64)&lt;$I$22,1,0))</f>
        <v>1</v>
      </c>
      <c r="K64" s="33">
        <f t="shared" si="6"/>
        <v>1</v>
      </c>
      <c r="L64" s="33">
        <f t="shared" si="7"/>
        <v>1</v>
      </c>
      <c r="M64" s="33"/>
      <c r="N64" s="33"/>
      <c r="O64" s="33"/>
      <c r="P64" s="33"/>
      <c r="Q64" s="33"/>
      <c r="R64" s="33"/>
      <c r="S64" s="33"/>
      <c r="T64" s="200" t="s">
        <v>80</v>
      </c>
      <c r="U64" s="48"/>
      <c r="V64" s="569" t="s">
        <v>231</v>
      </c>
      <c r="W64" s="569"/>
      <c r="X64" s="131" t="s">
        <v>232</v>
      </c>
      <c r="Y64" s="207">
        <f>VLOOKUP(X64,BASE!$B$5:$E$53,4,FALSE)</f>
        <v>6576.05</v>
      </c>
      <c r="Z64" s="198">
        <v>3</v>
      </c>
      <c r="AA64" s="197">
        <f>AB64/SUM($AB$43:$AB$104)</f>
        <v>0.10410094637223975</v>
      </c>
      <c r="AB64" s="114">
        <v>660</v>
      </c>
      <c r="AC64" s="196">
        <f>Y64/220</f>
        <v>29.891136363636363</v>
      </c>
      <c r="AD64" s="113">
        <f>ROUND(AB64*AC64,4)</f>
        <v>19728.150000000001</v>
      </c>
      <c r="AE64" s="32"/>
      <c r="AF64" s="39"/>
      <c r="AG64" s="38"/>
    </row>
    <row r="65" spans="1:33" s="27" customFormat="1" x14ac:dyDescent="0.25">
      <c r="A65" s="30"/>
      <c r="B65" s="122"/>
      <c r="C65" s="121"/>
      <c r="D65" s="121"/>
      <c r="E65" s="121"/>
      <c r="F65" s="122"/>
      <c r="I65" s="30">
        <f t="shared" ref="I65:I82" si="8">IF($AD65=0,0,1)</f>
        <v>1</v>
      </c>
      <c r="J65" s="30">
        <f>IF(I65=1,1,IF(SUM(J66:J$171)+SUM(I$26:I65)&lt;$I$22,1,0))</f>
        <v>1</v>
      </c>
      <c r="K65" s="33">
        <f t="shared" si="6"/>
        <v>1</v>
      </c>
      <c r="L65" s="33">
        <f t="shared" si="7"/>
        <v>1</v>
      </c>
      <c r="M65" s="33"/>
      <c r="N65" s="33"/>
      <c r="O65" s="33"/>
      <c r="P65" s="33"/>
      <c r="Q65" s="33"/>
      <c r="R65" s="33"/>
      <c r="S65" s="33"/>
      <c r="T65" s="200" t="s">
        <v>101</v>
      </c>
      <c r="U65" s="48"/>
      <c r="V65" s="569" t="s">
        <v>236</v>
      </c>
      <c r="W65" s="569"/>
      <c r="X65" s="131" t="s">
        <v>237</v>
      </c>
      <c r="Y65" s="207">
        <f>VLOOKUP(X65,BASE!$B$5:$E$53,4,FALSE)</f>
        <v>3793.13</v>
      </c>
      <c r="Z65" s="198">
        <v>3</v>
      </c>
      <c r="AA65" s="197">
        <f>AB65/SUM($AB$43:$AB$104)</f>
        <v>0.10410094637223975</v>
      </c>
      <c r="AB65" s="114">
        <v>660</v>
      </c>
      <c r="AC65" s="196">
        <f>Y65/220</f>
        <v>17.241500000000002</v>
      </c>
      <c r="AD65" s="113">
        <f t="shared" ref="AD65:AD83" si="9">ROUND(AB65*AC65,4)</f>
        <v>11379.39</v>
      </c>
      <c r="AE65" s="32"/>
      <c r="AF65" s="39"/>
      <c r="AG65" s="38"/>
    </row>
    <row r="66" spans="1:33" s="27" customFormat="1" x14ac:dyDescent="0.25">
      <c r="A66" s="30"/>
      <c r="B66" s="122"/>
      <c r="C66" s="121"/>
      <c r="D66" s="121"/>
      <c r="E66" s="121"/>
      <c r="F66" s="122"/>
      <c r="I66" s="30">
        <f t="shared" si="8"/>
        <v>1</v>
      </c>
      <c r="J66" s="30">
        <f>IF(I66=1,1,IF(SUM(J67:J$171)+SUM(I$26:I66)&lt;$I$22,1,0))</f>
        <v>1</v>
      </c>
      <c r="K66" s="33">
        <f t="shared" si="6"/>
        <v>1</v>
      </c>
      <c r="L66" s="33">
        <f t="shared" si="7"/>
        <v>1</v>
      </c>
      <c r="M66" s="33"/>
      <c r="N66" s="33"/>
      <c r="O66" s="33"/>
      <c r="P66" s="33"/>
      <c r="Q66" s="33"/>
      <c r="R66" s="33"/>
      <c r="S66" s="33"/>
      <c r="T66" s="200" t="s">
        <v>100</v>
      </c>
      <c r="U66" s="48"/>
      <c r="V66" s="569" t="s">
        <v>238</v>
      </c>
      <c r="W66" s="569"/>
      <c r="X66" s="131" t="s">
        <v>237</v>
      </c>
      <c r="Y66" s="207">
        <f>VLOOKUP(X66,BASE!$B$5:$E$53,4,FALSE)</f>
        <v>3793.13</v>
      </c>
      <c r="Z66" s="198">
        <v>1</v>
      </c>
      <c r="AA66" s="197">
        <f>AB66/SUM($AB$43:$AB$104)</f>
        <v>3.4700315457413249E-2</v>
      </c>
      <c r="AB66" s="114">
        <v>220</v>
      </c>
      <c r="AC66" s="196">
        <f>Y66/220</f>
        <v>17.241500000000002</v>
      </c>
      <c r="AD66" s="113">
        <f t="shared" si="9"/>
        <v>3793.13</v>
      </c>
      <c r="AE66" s="32"/>
      <c r="AF66" s="39"/>
      <c r="AG66" s="38"/>
    </row>
    <row r="67" spans="1:33" s="27" customFormat="1" x14ac:dyDescent="0.25">
      <c r="A67" s="30"/>
      <c r="B67" s="122"/>
      <c r="C67" s="121"/>
      <c r="D67" s="121"/>
      <c r="E67" s="121"/>
      <c r="F67" s="122"/>
      <c r="I67" s="30">
        <f t="shared" si="8"/>
        <v>1</v>
      </c>
      <c r="J67" s="30">
        <f>IF(I67=1,1,IF(SUM(J68:J$171)+SUM(I$26:I67)&lt;$I$22,1,0))</f>
        <v>1</v>
      </c>
      <c r="K67" s="33">
        <f t="shared" si="6"/>
        <v>1</v>
      </c>
      <c r="L67" s="33">
        <f t="shared" si="7"/>
        <v>1</v>
      </c>
      <c r="M67" s="33"/>
      <c r="N67" s="33"/>
      <c r="O67" s="33"/>
      <c r="P67" s="33"/>
      <c r="Q67" s="33"/>
      <c r="R67" s="33"/>
      <c r="S67" s="33"/>
      <c r="T67" s="200" t="s">
        <v>99</v>
      </c>
      <c r="U67" s="48"/>
      <c r="V67" s="569" t="s">
        <v>239</v>
      </c>
      <c r="W67" s="569"/>
      <c r="X67" s="131" t="s">
        <v>230</v>
      </c>
      <c r="Y67" s="207">
        <f>VLOOKUP(X67,BASE!$B$5:$E$53,4,FALSE)</f>
        <v>3044.5</v>
      </c>
      <c r="Z67" s="198">
        <v>1</v>
      </c>
      <c r="AA67" s="197">
        <f>AB67/SUM($AB$43:$AB$104)</f>
        <v>3.4700315457413249E-2</v>
      </c>
      <c r="AB67" s="114">
        <v>220</v>
      </c>
      <c r="AC67" s="196">
        <f>Y67/220</f>
        <v>13.838636363636363</v>
      </c>
      <c r="AD67" s="113">
        <f t="shared" si="9"/>
        <v>3044.5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8"/>
        <v>0</v>
      </c>
      <c r="J68" s="30">
        <f>IF(I68=1,1,IF(SUM(J69:J$171)+SUM(I$26:I68)&lt;$I$22,1,0))</f>
        <v>0</v>
      </c>
      <c r="K68" s="33">
        <f t="shared" si="6"/>
        <v>0</v>
      </c>
      <c r="L68" s="33">
        <f t="shared" si="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9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8"/>
        <v>0</v>
      </c>
      <c r="J69" s="30">
        <f>IF(I69=1,1,IF(SUM(J70:J$171)+SUM(I$26:I69)&lt;$I$22,1,0))</f>
        <v>0</v>
      </c>
      <c r="K69" s="33">
        <f t="shared" si="6"/>
        <v>0</v>
      </c>
      <c r="L69" s="33">
        <f t="shared" si="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9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8"/>
        <v>0</v>
      </c>
      <c r="J70" s="30">
        <f>IF(I70=1,1,IF(SUM(J71:J$171)+SUM(I$26:I70)&lt;$I$22,1,0))</f>
        <v>0</v>
      </c>
      <c r="K70" s="33">
        <f t="shared" si="6"/>
        <v>0</v>
      </c>
      <c r="L70" s="33">
        <f t="shared" si="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9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8"/>
        <v>0</v>
      </c>
      <c r="J71" s="30">
        <f>IF(I71=1,1,IF(SUM(J72:J$171)+SUM(I$26:I71)&lt;$I$22,1,0))</f>
        <v>0</v>
      </c>
      <c r="K71" s="33">
        <f t="shared" si="6"/>
        <v>0</v>
      </c>
      <c r="L71" s="33">
        <f t="shared" si="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9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8"/>
        <v>0</v>
      </c>
      <c r="J72" s="30">
        <f>IF(I72=1,1,IF(SUM(J73:J$171)+SUM(I$26:I72)&lt;$I$22,1,0))</f>
        <v>0</v>
      </c>
      <c r="K72" s="33">
        <f t="shared" si="6"/>
        <v>0</v>
      </c>
      <c r="L72" s="33">
        <f t="shared" si="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9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8"/>
        <v>0</v>
      </c>
      <c r="J73" s="30">
        <f>IF(I73=1,1,IF(SUM(J74:J$171)+SUM(I$26:I73)&lt;$I$22,1,0))</f>
        <v>0</v>
      </c>
      <c r="K73" s="33">
        <f t="shared" si="6"/>
        <v>0</v>
      </c>
      <c r="L73" s="33">
        <f t="shared" si="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9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8"/>
        <v>0</v>
      </c>
      <c r="J74" s="30">
        <f>IF(I74=1,1,IF(SUM(J75:J$171)+SUM(I$26:I74)&lt;$I$22,1,0))</f>
        <v>0</v>
      </c>
      <c r="K74" s="33">
        <f t="shared" si="6"/>
        <v>0</v>
      </c>
      <c r="L74" s="33">
        <f t="shared" si="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9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8"/>
        <v>0</v>
      </c>
      <c r="J75" s="30">
        <f>IF(I75=1,1,IF(SUM(J76:J$171)+SUM(I$26:I75)&lt;$I$22,1,0))</f>
        <v>0</v>
      </c>
      <c r="K75" s="33">
        <f t="shared" si="6"/>
        <v>0</v>
      </c>
      <c r="L75" s="33">
        <f t="shared" si="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9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8"/>
        <v>0</v>
      </c>
      <c r="J76" s="30">
        <f>IF(I76=1,1,IF(SUM(J77:J$171)+SUM(I$26:I76)&lt;$I$22,1,0))</f>
        <v>0</v>
      </c>
      <c r="K76" s="33">
        <f t="shared" si="6"/>
        <v>0</v>
      </c>
      <c r="L76" s="33">
        <f t="shared" si="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9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8"/>
        <v>0</v>
      </c>
      <c r="J77" s="30">
        <f>IF(I77=1,1,IF(SUM(J78:J$171)+SUM(I$26:I77)&lt;$I$22,1,0))</f>
        <v>0</v>
      </c>
      <c r="K77" s="33">
        <f t="shared" si="6"/>
        <v>0</v>
      </c>
      <c r="L77" s="33">
        <f t="shared" si="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9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8"/>
        <v>0</v>
      </c>
      <c r="J78" s="30">
        <f>IF(I78=1,1,IF(SUM(J79:J$171)+SUM(I$26:I78)&lt;$I$22,1,0))</f>
        <v>0</v>
      </c>
      <c r="K78" s="33">
        <f t="shared" si="6"/>
        <v>0</v>
      </c>
      <c r="L78" s="33">
        <f t="shared" si="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9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8"/>
        <v>0</v>
      </c>
      <c r="J79" s="30">
        <f>IF(I79=1,1,IF(SUM(J80:J$171)+SUM(I$26:I79)&lt;$I$22,1,0))</f>
        <v>0</v>
      </c>
      <c r="K79" s="33">
        <f t="shared" si="6"/>
        <v>0</v>
      </c>
      <c r="L79" s="33">
        <f t="shared" si="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9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8"/>
        <v>0</v>
      </c>
      <c r="J80" s="30">
        <f>IF(I80=1,1,IF(SUM(J81:J$171)+SUM(I$26:I80)&lt;$I$22,1,0))</f>
        <v>0</v>
      </c>
      <c r="K80" s="33">
        <f t="shared" si="6"/>
        <v>0</v>
      </c>
      <c r="L80" s="33">
        <f t="shared" si="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9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8"/>
        <v>0</v>
      </c>
      <c r="J81" s="30">
        <f>IF(I81=1,1,IF(SUM(J82:J$171)+SUM(I$26:I81)&lt;$I$22,1,0))</f>
        <v>0</v>
      </c>
      <c r="K81" s="33">
        <f t="shared" si="6"/>
        <v>0</v>
      </c>
      <c r="L81" s="33">
        <f t="shared" si="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9"/>
        <v>0</v>
      </c>
      <c r="AE81" s="32"/>
      <c r="AF81" s="39"/>
      <c r="AG81" s="38"/>
    </row>
    <row r="82" spans="1:33" s="27" customFormat="1" hidden="1" x14ac:dyDescent="0.25">
      <c r="A82" s="30"/>
      <c r="B82" s="122"/>
      <c r="C82" s="121"/>
      <c r="D82" s="121"/>
      <c r="E82" s="121"/>
      <c r="F82" s="122"/>
      <c r="I82" s="30">
        <f t="shared" si="8"/>
        <v>0</v>
      </c>
      <c r="J82" s="30">
        <f>IF(I82=1,1,IF(SUM(J83:J$171)+SUM(I$26:I82)&lt;$I$22,1,0))</f>
        <v>0</v>
      </c>
      <c r="K82" s="33">
        <f t="shared" si="6"/>
        <v>0</v>
      </c>
      <c r="L82" s="33">
        <f t="shared" si="7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9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IF(I83=1,1,IF(SUM(J84:J$171)+SUM(I$26:I83)&lt;$I$22,1,0))</f>
        <v>1</v>
      </c>
      <c r="K83" s="33">
        <f t="shared" si="6"/>
        <v>1</v>
      </c>
      <c r="L83" s="33">
        <f t="shared" si="7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9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IF(I84=1,1,IF(SUM(J85:J$171)+SUM(I$26:I84)&lt;$I$22,1,0))</f>
        <v>1</v>
      </c>
      <c r="K84" s="33">
        <f t="shared" si="6"/>
        <v>1</v>
      </c>
      <c r="L84" s="33">
        <f t="shared" si="7"/>
        <v>1</v>
      </c>
      <c r="M84" s="33"/>
      <c r="N84" s="33"/>
      <c r="O84" s="33"/>
      <c r="P84" s="33"/>
      <c r="Q84" s="33"/>
      <c r="R84" s="33"/>
      <c r="S84" s="33"/>
      <c r="T84" s="195"/>
      <c r="U84" s="48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SUM(AD85:AD104)</f>
        <v>35642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IF(I85=1,1,IF(SUM(J86:J$171)+SUM(I$26:I85)&lt;$I$22,1,0))</f>
        <v>1</v>
      </c>
      <c r="K85" s="33">
        <f t="shared" si="6"/>
        <v>1</v>
      </c>
      <c r="L85" s="33">
        <f t="shared" si="7"/>
        <v>1</v>
      </c>
      <c r="M85" s="33"/>
      <c r="N85" s="33"/>
      <c r="O85" s="33"/>
      <c r="P85" s="33"/>
      <c r="Q85" s="33"/>
      <c r="R85" s="33"/>
      <c r="S85" s="33"/>
      <c r="T85" s="200" t="s">
        <v>44</v>
      </c>
      <c r="U85" s="48"/>
      <c r="V85" s="569" t="s">
        <v>247</v>
      </c>
      <c r="W85" s="569"/>
      <c r="X85" s="131" t="s">
        <v>248</v>
      </c>
      <c r="Y85" s="207">
        <f>VLOOKUP(X85,BASE!$B$5:$E$53,4,FALSE)</f>
        <v>1782.1</v>
      </c>
      <c r="Z85" s="198">
        <v>20</v>
      </c>
      <c r="AA85" s="197">
        <f>AB85/SUM($AB$43:$AB$104)</f>
        <v>0.694006309148265</v>
      </c>
      <c r="AB85" s="114">
        <v>4400</v>
      </c>
      <c r="AC85" s="196">
        <f>Y85/220</f>
        <v>8.1004545454545447</v>
      </c>
      <c r="AD85" s="113">
        <f t="shared" ref="AD85" si="10">ROUND(AB85*AC85,4)</f>
        <v>35642</v>
      </c>
      <c r="AE85" s="32"/>
      <c r="AF85" s="39"/>
      <c r="AG85" s="38"/>
    </row>
    <row r="86" spans="1:33" s="27" customFormat="1" x14ac:dyDescent="0.25">
      <c r="A86" s="30"/>
      <c r="B86" s="122"/>
      <c r="C86" s="121"/>
      <c r="D86" s="121"/>
      <c r="E86" s="121"/>
      <c r="F86" s="122"/>
      <c r="I86" s="30">
        <v>1</v>
      </c>
      <c r="J86" s="30">
        <f>IF(I86=1,1,IF(SUM(J87:J$171)+SUM(I$26:I86)&lt;$I$22,1,0))</f>
        <v>1</v>
      </c>
      <c r="K86" s="33">
        <f t="shared" si="6"/>
        <v>1</v>
      </c>
      <c r="L86" s="33">
        <f t="shared" si="7"/>
        <v>1</v>
      </c>
      <c r="M86" s="33"/>
      <c r="N86" s="33"/>
      <c r="O86" s="33"/>
      <c r="P86" s="33"/>
      <c r="Q86" s="33"/>
      <c r="R86" s="33"/>
      <c r="S86" s="33"/>
      <c r="T86" s="200" t="s">
        <v>89</v>
      </c>
      <c r="U86" s="48"/>
      <c r="V86" s="569"/>
      <c r="W86" s="569"/>
      <c r="X86" s="131"/>
      <c r="Y86" s="207"/>
      <c r="Z86" s="198"/>
      <c r="AA86" s="197"/>
      <c r="AB86" s="114"/>
      <c r="AC86" s="196"/>
      <c r="AD86" s="113"/>
      <c r="AE86" s="32"/>
      <c r="AF86" s="39"/>
      <c r="AG86" s="38"/>
    </row>
    <row r="87" spans="1:33" s="27" customFormat="1" x14ac:dyDescent="0.25">
      <c r="A87" s="30"/>
      <c r="B87" s="122"/>
      <c r="C87" s="121"/>
      <c r="D87" s="121"/>
      <c r="E87" s="121"/>
      <c r="F87" s="122"/>
      <c r="I87" s="30">
        <f t="shared" ref="I87:I104" si="11">IF($AD87=0,0,1)</f>
        <v>0</v>
      </c>
      <c r="J87" s="30">
        <f>IF(I87=1,1,IF(SUM(J88:J$171)+SUM(I$26:I87)&lt;$I$22,1,0))</f>
        <v>0</v>
      </c>
      <c r="K87" s="33">
        <f t="shared" si="6"/>
        <v>0</v>
      </c>
      <c r="L87" s="33">
        <f t="shared" si="7"/>
        <v>0</v>
      </c>
      <c r="M87" s="33"/>
      <c r="N87" s="33"/>
      <c r="O87" s="33"/>
      <c r="P87" s="33"/>
      <c r="Q87" s="33"/>
      <c r="R87" s="33"/>
      <c r="S87" s="33"/>
      <c r="T87" s="200" t="s">
        <v>89</v>
      </c>
      <c r="U87" s="48"/>
      <c r="V87" s="569"/>
      <c r="W87" s="569"/>
      <c r="X87" s="131"/>
      <c r="Y87" s="207"/>
      <c r="Z87" s="198"/>
      <c r="AA87" s="197"/>
      <c r="AB87" s="114"/>
      <c r="AC87" s="196"/>
      <c r="AD87" s="113"/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11"/>
        <v>0</v>
      </c>
      <c r="J88" s="30">
        <f>IF(I88=1,1,IF(SUM(J89:J$171)+SUM(I$26:I88)&lt;$I$22,1,0))</f>
        <v>0</v>
      </c>
      <c r="K88" s="33">
        <f t="shared" si="6"/>
        <v>0</v>
      </c>
      <c r="L88" s="33">
        <f t="shared" si="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ref="AD88:AD104" si="12">ROUND(AB88*AC88,4)</f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11"/>
        <v>0</v>
      </c>
      <c r="J89" s="30">
        <f>IF(I89=1,1,IF(SUM(J90:J$171)+SUM(I$26:I89)&lt;$I$22,1,0))</f>
        <v>0</v>
      </c>
      <c r="K89" s="33">
        <f t="shared" si="6"/>
        <v>0</v>
      </c>
      <c r="L89" s="33">
        <f t="shared" si="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12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11"/>
        <v>0</v>
      </c>
      <c r="J90" s="30">
        <f>IF(I90=1,1,IF(SUM(J91:J$171)+SUM(I$26:I90)&lt;$I$22,1,0))</f>
        <v>0</v>
      </c>
      <c r="K90" s="33">
        <f t="shared" si="6"/>
        <v>0</v>
      </c>
      <c r="L90" s="33">
        <f t="shared" si="7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2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11"/>
        <v>0</v>
      </c>
      <c r="J91" s="30">
        <f>IF(I91=1,1,IF(SUM(J92:J$171)+SUM(I$26:I91)&lt;$I$22,1,0))</f>
        <v>0</v>
      </c>
      <c r="K91" s="33">
        <f t="shared" ref="K91:K122" si="13">MAX(I91:J91)</f>
        <v>0</v>
      </c>
      <c r="L91" s="33">
        <f t="shared" ref="L91:L122" si="14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2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11"/>
        <v>0</v>
      </c>
      <c r="J92" s="30">
        <f>IF(I92=1,1,IF(SUM(J93:J$171)+SUM(I$26:I92)&lt;$I$22,1,0))</f>
        <v>0</v>
      </c>
      <c r="K92" s="33">
        <f t="shared" si="13"/>
        <v>0</v>
      </c>
      <c r="L92" s="33">
        <f t="shared" si="14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2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11"/>
        <v>0</v>
      </c>
      <c r="J93" s="30">
        <f>IF(I93=1,1,IF(SUM(J94:J$171)+SUM(I$26:I93)&lt;$I$22,1,0))</f>
        <v>0</v>
      </c>
      <c r="K93" s="33">
        <f t="shared" si="13"/>
        <v>0</v>
      </c>
      <c r="L93" s="33">
        <f t="shared" si="14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2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11"/>
        <v>0</v>
      </c>
      <c r="J94" s="30">
        <f>IF(I94=1,1,IF(SUM(J95:J$171)+SUM(I$26:I94)&lt;$I$22,1,0))</f>
        <v>0</v>
      </c>
      <c r="K94" s="33">
        <f t="shared" si="13"/>
        <v>0</v>
      </c>
      <c r="L94" s="33">
        <f t="shared" si="14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2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1"/>
        <v>0</v>
      </c>
      <c r="J95" s="30">
        <f>IF(I95=1,1,IF(SUM(J96:J$171)+SUM(I$26:I95)&lt;$I$22,1,0))</f>
        <v>0</v>
      </c>
      <c r="K95" s="33">
        <f t="shared" si="13"/>
        <v>0</v>
      </c>
      <c r="L95" s="33">
        <f t="shared" si="14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2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11"/>
        <v>0</v>
      </c>
      <c r="J96" s="30">
        <f>IF(I96=1,1,IF(SUM(J97:J$171)+SUM(I$26:I96)&lt;$I$22,1,0))</f>
        <v>0</v>
      </c>
      <c r="K96" s="33">
        <f t="shared" si="13"/>
        <v>0</v>
      </c>
      <c r="L96" s="33">
        <f t="shared" si="14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2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11"/>
        <v>0</v>
      </c>
      <c r="J97" s="30">
        <f>IF(I97=1,1,IF(SUM(J98:J$171)+SUM(I$26:I97)&lt;$I$22,1,0))</f>
        <v>0</v>
      </c>
      <c r="K97" s="33">
        <f t="shared" si="13"/>
        <v>0</v>
      </c>
      <c r="L97" s="33">
        <f t="shared" si="14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2"/>
        <v>0</v>
      </c>
      <c r="AE97" s="32"/>
      <c r="AF97" s="39"/>
      <c r="AG97" s="38"/>
    </row>
    <row r="98" spans="1:33" s="27" customFormat="1" ht="14.45" hidden="1" customHeight="1" x14ac:dyDescent="0.25">
      <c r="A98" s="30"/>
      <c r="B98" s="122"/>
      <c r="C98" s="121"/>
      <c r="D98" s="121"/>
      <c r="E98" s="121"/>
      <c r="F98" s="122"/>
      <c r="I98" s="30">
        <f t="shared" si="11"/>
        <v>0</v>
      </c>
      <c r="J98" s="30">
        <f>IF(I98=1,1,IF(SUM(J99:J$171)+SUM(I$26:I98)&lt;$I$22,1,0))</f>
        <v>0</v>
      </c>
      <c r="K98" s="33">
        <f t="shared" si="13"/>
        <v>0</v>
      </c>
      <c r="L98" s="33">
        <f t="shared" si="14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2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11"/>
        <v>0</v>
      </c>
      <c r="J99" s="30">
        <f>IF(I99=1,1,IF(SUM(J100:J$171)+SUM(I$26:I99)&lt;$I$22,1,0))</f>
        <v>0</v>
      </c>
      <c r="K99" s="33">
        <f t="shared" si="13"/>
        <v>0</v>
      </c>
      <c r="L99" s="33">
        <f t="shared" si="14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2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11"/>
        <v>0</v>
      </c>
      <c r="J100" s="30">
        <f>IF(I100=1,1,IF(SUM(J101:J$171)+SUM(I$26:I100)&lt;$I$22,1,0))</f>
        <v>0</v>
      </c>
      <c r="K100" s="33">
        <f t="shared" si="13"/>
        <v>0</v>
      </c>
      <c r="L100" s="33">
        <f t="shared" si="14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2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1"/>
        <v>0</v>
      </c>
      <c r="J101" s="30">
        <f>IF(I101=1,1,IF(SUM(J102:J$171)+SUM(I$26:I101)&lt;$I$22,1,0))</f>
        <v>0</v>
      </c>
      <c r="K101" s="33">
        <f t="shared" si="13"/>
        <v>0</v>
      </c>
      <c r="L101" s="33">
        <f t="shared" si="14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2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11"/>
        <v>0</v>
      </c>
      <c r="J102" s="30">
        <f>IF(I102=1,1,IF(SUM(J103:J$171)+SUM(I$26:I102)&lt;$I$22,1,0))</f>
        <v>0</v>
      </c>
      <c r="K102" s="33">
        <f t="shared" si="13"/>
        <v>0</v>
      </c>
      <c r="L102" s="33">
        <f t="shared" si="14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2"/>
        <v>0</v>
      </c>
      <c r="AE102" s="32"/>
      <c r="AF102" s="39"/>
      <c r="AG102" s="38"/>
    </row>
    <row r="103" spans="1:33" s="27" customFormat="1" hidden="1" x14ac:dyDescent="0.25">
      <c r="A103" s="30"/>
      <c r="B103" s="122"/>
      <c r="C103" s="121"/>
      <c r="D103" s="121"/>
      <c r="E103" s="121"/>
      <c r="F103" s="122"/>
      <c r="I103" s="30">
        <f t="shared" si="11"/>
        <v>0</v>
      </c>
      <c r="J103" s="30">
        <f>IF(I103=1,1,IF(SUM(J104:J$171)+SUM(I$26:I103)&lt;$I$22,1,0))</f>
        <v>0</v>
      </c>
      <c r="K103" s="33">
        <f t="shared" si="13"/>
        <v>0</v>
      </c>
      <c r="L103" s="33">
        <f t="shared" si="14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2"/>
        <v>0</v>
      </c>
      <c r="AE103" s="32"/>
      <c r="AF103" s="39"/>
      <c r="AG103" s="38"/>
    </row>
    <row r="104" spans="1:33" s="27" customFormat="1" x14ac:dyDescent="0.25">
      <c r="A104" s="30"/>
      <c r="B104" s="122"/>
      <c r="C104" s="121"/>
      <c r="D104" s="121"/>
      <c r="E104" s="121"/>
      <c r="F104" s="122"/>
      <c r="I104" s="30">
        <f t="shared" si="11"/>
        <v>0</v>
      </c>
      <c r="J104" s="30">
        <f>IF(I104=1,1,IF(SUM(J105:J$171)+SUM(I$26:I104)&lt;$I$22,1,0))</f>
        <v>1</v>
      </c>
      <c r="K104" s="33">
        <f t="shared" si="13"/>
        <v>1</v>
      </c>
      <c r="L104" s="33">
        <f t="shared" si="14"/>
        <v>1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2"/>
        <v>0</v>
      </c>
      <c r="AE104" s="32"/>
      <c r="AF104" s="39"/>
      <c r="AG104" s="38"/>
    </row>
    <row r="105" spans="1:33" s="27" customFormat="1" x14ac:dyDescent="0.25">
      <c r="A105" s="31"/>
      <c r="B105" s="31"/>
      <c r="C105" s="31"/>
      <c r="D105" s="31"/>
      <c r="E105" s="31"/>
      <c r="F105" s="31"/>
      <c r="I105" s="30">
        <v>1</v>
      </c>
      <c r="J105" s="30">
        <f>IF(I105=1,1,IF(SUM(J108:J$171)+SUM(I$26:I105)&lt;$I$22,1,0))</f>
        <v>1</v>
      </c>
      <c r="K105" s="33">
        <f t="shared" si="13"/>
        <v>1</v>
      </c>
      <c r="L105" s="33">
        <f t="shared" si="14"/>
        <v>1</v>
      </c>
      <c r="M105" s="33"/>
      <c r="N105" s="33"/>
      <c r="O105" s="33"/>
      <c r="P105" s="33"/>
      <c r="Q105" s="33"/>
      <c r="R105" s="33"/>
      <c r="S105" s="33"/>
      <c r="T105" s="195"/>
      <c r="U105" s="48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AD42+AD63+AD84</f>
        <v>83513.513699999996</v>
      </c>
      <c r="AE105" s="32"/>
      <c r="AF105" s="39"/>
      <c r="AG105" s="38"/>
    </row>
    <row r="106" spans="1:33" s="101" customFormat="1" ht="14.45" customHeight="1" x14ac:dyDescent="0.25">
      <c r="A106" s="30"/>
      <c r="B106" s="122"/>
      <c r="C106" s="121"/>
      <c r="D106" s="121"/>
      <c r="E106" s="121"/>
      <c r="F106" s="122"/>
      <c r="G106" s="64"/>
      <c r="H106" s="63"/>
      <c r="I106" s="30">
        <v>1</v>
      </c>
      <c r="J106" s="30">
        <f>H106</f>
        <v>0</v>
      </c>
      <c r="K106" s="33">
        <f t="shared" si="13"/>
        <v>1</v>
      </c>
      <c r="L106" s="33">
        <f t="shared" si="14"/>
        <v>1</v>
      </c>
      <c r="M106" s="33"/>
      <c r="N106" s="33"/>
      <c r="O106" s="33"/>
      <c r="P106" s="33"/>
      <c r="Q106" s="33"/>
      <c r="R106" s="33"/>
      <c r="S106" s="61"/>
      <c r="T106" s="157">
        <v>1</v>
      </c>
      <c r="U106" s="168"/>
      <c r="V106" s="185"/>
      <c r="W106" s="185"/>
      <c r="X106" s="185"/>
      <c r="Y106" s="184"/>
      <c r="Z106" s="183"/>
      <c r="AA106" s="183"/>
      <c r="AB106" s="189" t="s">
        <v>42</v>
      </c>
      <c r="AC106" s="188">
        <v>0.84040000000000004</v>
      </c>
      <c r="AD106" s="187">
        <f>$AD$105*AC106*T106</f>
        <v>70184.75691348</v>
      </c>
      <c r="AE106" s="102"/>
      <c r="AF106" s="104"/>
      <c r="AG106" s="103"/>
    </row>
    <row r="107" spans="1:33" s="101" customFormat="1" ht="22.35" customHeight="1" x14ac:dyDescent="0.25">
      <c r="A107" s="112"/>
      <c r="B107" s="112"/>
      <c r="C107" s="112"/>
      <c r="D107" s="112"/>
      <c r="E107" s="112"/>
      <c r="F107" s="112"/>
      <c r="I107" s="30">
        <v>1</v>
      </c>
      <c r="J107" s="30">
        <f>IF(I107=1,1,IF(SUM(J110:J$171)+SUM(I$26:I107)&lt;$I$22,1,0))</f>
        <v>1</v>
      </c>
      <c r="K107" s="33">
        <f t="shared" si="13"/>
        <v>1</v>
      </c>
      <c r="L107" s="33">
        <f t="shared" si="14"/>
        <v>1</v>
      </c>
      <c r="M107" s="33"/>
      <c r="N107" s="33"/>
      <c r="O107" s="33"/>
      <c r="P107" s="33"/>
      <c r="Q107" s="33"/>
      <c r="R107" s="33"/>
      <c r="S107" s="61"/>
      <c r="T107" s="186"/>
      <c r="U107" s="168"/>
      <c r="V107" s="185"/>
      <c r="W107" s="185"/>
      <c r="X107" s="185"/>
      <c r="Y107" s="184"/>
      <c r="Z107" s="183"/>
      <c r="AA107" s="183"/>
      <c r="AB107" s="182"/>
      <c r="AC107" s="181" t="s">
        <v>41</v>
      </c>
      <c r="AD107" s="180">
        <f>AD105+AD106</f>
        <v>153698.27061348001</v>
      </c>
      <c r="AE107" s="102"/>
      <c r="AF107" s="104"/>
      <c r="AG107" s="103"/>
    </row>
    <row r="108" spans="1:33" s="101" customFormat="1" ht="25.35" customHeight="1" x14ac:dyDescent="0.25">
      <c r="A108" s="112"/>
      <c r="B108" s="112"/>
      <c r="C108" s="112"/>
      <c r="D108" s="112"/>
      <c r="E108" s="112"/>
      <c r="F108" s="112"/>
      <c r="G108" s="100"/>
      <c r="H108" s="100"/>
      <c r="I108" s="30">
        <v>1</v>
      </c>
      <c r="J108" s="30">
        <f>IF(I108=1,1,IF(SUM(J110:J$171)+SUM(I$26:I108)&lt;$I$22,1,0))</f>
        <v>1</v>
      </c>
      <c r="K108" s="33">
        <f t="shared" si="13"/>
        <v>1</v>
      </c>
      <c r="L108" s="33">
        <f t="shared" si="14"/>
        <v>1</v>
      </c>
      <c r="M108" s="33"/>
      <c r="N108" s="33"/>
      <c r="O108" s="33"/>
      <c r="P108" s="33"/>
      <c r="Q108" s="33"/>
      <c r="R108" s="33"/>
      <c r="S108" s="61"/>
      <c r="T108" s="179" t="s">
        <v>40</v>
      </c>
      <c r="U108" s="168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E108" s="102"/>
      <c r="AF108" s="104"/>
      <c r="AG108" s="103"/>
    </row>
    <row r="109" spans="1:33" s="101" customFormat="1" ht="14.45" customHeight="1" x14ac:dyDescent="0.25">
      <c r="A109" s="112"/>
      <c r="B109" s="112"/>
      <c r="C109" s="112"/>
      <c r="D109" s="112"/>
      <c r="E109" s="112"/>
      <c r="F109" s="112"/>
      <c r="G109" s="64"/>
      <c r="H109" s="63"/>
      <c r="I109" s="30">
        <v>1</v>
      </c>
      <c r="J109" s="30">
        <f t="shared" ref="J109:J118" si="15">I109</f>
        <v>1</v>
      </c>
      <c r="K109" s="33">
        <f t="shared" si="13"/>
        <v>1</v>
      </c>
      <c r="L109" s="33">
        <f t="shared" si="14"/>
        <v>1</v>
      </c>
      <c r="M109" s="33"/>
      <c r="N109" s="33"/>
      <c r="O109" s="33"/>
      <c r="P109" s="33"/>
      <c r="Q109" s="33"/>
      <c r="R109" s="33"/>
      <c r="S109" s="61"/>
      <c r="T109" s="157">
        <v>1</v>
      </c>
      <c r="U109" s="168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25054.054100000001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63"/>
      <c r="I110" s="30">
        <f t="shared" ref="I110:I118" si="16">IF($AD110=0,0,1)</f>
        <v>0</v>
      </c>
      <c r="J110" s="30">
        <f t="shared" si="15"/>
        <v>0</v>
      </c>
      <c r="K110" s="33">
        <f t="shared" si="13"/>
        <v>0</v>
      </c>
      <c r="L110" s="33">
        <f t="shared" si="14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17">ROUND($AD$107*AC110*T110,4)</f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63"/>
      <c r="I111" s="30">
        <f t="shared" si="16"/>
        <v>0</v>
      </c>
      <c r="J111" s="30">
        <f t="shared" si="15"/>
        <v>0</v>
      </c>
      <c r="K111" s="33">
        <f t="shared" si="13"/>
        <v>0</v>
      </c>
      <c r="L111" s="33">
        <f t="shared" si="14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17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63"/>
      <c r="I112" s="30">
        <f t="shared" si="16"/>
        <v>0</v>
      </c>
      <c r="J112" s="30">
        <f t="shared" si="15"/>
        <v>0</v>
      </c>
      <c r="K112" s="33">
        <f t="shared" si="13"/>
        <v>0</v>
      </c>
      <c r="L112" s="33">
        <f t="shared" si="14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17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63"/>
      <c r="I113" s="30">
        <f t="shared" si="16"/>
        <v>0</v>
      </c>
      <c r="J113" s="30">
        <f t="shared" si="15"/>
        <v>0</v>
      </c>
      <c r="K113" s="33">
        <f t="shared" si="13"/>
        <v>0</v>
      </c>
      <c r="L113" s="33">
        <f t="shared" si="14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17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63"/>
      <c r="I114" s="30">
        <f t="shared" si="16"/>
        <v>0</v>
      </c>
      <c r="J114" s="30">
        <f t="shared" si="15"/>
        <v>0</v>
      </c>
      <c r="K114" s="33">
        <f t="shared" si="13"/>
        <v>0</v>
      </c>
      <c r="L114" s="33">
        <f t="shared" si="14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7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63"/>
      <c r="I115" s="30">
        <f t="shared" si="16"/>
        <v>0</v>
      </c>
      <c r="J115" s="30">
        <f t="shared" si="15"/>
        <v>0</v>
      </c>
      <c r="K115" s="33">
        <f t="shared" si="13"/>
        <v>0</v>
      </c>
      <c r="L115" s="33">
        <f t="shared" si="14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7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63"/>
      <c r="I116" s="30">
        <f t="shared" si="16"/>
        <v>0</v>
      </c>
      <c r="J116" s="30">
        <f t="shared" si="15"/>
        <v>0</v>
      </c>
      <c r="K116" s="33">
        <f t="shared" si="13"/>
        <v>0</v>
      </c>
      <c r="L116" s="33">
        <f t="shared" si="14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7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63"/>
      <c r="I117" s="30">
        <f t="shared" si="16"/>
        <v>0</v>
      </c>
      <c r="J117" s="30">
        <f t="shared" si="15"/>
        <v>0</v>
      </c>
      <c r="K117" s="33">
        <f t="shared" si="13"/>
        <v>0</v>
      </c>
      <c r="L117" s="33">
        <f t="shared" si="14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17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/>
      <c r="H118" s="63"/>
      <c r="I118" s="30">
        <f t="shared" si="16"/>
        <v>0</v>
      </c>
      <c r="J118" s="30">
        <f t="shared" si="15"/>
        <v>0</v>
      </c>
      <c r="K118" s="33">
        <f t="shared" si="13"/>
        <v>0</v>
      </c>
      <c r="L118" s="33">
        <f t="shared" si="14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17"/>
        <v>0</v>
      </c>
      <c r="AE118" s="102"/>
      <c r="AF118" s="104"/>
      <c r="AG118" s="103"/>
    </row>
    <row r="119" spans="1:33" s="27" customFormat="1" x14ac:dyDescent="0.25">
      <c r="A119" s="30"/>
      <c r="B119" s="122"/>
      <c r="C119" s="121"/>
      <c r="D119" s="121"/>
      <c r="E119" s="121"/>
      <c r="F119" s="122"/>
      <c r="I119" s="30">
        <v>1</v>
      </c>
      <c r="J119" s="62">
        <v>1</v>
      </c>
      <c r="K119" s="33">
        <f t="shared" si="13"/>
        <v>1</v>
      </c>
      <c r="L119" s="33">
        <f t="shared" si="14"/>
        <v>1</v>
      </c>
      <c r="M119" s="33"/>
      <c r="N119" s="33"/>
      <c r="O119" s="33"/>
      <c r="P119" s="33"/>
      <c r="Q119" s="33"/>
      <c r="R119" s="33"/>
      <c r="S119" s="33"/>
      <c r="T119" s="162"/>
      <c r="U119" s="48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SUM(AD109:AD118)</f>
        <v>25054.054100000001</v>
      </c>
      <c r="AE119" s="32"/>
      <c r="AF119" s="39"/>
      <c r="AG119" s="38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13"/>
        <v>1</v>
      </c>
      <c r="L120" s="33">
        <f t="shared" si="14"/>
        <v>1</v>
      </c>
      <c r="M120" s="33"/>
      <c r="N120" s="33"/>
      <c r="O120" s="33"/>
      <c r="P120" s="33"/>
      <c r="Q120" s="33"/>
      <c r="R120" s="33"/>
      <c r="S120" s="33"/>
      <c r="T120" s="156"/>
      <c r="U120" s="48"/>
      <c r="V120" s="153"/>
      <c r="W120" s="151"/>
      <c r="X120" s="151"/>
      <c r="Y120" s="80"/>
      <c r="Z120" s="78"/>
      <c r="AA120" s="78"/>
      <c r="AB120" s="155"/>
      <c r="AC120" s="148" t="s">
        <v>33</v>
      </c>
      <c r="AD120" s="147">
        <f>TRUNC(AD107+AD119,2)</f>
        <v>178752.32</v>
      </c>
      <c r="AE120" s="32"/>
      <c r="AF120" s="39"/>
      <c r="AG120" s="104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13"/>
        <v>1</v>
      </c>
      <c r="L121" s="33">
        <f t="shared" si="14"/>
        <v>1</v>
      </c>
      <c r="M121" s="33"/>
      <c r="N121" s="33"/>
      <c r="O121" s="33"/>
      <c r="P121" s="33"/>
      <c r="Q121" s="33"/>
      <c r="R121" s="33"/>
      <c r="S121" s="33"/>
      <c r="T121" s="154" t="s">
        <v>32</v>
      </c>
      <c r="U121" s="124"/>
      <c r="V121" s="153"/>
      <c r="W121" s="152"/>
      <c r="X121" s="152"/>
      <c r="Y121" s="151"/>
      <c r="Z121" s="150"/>
      <c r="AA121" s="150"/>
      <c r="AB121" s="149"/>
      <c r="AC121" s="148" t="s">
        <v>31</v>
      </c>
      <c r="AD121" s="147">
        <f>TRUNC(AD40+AD120,2)</f>
        <v>223877.95</v>
      </c>
      <c r="AE121" s="32"/>
      <c r="AF121" s="39"/>
      <c r="AG121" s="38"/>
    </row>
    <row r="122" spans="1:33" s="101" customFormat="1" ht="22.35" customHeight="1" x14ac:dyDescent="0.25">
      <c r="A122" s="112"/>
      <c r="B122" s="112"/>
      <c r="C122" s="112"/>
      <c r="D122" s="112"/>
      <c r="E122" s="112"/>
      <c r="F122" s="112"/>
      <c r="I122" s="62">
        <v>1</v>
      </c>
      <c r="J122" s="62">
        <v>1</v>
      </c>
      <c r="K122" s="61">
        <f t="shared" si="13"/>
        <v>1</v>
      </c>
      <c r="L122" s="61">
        <f t="shared" si="14"/>
        <v>1</v>
      </c>
      <c r="M122" s="61"/>
      <c r="N122" s="61"/>
      <c r="O122" s="61"/>
      <c r="P122" s="61"/>
      <c r="Q122" s="61"/>
      <c r="R122" s="61"/>
      <c r="S122" s="61"/>
      <c r="T122" s="146">
        <v>440</v>
      </c>
      <c r="U122" s="145"/>
      <c r="V122" s="571" t="s">
        <v>30</v>
      </c>
      <c r="W122" s="571"/>
      <c r="X122" s="572" t="str">
        <f>IF($AD$120=0,"ZERO",CONCATENATE(TEXT(T122,"#.##0,00")," ",AC25))</f>
        <v>440,00 m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508.81</v>
      </c>
      <c r="AE122" s="102"/>
      <c r="AF122" s="104"/>
      <c r="AG122" s="103"/>
    </row>
    <row r="123" spans="1:33" s="27" customFormat="1" ht="39.6" customHeight="1" x14ac:dyDescent="0.25">
      <c r="A123" s="31"/>
      <c r="B123" s="31"/>
      <c r="C123" s="31"/>
      <c r="D123" s="31"/>
      <c r="E123" s="31"/>
      <c r="F123" s="31"/>
      <c r="I123" s="30">
        <v>1</v>
      </c>
      <c r="J123" s="30">
        <f>IF(I123=1,1,IF(SUM(J124:J$171)+SUM(I$26:I123)&lt;$I$22,1,0))</f>
        <v>1</v>
      </c>
      <c r="K123" s="33">
        <f t="shared" ref="K123:K156" si="18">MAX(I123:J123)</f>
        <v>1</v>
      </c>
      <c r="L123" s="33">
        <f t="shared" ref="L123:L156" si="19">K123</f>
        <v>1</v>
      </c>
      <c r="M123" s="33"/>
      <c r="N123" s="33"/>
      <c r="O123" s="33"/>
      <c r="P123" s="33"/>
      <c r="Q123" s="33"/>
      <c r="R123" s="33"/>
      <c r="S123" s="33"/>
      <c r="T123" s="63" t="s">
        <v>8</v>
      </c>
      <c r="U123" s="124"/>
      <c r="V123" s="568" t="s">
        <v>28</v>
      </c>
      <c r="W123" s="568"/>
      <c r="X123" s="568"/>
      <c r="Y123" s="568"/>
      <c r="Z123" s="568"/>
      <c r="AA123" s="137" t="s">
        <v>22</v>
      </c>
      <c r="AB123" s="136" t="s">
        <v>21</v>
      </c>
      <c r="AC123" s="135" t="s">
        <v>24</v>
      </c>
      <c r="AD123" s="134" t="s">
        <v>20</v>
      </c>
      <c r="AE123" s="32"/>
      <c r="AF123" s="39"/>
      <c r="AG123" s="38"/>
    </row>
    <row r="124" spans="1:33" s="27" customFormat="1" x14ac:dyDescent="0.25">
      <c r="A124" s="30"/>
      <c r="B124" s="122"/>
      <c r="C124" s="121"/>
      <c r="D124" s="121"/>
      <c r="E124" s="121"/>
      <c r="F124" s="122"/>
      <c r="I124" s="30">
        <v>1</v>
      </c>
      <c r="J124" s="30">
        <f>IF(I124=1,1,IF(SUM(J125:J$171)+SUM(I$26:I124)&lt;$I$22,1,0))</f>
        <v>1</v>
      </c>
      <c r="K124" s="33">
        <f t="shared" si="18"/>
        <v>1</v>
      </c>
      <c r="L124" s="33">
        <f t="shared" si="19"/>
        <v>1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/>
      <c r="B125" s="122"/>
      <c r="C125" s="121"/>
      <c r="D125" s="121"/>
      <c r="E125" s="121"/>
      <c r="F125" s="31"/>
      <c r="I125" s="30">
        <f t="shared" ref="I125:I134" si="20">IF($AD125=0,0,1)</f>
        <v>0</v>
      </c>
      <c r="J125" s="30">
        <f>IF(I125=1,1,IF(SUM(J126:J$171)+SUM(I$26:I125)&lt;$I$22,1,0))</f>
        <v>0</v>
      </c>
      <c r="K125" s="33">
        <f t="shared" si="18"/>
        <v>0</v>
      </c>
      <c r="L125" s="33">
        <f t="shared" si="19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ref="AD125:AD134" si="21">ROUND(AC125*AB125,4)</f>
        <v>0</v>
      </c>
      <c r="AE125" s="32"/>
      <c r="AF125" s="39"/>
      <c r="AG125" s="38"/>
    </row>
    <row r="126" spans="1:33" s="27" customFormat="1" ht="14.45" hidden="1" customHeight="1" x14ac:dyDescent="0.25">
      <c r="A126" s="30"/>
      <c r="B126" s="122"/>
      <c r="C126" s="121"/>
      <c r="D126" s="121"/>
      <c r="E126" s="121"/>
      <c r="F126" s="31"/>
      <c r="I126" s="30">
        <f t="shared" si="20"/>
        <v>0</v>
      </c>
      <c r="J126" s="30">
        <f>IF(I126=1,1,IF(SUM(J127:J$171)+SUM(I$26:I126)&lt;$I$22,1,0))</f>
        <v>0</v>
      </c>
      <c r="K126" s="33">
        <f t="shared" si="18"/>
        <v>0</v>
      </c>
      <c r="L126" s="33">
        <f t="shared" si="19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21"/>
        <v>0</v>
      </c>
      <c r="AE126" s="32"/>
      <c r="AF126" s="39"/>
      <c r="AG126" s="38"/>
    </row>
    <row r="127" spans="1:33" s="27" customFormat="1" ht="14.45" hidden="1" customHeight="1" x14ac:dyDescent="0.25">
      <c r="A127" s="30"/>
      <c r="B127" s="122"/>
      <c r="C127" s="121"/>
      <c r="D127" s="121"/>
      <c r="E127" s="121"/>
      <c r="F127" s="31"/>
      <c r="I127" s="30">
        <f t="shared" si="20"/>
        <v>0</v>
      </c>
      <c r="J127" s="30">
        <f>IF(I127=1,1,IF(SUM(J128:J$171)+SUM(I$26:I127)&lt;$I$22,1,0))</f>
        <v>0</v>
      </c>
      <c r="K127" s="33">
        <f t="shared" si="18"/>
        <v>0</v>
      </c>
      <c r="L127" s="33">
        <f t="shared" si="19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21"/>
        <v>0</v>
      </c>
      <c r="AE127" s="32"/>
      <c r="AF127" s="39"/>
      <c r="AG127" s="38"/>
    </row>
    <row r="128" spans="1:33" s="27" customFormat="1" hidden="1" x14ac:dyDescent="0.25">
      <c r="A128" s="30"/>
      <c r="B128" s="122"/>
      <c r="C128" s="121"/>
      <c r="D128" s="121"/>
      <c r="E128" s="121"/>
      <c r="F128" s="31"/>
      <c r="I128" s="30">
        <f t="shared" si="20"/>
        <v>0</v>
      </c>
      <c r="J128" s="30">
        <f>IF(I128=1,1,IF(SUM(J129:J$171)+SUM(I$26:I128)&lt;$I$22,1,0))</f>
        <v>0</v>
      </c>
      <c r="K128" s="33">
        <f t="shared" si="18"/>
        <v>0</v>
      </c>
      <c r="L128" s="33">
        <f t="shared" si="19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21"/>
        <v>0</v>
      </c>
      <c r="AE128" s="32"/>
      <c r="AF128" s="39"/>
      <c r="AG128" s="38"/>
    </row>
    <row r="129" spans="1:33" s="27" customFormat="1" hidden="1" x14ac:dyDescent="0.25">
      <c r="A129" s="30"/>
      <c r="B129" s="122"/>
      <c r="C129" s="121"/>
      <c r="D129" s="121"/>
      <c r="E129" s="121"/>
      <c r="F129" s="31"/>
      <c r="I129" s="30">
        <f t="shared" si="20"/>
        <v>0</v>
      </c>
      <c r="J129" s="30">
        <f>IF(I129=1,1,IF(SUM(J130:J$171)+SUM(I$26:I129)&lt;$I$22,1,0))</f>
        <v>0</v>
      </c>
      <c r="K129" s="33">
        <f t="shared" si="18"/>
        <v>0</v>
      </c>
      <c r="L129" s="33">
        <f t="shared" si="19"/>
        <v>0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21"/>
        <v>0</v>
      </c>
      <c r="AE129" s="32"/>
      <c r="AF129" s="39"/>
      <c r="AG129" s="38"/>
    </row>
    <row r="130" spans="1:33" s="27" customFormat="1" hidden="1" x14ac:dyDescent="0.25">
      <c r="A130" s="30"/>
      <c r="B130" s="122"/>
      <c r="C130" s="121"/>
      <c r="D130" s="121"/>
      <c r="E130" s="121"/>
      <c r="F130" s="31"/>
      <c r="I130" s="30">
        <f t="shared" si="20"/>
        <v>0</v>
      </c>
      <c r="J130" s="30">
        <f>IF(I130=1,1,IF(SUM(J131:J$171)+SUM(I$26:I130)&lt;$I$22,1,0))</f>
        <v>0</v>
      </c>
      <c r="K130" s="33">
        <f t="shared" si="18"/>
        <v>0</v>
      </c>
      <c r="L130" s="33">
        <f t="shared" si="19"/>
        <v>0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21"/>
        <v>0</v>
      </c>
      <c r="AE130" s="32"/>
      <c r="AF130" s="39"/>
      <c r="AG130" s="38"/>
    </row>
    <row r="131" spans="1:33" s="27" customFormat="1" hidden="1" x14ac:dyDescent="0.25">
      <c r="A131" s="30"/>
      <c r="B131" s="122"/>
      <c r="C131" s="121"/>
      <c r="D131" s="121"/>
      <c r="E131" s="121"/>
      <c r="F131" s="31"/>
      <c r="I131" s="30">
        <f t="shared" si="20"/>
        <v>0</v>
      </c>
      <c r="J131" s="30">
        <f>IF(I131=1,1,IF(SUM(J132:J$171)+SUM(I$26:I131)&lt;$I$22,1,0))</f>
        <v>0</v>
      </c>
      <c r="K131" s="33">
        <f t="shared" si="18"/>
        <v>0</v>
      </c>
      <c r="L131" s="33">
        <f t="shared" si="19"/>
        <v>0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21"/>
        <v>0</v>
      </c>
      <c r="AE131" s="32"/>
      <c r="AF131" s="39"/>
      <c r="AG131" s="38"/>
    </row>
    <row r="132" spans="1:33" s="27" customFormat="1" hidden="1" x14ac:dyDescent="0.25">
      <c r="A132" s="30"/>
      <c r="B132" s="122"/>
      <c r="C132" s="121"/>
      <c r="D132" s="121"/>
      <c r="E132" s="121"/>
      <c r="F132" s="31"/>
      <c r="I132" s="30">
        <f t="shared" si="20"/>
        <v>0</v>
      </c>
      <c r="J132" s="30">
        <f>IF(I132=1,1,IF(SUM(J133:J$171)+SUM(I$26:I132)&lt;$I$22,1,0))</f>
        <v>1</v>
      </c>
      <c r="K132" s="33">
        <f t="shared" si="18"/>
        <v>1</v>
      </c>
      <c r="L132" s="33">
        <f t="shared" si="19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21"/>
        <v>0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>
        <f t="shared" si="20"/>
        <v>0</v>
      </c>
      <c r="J133" s="30">
        <f>IF(I133=1,1,IF(SUM(J134:J$171)+SUM(I$26:I133)&lt;$I$22,1,0))</f>
        <v>1</v>
      </c>
      <c r="K133" s="33">
        <f t="shared" si="18"/>
        <v>1</v>
      </c>
      <c r="L133" s="33">
        <f t="shared" si="19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21"/>
        <v>0</v>
      </c>
      <c r="AE133" s="32"/>
      <c r="AF133" s="39"/>
      <c r="AG133" s="38"/>
    </row>
    <row r="134" spans="1:33" s="27" customFormat="1" x14ac:dyDescent="0.25">
      <c r="A134" s="30"/>
      <c r="B134" s="122"/>
      <c r="C134" s="121"/>
      <c r="D134" s="121"/>
      <c r="E134" s="121"/>
      <c r="F134" s="31"/>
      <c r="I134" s="30">
        <f t="shared" si="20"/>
        <v>0</v>
      </c>
      <c r="J134" s="30">
        <f>IF(I134=1,1,IF(SUM(J135:J$171)+SUM(I$26:I134)&lt;$I$22,1,0))</f>
        <v>1</v>
      </c>
      <c r="K134" s="33">
        <f t="shared" si="18"/>
        <v>1</v>
      </c>
      <c r="L134" s="33">
        <f t="shared" si="19"/>
        <v>1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21"/>
        <v>0</v>
      </c>
      <c r="AE134" s="32"/>
      <c r="AF134" s="39"/>
      <c r="AG134" s="38"/>
    </row>
    <row r="135" spans="1:33" s="101" customFormat="1" ht="22.35" customHeight="1" x14ac:dyDescent="0.25">
      <c r="A135" s="112"/>
      <c r="B135" s="112"/>
      <c r="C135" s="112"/>
      <c r="D135" s="112"/>
      <c r="E135" s="112"/>
      <c r="F135" s="112"/>
      <c r="I135" s="62">
        <v>1</v>
      </c>
      <c r="J135" s="62">
        <v>1</v>
      </c>
      <c r="K135" s="61">
        <f t="shared" si="18"/>
        <v>1</v>
      </c>
      <c r="L135" s="61">
        <f t="shared" si="19"/>
        <v>1</v>
      </c>
      <c r="M135" s="61"/>
      <c r="N135" s="61"/>
      <c r="O135" s="61"/>
      <c r="P135" s="61"/>
      <c r="Q135" s="61"/>
      <c r="R135" s="61"/>
      <c r="S135" s="61"/>
      <c r="T135" s="130"/>
      <c r="U135" s="111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SUM(AD124:AD134)</f>
        <v>0</v>
      </c>
      <c r="AE135" s="102"/>
      <c r="AF135" s="104"/>
      <c r="AG135" s="103"/>
    </row>
    <row r="136" spans="1:33" s="27" customFormat="1" ht="25.5" x14ac:dyDescent="0.25">
      <c r="H136" s="138"/>
      <c r="I136" s="30">
        <v>1</v>
      </c>
      <c r="J136" s="30">
        <f>IF(I136=1,1,IF(SUM(J139:J$171)+SUM(I$26:I136)&lt;$I$22,1,0))</f>
        <v>1</v>
      </c>
      <c r="K136" s="33">
        <f t="shared" si="18"/>
        <v>1</v>
      </c>
      <c r="L136" s="33">
        <f t="shared" si="19"/>
        <v>1</v>
      </c>
      <c r="M136" s="33"/>
      <c r="N136" s="33"/>
      <c r="O136" s="33"/>
      <c r="P136" s="33"/>
      <c r="Q136" s="33"/>
      <c r="R136" s="33"/>
      <c r="S136" s="33"/>
      <c r="T136" s="63" t="s">
        <v>8</v>
      </c>
      <c r="U136" s="124"/>
      <c r="V136" s="568" t="s">
        <v>25</v>
      </c>
      <c r="W136" s="568"/>
      <c r="X136" s="568"/>
      <c r="Y136" s="568"/>
      <c r="Z136" s="568"/>
      <c r="AA136" s="137" t="s">
        <v>22</v>
      </c>
      <c r="AB136" s="136" t="s">
        <v>21</v>
      </c>
      <c r="AC136" s="135" t="s">
        <v>24</v>
      </c>
      <c r="AD136" s="134" t="s">
        <v>20</v>
      </c>
      <c r="AE136" s="32"/>
      <c r="AF136" s="39"/>
      <c r="AG136" s="38"/>
    </row>
    <row r="137" spans="1:33" s="27" customFormat="1" x14ac:dyDescent="0.25">
      <c r="H137" s="138"/>
      <c r="I137" s="30"/>
      <c r="J137" s="30"/>
      <c r="K137" s="33"/>
      <c r="L137" s="33"/>
      <c r="M137" s="33"/>
      <c r="N137" s="33"/>
      <c r="O137" s="33"/>
      <c r="P137" s="33"/>
      <c r="Q137" s="33"/>
      <c r="R137" s="33"/>
      <c r="S137" s="33"/>
      <c r="T137" s="435"/>
      <c r="U137" s="124"/>
      <c r="V137" s="563" t="s">
        <v>480</v>
      </c>
      <c r="W137" s="563"/>
      <c r="X137" s="563"/>
      <c r="Y137" s="563"/>
      <c r="Z137" s="563"/>
      <c r="AA137" s="131" t="s">
        <v>441</v>
      </c>
      <c r="AB137" s="115">
        <v>4</v>
      </c>
      <c r="AC137" s="207">
        <f>VLOOKUP(V137,BASE!$B$5:$E$60,4,FALSE)</f>
        <v>162</v>
      </c>
      <c r="AD137" s="113">
        <f>ROUND(AC137*AB137,2)</f>
        <v>648</v>
      </c>
      <c r="AE137" s="32"/>
      <c r="AF137" s="39"/>
      <c r="AG137" s="38"/>
    </row>
    <row r="138" spans="1:33" s="27" customFormat="1" x14ac:dyDescent="0.25">
      <c r="H138" s="138"/>
      <c r="I138" s="30"/>
      <c r="J138" s="30"/>
      <c r="K138" s="33"/>
      <c r="L138" s="33"/>
      <c r="M138" s="33"/>
      <c r="N138" s="33"/>
      <c r="O138" s="33"/>
      <c r="P138" s="33"/>
      <c r="Q138" s="33"/>
      <c r="R138" s="33"/>
      <c r="S138" s="33"/>
      <c r="T138" s="435"/>
      <c r="U138" s="124"/>
      <c r="V138" s="563" t="s">
        <v>479</v>
      </c>
      <c r="W138" s="563"/>
      <c r="X138" s="563"/>
      <c r="Y138" s="563"/>
      <c r="Z138" s="563"/>
      <c r="AA138" s="131" t="s">
        <v>441</v>
      </c>
      <c r="AB138" s="115">
        <v>66</v>
      </c>
      <c r="AC138" s="207">
        <f>VLOOKUP(V138,BASE!$B$5:$E$60,4,FALSE)</f>
        <v>120</v>
      </c>
      <c r="AD138" s="113">
        <f>ROUND(AC138*AB138,2)</f>
        <v>7920</v>
      </c>
      <c r="AE138" s="32"/>
      <c r="AF138" s="39"/>
      <c r="AG138" s="38"/>
    </row>
    <row r="139" spans="1:33" s="27" customFormat="1" x14ac:dyDescent="0.25">
      <c r="A139" s="30"/>
      <c r="B139" s="122"/>
      <c r="C139" s="121"/>
      <c r="D139" s="121"/>
      <c r="E139" s="121"/>
      <c r="F139" s="31"/>
      <c r="H139" s="63"/>
      <c r="I139" s="30">
        <v>1</v>
      </c>
      <c r="J139" s="30">
        <v>0</v>
      </c>
      <c r="K139" s="33">
        <f t="shared" si="18"/>
        <v>1</v>
      </c>
      <c r="L139" s="33">
        <f t="shared" si="19"/>
        <v>1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>ROUND(AC139*AB139,4)</f>
        <v>0</v>
      </c>
      <c r="AE139" s="32"/>
      <c r="AF139" s="133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63"/>
      <c r="I140" s="30">
        <f t="shared" ref="I140:I149" si="22">IF($AD140=0,0,1)</f>
        <v>0</v>
      </c>
      <c r="J140" s="30">
        <v>0</v>
      </c>
      <c r="K140" s="33">
        <f t="shared" si="18"/>
        <v>0</v>
      </c>
      <c r="L140" s="33">
        <f t="shared" si="19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ref="AD140:AD149" si="23">ROUND(AC140*AB140,4)</f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63"/>
      <c r="I141" s="30">
        <f t="shared" si="22"/>
        <v>0</v>
      </c>
      <c r="J141" s="30">
        <v>0</v>
      </c>
      <c r="K141" s="33">
        <f t="shared" si="18"/>
        <v>0</v>
      </c>
      <c r="L141" s="33">
        <f t="shared" si="19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23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63"/>
      <c r="I142" s="30">
        <f t="shared" si="22"/>
        <v>0</v>
      </c>
      <c r="J142" s="30">
        <v>0</v>
      </c>
      <c r="K142" s="33">
        <f t="shared" si="18"/>
        <v>0</v>
      </c>
      <c r="L142" s="33">
        <f t="shared" si="19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23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63"/>
      <c r="I143" s="30">
        <f t="shared" si="22"/>
        <v>0</v>
      </c>
      <c r="J143" s="30">
        <v>0</v>
      </c>
      <c r="K143" s="33">
        <f t="shared" si="18"/>
        <v>0</v>
      </c>
      <c r="L143" s="33">
        <f t="shared" si="19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23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63"/>
      <c r="I144" s="30">
        <f t="shared" si="22"/>
        <v>0</v>
      </c>
      <c r="J144" s="30">
        <v>0</v>
      </c>
      <c r="K144" s="33">
        <f t="shared" si="18"/>
        <v>0</v>
      </c>
      <c r="L144" s="33">
        <f t="shared" si="19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3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63"/>
      <c r="I145" s="30">
        <f t="shared" si="22"/>
        <v>0</v>
      </c>
      <c r="J145" s="30">
        <v>0</v>
      </c>
      <c r="K145" s="33">
        <f t="shared" si="18"/>
        <v>0</v>
      </c>
      <c r="L145" s="33">
        <f t="shared" si="19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3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63"/>
      <c r="I146" s="30">
        <f t="shared" si="22"/>
        <v>0</v>
      </c>
      <c r="J146" s="30">
        <v>0</v>
      </c>
      <c r="K146" s="33">
        <f t="shared" si="18"/>
        <v>0</v>
      </c>
      <c r="L146" s="33">
        <f t="shared" si="19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3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63"/>
      <c r="I147" s="30">
        <f t="shared" si="22"/>
        <v>0</v>
      </c>
      <c r="J147" s="30">
        <v>0</v>
      </c>
      <c r="K147" s="33">
        <f t="shared" si="18"/>
        <v>0</v>
      </c>
      <c r="L147" s="33">
        <f t="shared" si="19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3"/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H148" s="63"/>
      <c r="I148" s="30">
        <f t="shared" si="22"/>
        <v>0</v>
      </c>
      <c r="J148" s="30">
        <v>0</v>
      </c>
      <c r="K148" s="33">
        <f t="shared" si="18"/>
        <v>0</v>
      </c>
      <c r="L148" s="33">
        <f t="shared" si="19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23"/>
        <v>0</v>
      </c>
      <c r="AE148" s="32"/>
      <c r="AF148" s="39"/>
      <c r="AG148" s="38"/>
    </row>
    <row r="149" spans="1:33" s="27" customFormat="1" hidden="1" x14ac:dyDescent="0.25">
      <c r="A149" s="30"/>
      <c r="B149" s="122"/>
      <c r="C149" s="121"/>
      <c r="D149" s="121"/>
      <c r="E149" s="121"/>
      <c r="H149" s="63"/>
      <c r="I149" s="30">
        <f t="shared" si="22"/>
        <v>0</v>
      </c>
      <c r="J149" s="30">
        <v>0</v>
      </c>
      <c r="K149" s="33">
        <f t="shared" si="18"/>
        <v>0</v>
      </c>
      <c r="L149" s="33">
        <f t="shared" si="19"/>
        <v>0</v>
      </c>
      <c r="M149" s="33"/>
      <c r="N149" s="33"/>
      <c r="O149" s="33"/>
      <c r="P149" s="33"/>
      <c r="Q149" s="33"/>
      <c r="R149" s="33"/>
      <c r="S149" s="33"/>
      <c r="T149" s="123"/>
      <c r="U149" s="132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23"/>
        <v>0</v>
      </c>
      <c r="AE149" s="32"/>
      <c r="AF149" s="39"/>
      <c r="AG149" s="38"/>
    </row>
    <row r="150" spans="1:33" s="101" customFormat="1" ht="22.35" customHeight="1" x14ac:dyDescent="0.25">
      <c r="A150" s="112"/>
      <c r="B150" s="112"/>
      <c r="C150" s="112"/>
      <c r="D150" s="112"/>
      <c r="E150" s="112"/>
      <c r="F150" s="112"/>
      <c r="I150" s="62">
        <v>1</v>
      </c>
      <c r="J150" s="62">
        <v>1</v>
      </c>
      <c r="K150" s="61">
        <f t="shared" si="18"/>
        <v>1</v>
      </c>
      <c r="L150" s="61">
        <f t="shared" si="19"/>
        <v>1</v>
      </c>
      <c r="M150" s="61"/>
      <c r="N150" s="61"/>
      <c r="O150" s="61"/>
      <c r="P150" s="61"/>
      <c r="Q150" s="61"/>
      <c r="R150" s="61"/>
      <c r="S150" s="61"/>
      <c r="T150" s="130"/>
      <c r="U150" s="111"/>
      <c r="V150" s="110"/>
      <c r="W150" s="110"/>
      <c r="X150" s="110"/>
      <c r="Y150" s="109"/>
      <c r="Z150" s="108"/>
      <c r="AA150" s="108"/>
      <c r="AB150" s="107"/>
      <c r="AC150" s="106" t="s">
        <v>23</v>
      </c>
      <c r="AD150" s="105">
        <f>IF($T$122=0,0,ROUND((SUM(AD137:AD139))/$T$122,2))</f>
        <v>19.47</v>
      </c>
      <c r="AE150" s="102"/>
      <c r="AF150" s="104"/>
      <c r="AG150" s="103"/>
    </row>
    <row r="151" spans="1:33" s="27" customFormat="1" ht="15" customHeight="1" x14ac:dyDescent="0.25">
      <c r="A151" s="31"/>
      <c r="B151" s="31"/>
      <c r="C151" s="31"/>
      <c r="D151" s="31"/>
      <c r="E151" s="31"/>
      <c r="F151" s="31"/>
      <c r="I151" s="30">
        <v>1</v>
      </c>
      <c r="J151" s="30">
        <f>IF(I151=1,1,IF(SUM(J152:J$171)+SUM(I$26:I151)&lt;$I$22,1,0))</f>
        <v>1</v>
      </c>
      <c r="K151" s="33">
        <f t="shared" si="18"/>
        <v>1</v>
      </c>
      <c r="L151" s="33">
        <f t="shared" si="19"/>
        <v>1</v>
      </c>
      <c r="M151" s="33"/>
      <c r="N151" s="33"/>
      <c r="O151" s="33"/>
      <c r="P151" s="33"/>
      <c r="Q151" s="33"/>
      <c r="R151" s="33"/>
      <c r="S151" s="33"/>
      <c r="T151" s="585" t="s">
        <v>8</v>
      </c>
      <c r="U151" s="124"/>
      <c r="V151" s="566"/>
      <c r="W151" s="566"/>
      <c r="X151" s="567"/>
      <c r="Y151" s="567"/>
      <c r="Z151" s="567"/>
      <c r="AA151" s="567"/>
      <c r="AB151" s="558"/>
      <c r="AC151" s="559"/>
      <c r="AD151" s="560"/>
      <c r="AE151" s="32"/>
      <c r="AF151" s="39"/>
      <c r="AG151" s="38"/>
    </row>
    <row r="152" spans="1:33" s="27" customFormat="1" x14ac:dyDescent="0.25">
      <c r="A152" s="31"/>
      <c r="B152" s="31"/>
      <c r="C152" s="31"/>
      <c r="D152" s="31"/>
      <c r="E152" s="31"/>
      <c r="F152" s="31"/>
      <c r="I152" s="30">
        <v>1</v>
      </c>
      <c r="J152" s="30">
        <f>IF(I152=1,1,IF(SUM(J153:J$171)+SUM(I$26:I152)&lt;$I$22,1,0))</f>
        <v>1</v>
      </c>
      <c r="K152" s="33">
        <f t="shared" si="18"/>
        <v>1</v>
      </c>
      <c r="L152" s="33">
        <f t="shared" si="19"/>
        <v>1</v>
      </c>
      <c r="M152" s="33"/>
      <c r="N152" s="33"/>
      <c r="O152" s="33"/>
      <c r="P152" s="33"/>
      <c r="Q152" s="33"/>
      <c r="R152" s="33"/>
      <c r="S152" s="33"/>
      <c r="T152" s="586"/>
      <c r="U152" s="124"/>
      <c r="V152" s="566"/>
      <c r="W152" s="566"/>
      <c r="X152" s="567"/>
      <c r="Y152" s="479"/>
      <c r="Z152" s="479"/>
      <c r="AA152" s="479"/>
      <c r="AB152" s="558"/>
      <c r="AC152" s="559"/>
      <c r="AD152" s="560"/>
      <c r="AE152" s="32"/>
      <c r="AF152" s="39"/>
      <c r="AG152" s="38"/>
    </row>
    <row r="153" spans="1:33" s="27" customFormat="1" x14ac:dyDescent="0.25">
      <c r="A153" s="30"/>
      <c r="B153" s="122"/>
      <c r="C153" s="121"/>
      <c r="D153" s="121"/>
      <c r="E153" s="121"/>
      <c r="F153" s="31"/>
      <c r="I153" s="30">
        <v>1</v>
      </c>
      <c r="J153" s="30">
        <v>0</v>
      </c>
      <c r="K153" s="33">
        <f t="shared" si="18"/>
        <v>1</v>
      </c>
      <c r="L153" s="33">
        <f t="shared" si="19"/>
        <v>1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61"/>
      <c r="W153" s="561"/>
      <c r="X153" s="480"/>
      <c r="Y153" s="481"/>
      <c r="Z153" s="481"/>
      <c r="AA153" s="482"/>
      <c r="AB153" s="481"/>
      <c r="AC153" s="483"/>
      <c r="AD153" s="187"/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ref="I154:I163" si="24">IF($AD154=0,0,1)</f>
        <v>0</v>
      </c>
      <c r="J154" s="30">
        <v>0</v>
      </c>
      <c r="K154" s="33">
        <f t="shared" si="18"/>
        <v>0</v>
      </c>
      <c r="L154" s="33">
        <f t="shared" si="19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62" t="s">
        <v>19</v>
      </c>
      <c r="W154" s="562"/>
      <c r="X154" s="474" t="s">
        <v>19</v>
      </c>
      <c r="Y154" s="475"/>
      <c r="Z154" s="475"/>
      <c r="AA154" s="476">
        <v>0</v>
      </c>
      <c r="AB154" s="475"/>
      <c r="AC154" s="477">
        <v>0</v>
      </c>
      <c r="AD154" s="478">
        <f t="shared" ref="AD154:AD163" si="25">ROUND(AA154*AB154*AC154,4)</f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24"/>
        <v>0</v>
      </c>
      <c r="J155" s="30">
        <v>0</v>
      </c>
      <c r="K155" s="33">
        <f t="shared" si="18"/>
        <v>0</v>
      </c>
      <c r="L155" s="33">
        <f t="shared" si="19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5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24"/>
        <v>0</v>
      </c>
      <c r="J156" s="30">
        <v>0</v>
      </c>
      <c r="K156" s="33">
        <f t="shared" si="18"/>
        <v>0</v>
      </c>
      <c r="L156" s="33">
        <f t="shared" si="19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5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24"/>
        <v>0</v>
      </c>
      <c r="J157" s="30">
        <v>0</v>
      </c>
      <c r="K157" s="33">
        <f t="shared" ref="K157:K170" si="26">MAX(I157:J157)</f>
        <v>0</v>
      </c>
      <c r="L157" s="33">
        <f t="shared" ref="L157:L170" si="27">K157</f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5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24"/>
        <v>0</v>
      </c>
      <c r="J158" s="30">
        <v>0</v>
      </c>
      <c r="K158" s="33">
        <f t="shared" si="26"/>
        <v>0</v>
      </c>
      <c r="L158" s="33">
        <f t="shared" si="27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5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24"/>
        <v>0</v>
      </c>
      <c r="J159" s="30">
        <v>0</v>
      </c>
      <c r="K159" s="33">
        <f t="shared" si="26"/>
        <v>0</v>
      </c>
      <c r="L159" s="33">
        <f t="shared" si="27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5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24"/>
        <v>0</v>
      </c>
      <c r="J160" s="30">
        <v>0</v>
      </c>
      <c r="K160" s="33">
        <f t="shared" si="26"/>
        <v>0</v>
      </c>
      <c r="L160" s="33">
        <f t="shared" si="27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5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24"/>
        <v>0</v>
      </c>
      <c r="J161" s="30">
        <v>0</v>
      </c>
      <c r="K161" s="33">
        <f t="shared" si="26"/>
        <v>0</v>
      </c>
      <c r="L161" s="33">
        <f t="shared" si="27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5"/>
        <v>0</v>
      </c>
      <c r="AE161" s="32"/>
      <c r="AF161" s="39"/>
      <c r="AG161" s="38"/>
    </row>
    <row r="162" spans="1:33" s="27" customFormat="1" hidden="1" x14ac:dyDescent="0.25">
      <c r="A162" s="30"/>
      <c r="B162" s="122"/>
      <c r="C162" s="121"/>
      <c r="D162" s="121"/>
      <c r="E162" s="121"/>
      <c r="F162" s="31"/>
      <c r="I162" s="30">
        <f t="shared" si="24"/>
        <v>0</v>
      </c>
      <c r="J162" s="30">
        <v>0</v>
      </c>
      <c r="K162" s="33">
        <f t="shared" si="26"/>
        <v>0</v>
      </c>
      <c r="L162" s="33">
        <f t="shared" si="27"/>
        <v>0</v>
      </c>
      <c r="M162" s="33"/>
      <c r="N162" s="33"/>
      <c r="O162" s="33"/>
      <c r="P162" s="33"/>
      <c r="Q162" s="33"/>
      <c r="R162" s="33"/>
      <c r="S162" s="120"/>
      <c r="T162" s="123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5"/>
        <v>0</v>
      </c>
      <c r="AE162" s="32"/>
      <c r="AF162" s="39"/>
      <c r="AG162" s="38"/>
    </row>
    <row r="163" spans="1:33" s="27" customFormat="1" hidden="1" x14ac:dyDescent="0.25">
      <c r="A163" s="30"/>
      <c r="B163" s="122"/>
      <c r="C163" s="121"/>
      <c r="D163" s="121"/>
      <c r="E163" s="121"/>
      <c r="F163" s="31"/>
      <c r="I163" s="30">
        <f t="shared" si="24"/>
        <v>0</v>
      </c>
      <c r="J163" s="30">
        <v>0</v>
      </c>
      <c r="K163" s="33">
        <f t="shared" si="26"/>
        <v>0</v>
      </c>
      <c r="L163" s="33">
        <f t="shared" si="27"/>
        <v>0</v>
      </c>
      <c r="M163" s="33"/>
      <c r="N163" s="33"/>
      <c r="O163" s="33"/>
      <c r="P163" s="33"/>
      <c r="Q163" s="33"/>
      <c r="R163" s="33"/>
      <c r="S163" s="120"/>
      <c r="T163" s="119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25"/>
        <v>0</v>
      </c>
      <c r="AE163" s="32"/>
      <c r="AF163" s="39"/>
      <c r="AG163" s="38"/>
    </row>
    <row r="164" spans="1:33" s="101" customFormat="1" ht="22.35" customHeight="1" x14ac:dyDescent="0.25">
      <c r="A164" s="112"/>
      <c r="B164" s="112"/>
      <c r="C164" s="112"/>
      <c r="D164" s="112"/>
      <c r="E164" s="112"/>
      <c r="F164" s="112"/>
      <c r="G164" s="27"/>
      <c r="H164" s="27"/>
      <c r="I164" s="62">
        <v>1</v>
      </c>
      <c r="J164" s="62">
        <v>1</v>
      </c>
      <c r="K164" s="61">
        <f t="shared" si="26"/>
        <v>1</v>
      </c>
      <c r="L164" s="61">
        <f t="shared" si="27"/>
        <v>1</v>
      </c>
      <c r="M164" s="61"/>
      <c r="N164" s="61"/>
      <c r="O164" s="61"/>
      <c r="P164" s="61"/>
      <c r="Q164" s="61"/>
      <c r="R164" s="61"/>
      <c r="S164" s="61"/>
      <c r="T164" s="111"/>
      <c r="U164" s="111"/>
      <c r="V164" s="110"/>
      <c r="W164" s="110"/>
      <c r="X164" s="110"/>
      <c r="Y164" s="109"/>
      <c r="Z164" s="108"/>
      <c r="AA164" s="108"/>
      <c r="AB164" s="107"/>
      <c r="AC164" s="106"/>
      <c r="AD164" s="105"/>
      <c r="AE164" s="102"/>
      <c r="AF164" s="104"/>
      <c r="AG164" s="103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100"/>
      <c r="H165" s="100"/>
      <c r="I165" s="30">
        <v>1</v>
      </c>
      <c r="J165" s="30">
        <f>IF(I165=1,1,IF(SUM(J166:J$171)+SUM(I$26:I165)&lt;$I$22,1,0))</f>
        <v>1</v>
      </c>
      <c r="K165" s="33">
        <f t="shared" si="26"/>
        <v>1</v>
      </c>
      <c r="L165" s="33">
        <f t="shared" si="27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99"/>
      <c r="W165" s="98"/>
      <c r="X165" s="97"/>
      <c r="Y165" s="96"/>
      <c r="Z165" s="95" t="s">
        <v>486</v>
      </c>
      <c r="AA165" s="94"/>
      <c r="AB165" s="93"/>
      <c r="AC165" s="92"/>
      <c r="AD165" s="91">
        <f>TRUNC(SUM(AD122+AD135+AD150+AD164),2)</f>
        <v>528.28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/>
      <c r="H166" s="63"/>
      <c r="I166" s="30">
        <f>IF($AD166=0,0,1)</f>
        <v>1</v>
      </c>
      <c r="J166" s="30">
        <f>H166</f>
        <v>0</v>
      </c>
      <c r="K166" s="33">
        <f t="shared" si="26"/>
        <v>1</v>
      </c>
      <c r="L166" s="33">
        <f t="shared" si="27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90"/>
      <c r="W166" s="90"/>
      <c r="X166" s="89"/>
      <c r="Y166" s="88"/>
      <c r="Z166" s="87" t="s">
        <v>266</v>
      </c>
      <c r="AA166" s="86"/>
      <c r="AB166" s="85">
        <v>0.12</v>
      </c>
      <c r="AC166" s="84"/>
      <c r="AD166" s="83">
        <f>AD165*AB166</f>
        <v>63.393599999999992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/>
      <c r="H167" s="63"/>
      <c r="I167" s="30">
        <f>IF($AD167=0,0,1)</f>
        <v>1</v>
      </c>
      <c r="J167" s="30">
        <f>H167</f>
        <v>0</v>
      </c>
      <c r="K167" s="33">
        <f t="shared" si="26"/>
        <v>1</v>
      </c>
      <c r="L167" s="33">
        <f t="shared" si="27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82"/>
      <c r="W167" s="82"/>
      <c r="X167" s="81"/>
      <c r="Y167" s="80"/>
      <c r="Z167" s="79" t="s">
        <v>267</v>
      </c>
      <c r="AA167" s="78"/>
      <c r="AB167" s="77">
        <v>0.10787172011661809</v>
      </c>
      <c r="AC167" s="76"/>
      <c r="AD167" s="75">
        <f>(AD166+AD165)*AB167</f>
        <v>63.824848979591842</v>
      </c>
      <c r="AE167" s="32"/>
      <c r="AF167" s="39"/>
      <c r="AG167" s="38"/>
    </row>
    <row r="168" spans="1:33" s="27" customFormat="1" ht="18" customHeight="1" x14ac:dyDescent="0.25">
      <c r="A168" s="31"/>
      <c r="B168" s="31"/>
      <c r="C168" s="31"/>
      <c r="D168" s="31"/>
      <c r="E168" s="31"/>
      <c r="F168" s="31"/>
      <c r="G168" s="64"/>
      <c r="H168" s="63"/>
      <c r="I168" s="30">
        <f>IF($AD168=0,0,1)</f>
        <v>1</v>
      </c>
      <c r="J168" s="30">
        <f>H168</f>
        <v>0</v>
      </c>
      <c r="K168" s="33">
        <f t="shared" si="26"/>
        <v>1</v>
      </c>
      <c r="L168" s="33">
        <f t="shared" si="27"/>
        <v>1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82"/>
      <c r="W168" s="82"/>
      <c r="X168" s="81"/>
      <c r="Y168" s="80"/>
      <c r="Z168" s="79" t="s">
        <v>268</v>
      </c>
      <c r="AA168" s="78"/>
      <c r="AB168" s="77">
        <v>5.8309037900874654E-2</v>
      </c>
      <c r="AC168" s="76"/>
      <c r="AD168" s="75">
        <f>(AD166+AD165)*AB168</f>
        <v>34.49991836734695</v>
      </c>
      <c r="AE168" s="32"/>
      <c r="AF168" s="39"/>
      <c r="AG168" s="38"/>
    </row>
    <row r="169" spans="1:33" s="27" customFormat="1" ht="18" hidden="1" customHeight="1" x14ac:dyDescent="0.25">
      <c r="A169" s="31"/>
      <c r="B169" s="31"/>
      <c r="C169" s="31"/>
      <c r="D169" s="31"/>
      <c r="E169" s="31"/>
      <c r="F169" s="31"/>
      <c r="G169" s="64"/>
      <c r="H169" s="63"/>
      <c r="I169" s="30">
        <f>IF($AD169=0,0,1)</f>
        <v>0</v>
      </c>
      <c r="J169" s="30">
        <f>H169</f>
        <v>0</v>
      </c>
      <c r="K169" s="33">
        <f t="shared" si="26"/>
        <v>0</v>
      </c>
      <c r="L169" s="33">
        <f t="shared" si="27"/>
        <v>0</v>
      </c>
      <c r="M169" s="33"/>
      <c r="N169" s="33"/>
      <c r="O169" s="33"/>
      <c r="P169" s="33"/>
      <c r="Q169" s="33"/>
      <c r="R169" s="33"/>
      <c r="S169" s="33"/>
      <c r="T169" s="60"/>
      <c r="U169" s="48"/>
      <c r="V169" s="74"/>
      <c r="W169" s="74"/>
      <c r="X169" s="73"/>
      <c r="Y169" s="72"/>
      <c r="Z169" s="71" t="s">
        <v>15</v>
      </c>
      <c r="AA169" s="70"/>
      <c r="AB169" s="69">
        <v>0</v>
      </c>
      <c r="AC169" s="68"/>
      <c r="AD169" s="67">
        <f>AD165*AB169</f>
        <v>0</v>
      </c>
      <c r="AE169" s="32"/>
      <c r="AF169" s="39"/>
      <c r="AG169" s="38"/>
    </row>
    <row r="170" spans="1:33" s="27" customFormat="1" ht="18" customHeight="1" x14ac:dyDescent="0.25">
      <c r="A170" s="31"/>
      <c r="B170" s="66"/>
      <c r="C170" s="65"/>
      <c r="D170" s="65"/>
      <c r="E170" s="31"/>
      <c r="F170" s="31"/>
      <c r="G170" s="64"/>
      <c r="H170" s="63"/>
      <c r="I170" s="62">
        <v>1</v>
      </c>
      <c r="J170" s="62">
        <v>1</v>
      </c>
      <c r="K170" s="61">
        <f t="shared" si="26"/>
        <v>1</v>
      </c>
      <c r="L170" s="61">
        <f t="shared" si="27"/>
        <v>1</v>
      </c>
      <c r="M170" s="61"/>
      <c r="N170" s="61"/>
      <c r="O170" s="61"/>
      <c r="P170" s="61"/>
      <c r="Q170" s="61"/>
      <c r="R170" s="61"/>
      <c r="S170" s="33"/>
      <c r="T170" s="60"/>
      <c r="U170" s="48"/>
      <c r="V170" s="59"/>
      <c r="W170" s="58"/>
      <c r="X170" s="57"/>
      <c r="Y170" s="56"/>
      <c r="Z170" s="55" t="s">
        <v>269</v>
      </c>
      <c r="AA170" s="54"/>
      <c r="AB170" s="53"/>
      <c r="AC170" s="52"/>
      <c r="AD170" s="51">
        <f>TRUNC(AD165+AD166+AD167+AD168,2)</f>
        <v>689.99</v>
      </c>
      <c r="AE170" s="32"/>
      <c r="AF170" s="39"/>
      <c r="AG170" s="38"/>
    </row>
    <row r="171" spans="1:33" s="27" customFormat="1" ht="5.45" customHeight="1" x14ac:dyDescent="0.25">
      <c r="A171" s="31"/>
      <c r="B171" s="31"/>
      <c r="C171" s="31"/>
      <c r="D171" s="31"/>
      <c r="E171" s="31"/>
      <c r="F171" s="31"/>
      <c r="I171" s="30"/>
      <c r="J171" s="30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Z171" s="44"/>
      <c r="AA171" s="43"/>
      <c r="AB171" s="42"/>
      <c r="AC171" s="41"/>
      <c r="AD171" s="50"/>
      <c r="AE171" s="32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Z172" s="44"/>
      <c r="AA172" s="43"/>
      <c r="AB172" s="42"/>
      <c r="AC172" s="41"/>
      <c r="AD172" s="49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AF175" s="39"/>
      <c r="AG175" s="38"/>
    </row>
    <row r="176" spans="1:33" s="32" customFormat="1" ht="18" customHeight="1" x14ac:dyDescent="0.25">
      <c r="A176" s="37"/>
      <c r="B176" s="37"/>
      <c r="C176" s="37"/>
      <c r="D176" s="37"/>
      <c r="E176" s="37"/>
      <c r="F176" s="37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29"/>
      <c r="U176" s="48"/>
      <c r="V176" s="47"/>
      <c r="W176" s="47"/>
      <c r="X176" s="46"/>
      <c r="Y176" s="45"/>
      <c r="Z176" s="44"/>
      <c r="AA176" s="43"/>
      <c r="AB176" s="42"/>
      <c r="AC176" s="41"/>
      <c r="AD176" s="40"/>
      <c r="AF176" s="39"/>
      <c r="AG176" s="38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32" customFormat="1" x14ac:dyDescent="0.25">
      <c r="A203" s="37"/>
      <c r="B203" s="36"/>
      <c r="C203" s="36"/>
      <c r="D203" s="36"/>
      <c r="E203" s="36"/>
      <c r="F203" s="36"/>
      <c r="G203" s="35"/>
      <c r="H203" s="35"/>
      <c r="I203" s="34"/>
      <c r="J203" s="34"/>
      <c r="K203" s="34"/>
      <c r="L203" s="33"/>
      <c r="M203" s="33"/>
      <c r="N203" s="33"/>
      <c r="O203" s="33"/>
      <c r="P203" s="33"/>
      <c r="Q203" s="33"/>
      <c r="R203" s="33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  <row r="207" spans="1:30" s="27" customFormat="1" x14ac:dyDescent="0.25">
      <c r="A207" s="31"/>
      <c r="B207" s="26"/>
      <c r="C207" s="26"/>
      <c r="D207" s="26"/>
      <c r="E207" s="26"/>
      <c r="F207" s="26"/>
      <c r="G207" s="21"/>
      <c r="H207" s="21"/>
      <c r="I207" s="25"/>
      <c r="J207" s="25"/>
      <c r="K207" s="25"/>
      <c r="L207" s="30"/>
      <c r="M207" s="30"/>
      <c r="N207" s="30"/>
      <c r="O207" s="30"/>
      <c r="P207" s="30"/>
      <c r="Q207" s="30"/>
      <c r="R207" s="30"/>
      <c r="T207" s="28"/>
      <c r="U207" s="29"/>
      <c r="V207" s="28"/>
      <c r="W207" s="28"/>
      <c r="X207" s="28"/>
      <c r="Y207" s="28"/>
      <c r="Z207" s="28"/>
      <c r="AA207" s="28"/>
      <c r="AB207" s="28"/>
      <c r="AC207" s="28"/>
      <c r="AD207" s="28"/>
    </row>
  </sheetData>
  <autoFilter ref="L26:L170">
    <filterColumn colId="0">
      <filters>
        <filter val="1"/>
      </filters>
    </filterColumn>
  </autoFilter>
  <mergeCells count="133">
    <mergeCell ref="AB151:AB152"/>
    <mergeCell ref="AC151:AC152"/>
    <mergeCell ref="AD151:AD152"/>
    <mergeCell ref="V153:W153"/>
    <mergeCell ref="V154:W154"/>
    <mergeCell ref="V155:W155"/>
    <mergeCell ref="V147:Z147"/>
    <mergeCell ref="V162:W162"/>
    <mergeCell ref="V122:W122"/>
    <mergeCell ref="X122:Y122"/>
    <mergeCell ref="V123:Z123"/>
    <mergeCell ref="V124:Z124"/>
    <mergeCell ref="V125:Z125"/>
    <mergeCell ref="V137:Z137"/>
    <mergeCell ref="V138:Z138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T151:T152"/>
    <mergeCell ref="V151:W152"/>
    <mergeCell ref="X151:X152"/>
    <mergeCell ref="Y151:AA151"/>
    <mergeCell ref="V142:Z142"/>
    <mergeCell ref="V143:Z143"/>
    <mergeCell ref="V144:Z144"/>
    <mergeCell ref="V145:Z145"/>
    <mergeCell ref="V146:Z146"/>
    <mergeCell ref="V148:Z148"/>
    <mergeCell ref="V149:Z149"/>
    <mergeCell ref="V90:W90"/>
    <mergeCell ref="V163:W163"/>
    <mergeCell ref="V156:W156"/>
    <mergeCell ref="V157:W157"/>
    <mergeCell ref="V158:W158"/>
    <mergeCell ref="V159:W159"/>
    <mergeCell ref="V160:W160"/>
    <mergeCell ref="V161:W161"/>
    <mergeCell ref="V126:Z126"/>
    <mergeCell ref="V128:Z128"/>
    <mergeCell ref="V129:Z129"/>
    <mergeCell ref="V130:Z130"/>
    <mergeCell ref="V131:Z131"/>
    <mergeCell ref="V132:Z132"/>
    <mergeCell ref="V127:Z127"/>
    <mergeCell ref="V133:Z133"/>
    <mergeCell ref="V134:Z134"/>
    <mergeCell ref="V136:Z136"/>
    <mergeCell ref="V139:Z139"/>
    <mergeCell ref="V140:Z140"/>
    <mergeCell ref="V141:Z141"/>
    <mergeCell ref="V104:W104"/>
    <mergeCell ref="V105:W105"/>
    <mergeCell ref="V103:W103"/>
    <mergeCell ref="V82:W82"/>
    <mergeCell ref="V83:W83"/>
    <mergeCell ref="V84:W84"/>
    <mergeCell ref="V85:W85"/>
    <mergeCell ref="V86:W86"/>
    <mergeCell ref="V87:W87"/>
    <mergeCell ref="V88:W88"/>
    <mergeCell ref="V89:W89"/>
    <mergeCell ref="V76:W76"/>
    <mergeCell ref="V77:W77"/>
    <mergeCell ref="V78:W78"/>
    <mergeCell ref="V91:W91"/>
    <mergeCell ref="V92:W92"/>
    <mergeCell ref="V93:W93"/>
    <mergeCell ref="V79:W79"/>
    <mergeCell ref="V80:W80"/>
    <mergeCell ref="V81:W81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57:W57"/>
    <mergeCell ref="V33:W33"/>
    <mergeCell ref="V34:W34"/>
    <mergeCell ref="V35:W35"/>
    <mergeCell ref="V36:W36"/>
    <mergeCell ref="V37:W37"/>
    <mergeCell ref="V38:W38"/>
    <mergeCell ref="V39:W39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5:W55"/>
    <mergeCell ref="V56:W56"/>
    <mergeCell ref="V54:W54"/>
    <mergeCell ref="V53:W53"/>
    <mergeCell ref="V31:W31"/>
    <mergeCell ref="V32:W32"/>
    <mergeCell ref="AD27:AD28"/>
    <mergeCell ref="AB27:AC27"/>
    <mergeCell ref="W23:AB23"/>
    <mergeCell ref="T27:T28"/>
    <mergeCell ref="V27:W28"/>
    <mergeCell ref="X27:X28"/>
    <mergeCell ref="Y27:Y28"/>
    <mergeCell ref="Z27:AA27"/>
    <mergeCell ref="V29:W29"/>
    <mergeCell ref="V30:W30"/>
    <mergeCell ref="AC23:AD23"/>
    <mergeCell ref="W24:AB24"/>
    <mergeCell ref="W25:AB25"/>
  </mergeCells>
  <conditionalFormatting sqref="T118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5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6:H168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70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6 T109:T118">
      <formula1>0</formula1>
      <formula2>1</formula2>
    </dataValidation>
    <dataValidation type="list" allowBlank="1" showInputMessage="1" showErrorMessage="1" sqref="A1 G166:G170 G106 G109:G118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outlinePr summaryBelow="0"/>
    <pageSetUpPr fitToPage="1"/>
  </sheetPr>
  <dimension ref="A1:AG204"/>
  <sheetViews>
    <sheetView showGridLines="0" zoomScaleNormal="100" zoomScaleSheetLayoutView="100" workbookViewId="0">
      <pane xSplit="20" ySplit="25" topLeftCell="U13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01 07 06</v>
      </c>
      <c r="C1" s="25" t="str">
        <f>CONCATENATE($W$25)</f>
        <v>DEMARCAÇÃO DA BASE QUILOMÉTRICA</v>
      </c>
      <c r="D1" s="25" t="str">
        <f>CONCATENATE($AC$25)</f>
        <v>Km</v>
      </c>
      <c r="E1" s="231">
        <f>$AD$162</f>
        <v>390.42</v>
      </c>
      <c r="F1" s="231">
        <f>$AD$167</f>
        <v>509.93</v>
      </c>
      <c r="G1" s="233">
        <f>$T$120</f>
        <v>100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60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171</v>
      </c>
      <c r="W25" s="579" t="s">
        <v>349</v>
      </c>
      <c r="X25" s="579"/>
      <c r="Y25" s="579"/>
      <c r="Z25" s="579"/>
      <c r="AA25" s="579"/>
      <c r="AB25" s="579"/>
      <c r="AC25" s="209" t="s">
        <v>360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IF(I27=1,1,IF(SUM(J28:J$168)+SUM(I$26:I27)&lt;$I$22,1,0))</f>
        <v>1</v>
      </c>
      <c r="K27" s="33">
        <f t="shared" ref="K27:K88" si="0">MAX(I27:J27)</f>
        <v>1</v>
      </c>
      <c r="L27" s="33">
        <f t="shared" ref="L27:L8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IF(I28=1,1,IF(SUM(J29:J$168)+SUM(I$26:I28)&lt;$I$22,1,0))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59" t="s">
        <v>65</v>
      </c>
      <c r="AA28" s="259" t="s">
        <v>64</v>
      </c>
      <c r="AB28" s="263" t="s">
        <v>65</v>
      </c>
      <c r="AC28" s="259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IF(I29=1,1,IF(SUM(J30:J$168)+SUM(I$26:I29)&lt;$I$22,1,0))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x14ac:dyDescent="0.25">
      <c r="A30" s="30"/>
      <c r="B30" s="122"/>
      <c r="C30" s="121"/>
      <c r="D30" s="121"/>
      <c r="E30" s="121"/>
      <c r="F30" s="122"/>
      <c r="I30" s="30">
        <f t="shared" ref="I30:I38" si="2">IF($AD30=0,0,1)</f>
        <v>1</v>
      </c>
      <c r="J30" s="30">
        <f>IF(I30=1,1,IF(SUM(J31:J$168)+SUM(I$26:I30)&lt;$I$22,1,0))</f>
        <v>1</v>
      </c>
      <c r="K30" s="33">
        <f t="shared" si="0"/>
        <v>1</v>
      </c>
      <c r="L30" s="33">
        <f t="shared" si="1"/>
        <v>1</v>
      </c>
      <c r="M30" s="33"/>
      <c r="N30" s="33"/>
      <c r="O30" s="33"/>
      <c r="P30" s="33"/>
      <c r="Q30" s="33"/>
      <c r="R30" s="33"/>
      <c r="S30" s="33"/>
      <c r="T30" s="123" t="s">
        <v>108</v>
      </c>
      <c r="U30" s="132"/>
      <c r="V30" s="563" t="s">
        <v>186</v>
      </c>
      <c r="W30" s="563"/>
      <c r="X30" s="131" t="s">
        <v>183</v>
      </c>
      <c r="Y30" s="115">
        <v>1</v>
      </c>
      <c r="Z30" s="115">
        <v>1</v>
      </c>
      <c r="AA30" s="115"/>
      <c r="AB30" s="207">
        <f>VLOOKUP(V30,BASE!$B$5:$E$53,4,FALSE)</f>
        <v>5032.54</v>
      </c>
      <c r="AC30" s="207"/>
      <c r="AD30" s="113">
        <f t="shared" ref="AD30:AD38" si="3">TRUNC(Y30*((Z30*AB30)+(AA30*AC30)),4)</f>
        <v>5032.54</v>
      </c>
      <c r="AE30" s="32"/>
      <c r="AF30" s="39"/>
      <c r="AG30" s="38"/>
    </row>
    <row r="31" spans="1:33" s="27" customFormat="1" hidden="1" x14ac:dyDescent="0.25">
      <c r="A31" s="30"/>
      <c r="B31" s="122"/>
      <c r="C31" s="121"/>
      <c r="D31" s="121"/>
      <c r="E31" s="121"/>
      <c r="F31" s="122"/>
      <c r="I31" s="30">
        <f t="shared" si="2"/>
        <v>0</v>
      </c>
      <c r="J31" s="30">
        <f>IF(I31=1,1,IF(SUM(J32:J$168)+SUM(I$26:I31)&lt;$I$22,1,0))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IF(I32=1,1,IF(SUM(J33:J$168)+SUM(I$26:I32)&lt;$I$22,1,0))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IF(I33=1,1,IF(SUM(J34:J$168)+SUM(I$26:I33)&lt;$I$22,1,0))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x14ac:dyDescent="0.25">
      <c r="A34" s="30"/>
      <c r="B34" s="122"/>
      <c r="C34" s="121"/>
      <c r="D34" s="121"/>
      <c r="E34" s="121"/>
      <c r="F34" s="122"/>
      <c r="I34" s="30">
        <f t="shared" si="2"/>
        <v>1</v>
      </c>
      <c r="J34" s="30">
        <f>IF(I34=1,1,IF(SUM(J35:J$168)+SUM(I$26:I34)&lt;$I$22,1,0))</f>
        <v>1</v>
      </c>
      <c r="K34" s="33">
        <f t="shared" si="0"/>
        <v>1</v>
      </c>
      <c r="L34" s="33">
        <f t="shared" si="1"/>
        <v>1</v>
      </c>
      <c r="M34" s="33"/>
      <c r="N34" s="33"/>
      <c r="O34" s="33"/>
      <c r="P34" s="33"/>
      <c r="Q34" s="33"/>
      <c r="R34" s="33"/>
      <c r="S34" s="33"/>
      <c r="T34" s="123" t="s">
        <v>61</v>
      </c>
      <c r="U34" s="132"/>
      <c r="V34" s="563" t="s">
        <v>184</v>
      </c>
      <c r="W34" s="563"/>
      <c r="X34" s="131" t="s">
        <v>183</v>
      </c>
      <c r="Y34" s="115">
        <v>1</v>
      </c>
      <c r="Z34" s="115">
        <v>1</v>
      </c>
      <c r="AA34" s="115"/>
      <c r="AB34" s="207">
        <f>VLOOKUP(V34,BASE!$B$5:$E$53,4,FALSE)</f>
        <v>239.7877334815829</v>
      </c>
      <c r="AC34" s="207"/>
      <c r="AD34" s="113">
        <f t="shared" si="3"/>
        <v>239.7877</v>
      </c>
      <c r="AE34" s="32"/>
      <c r="AF34" s="39"/>
      <c r="AG34" s="38"/>
    </row>
    <row r="35" spans="1:33" s="27" customFormat="1" x14ac:dyDescent="0.25">
      <c r="A35" s="30"/>
      <c r="B35" s="122"/>
      <c r="C35" s="121"/>
      <c r="D35" s="121"/>
      <c r="E35" s="121"/>
      <c r="F35" s="122"/>
      <c r="I35" s="30">
        <f t="shared" si="2"/>
        <v>1</v>
      </c>
      <c r="J35" s="30">
        <f>IF(I35=1,1,IF(SUM(J36:J$168)+SUM(I$26:I35)&lt;$I$22,1,0))</f>
        <v>1</v>
      </c>
      <c r="K35" s="33">
        <f t="shared" si="0"/>
        <v>1</v>
      </c>
      <c r="L35" s="33">
        <f t="shared" si="1"/>
        <v>1</v>
      </c>
      <c r="M35" s="33"/>
      <c r="N35" s="33"/>
      <c r="O35" s="33"/>
      <c r="P35" s="33"/>
      <c r="Q35" s="33"/>
      <c r="R35" s="33"/>
      <c r="S35" s="33"/>
      <c r="T35" s="123" t="s">
        <v>60</v>
      </c>
      <c r="U35" s="132"/>
      <c r="V35" s="563" t="s">
        <v>200</v>
      </c>
      <c r="W35" s="563"/>
      <c r="X35" s="131" t="s">
        <v>183</v>
      </c>
      <c r="Y35" s="115">
        <v>1</v>
      </c>
      <c r="Z35" s="115">
        <v>1</v>
      </c>
      <c r="AA35" s="115"/>
      <c r="AB35" s="207">
        <f>VLOOKUP(V35,BASE!$B$5:$E$53,4,FALSE)</f>
        <v>3561.89</v>
      </c>
      <c r="AC35" s="207"/>
      <c r="AD35" s="113">
        <f t="shared" si="3"/>
        <v>3561.89</v>
      </c>
      <c r="AE35" s="32"/>
      <c r="AF35" s="39"/>
      <c r="AG35" s="38"/>
    </row>
    <row r="36" spans="1:33" s="27" customFormat="1" x14ac:dyDescent="0.25">
      <c r="A36" s="30"/>
      <c r="B36" s="122"/>
      <c r="C36" s="121"/>
      <c r="D36" s="121"/>
      <c r="E36" s="121"/>
      <c r="F36" s="122"/>
      <c r="I36" s="30">
        <f t="shared" si="2"/>
        <v>0</v>
      </c>
      <c r="J36" s="30">
        <f>IF(I36=1,1,IF(SUM(J37:J$168)+SUM(I$26:I36)&lt;$I$22,1,0))</f>
        <v>0</v>
      </c>
      <c r="K36" s="33">
        <f t="shared" si="0"/>
        <v>0</v>
      </c>
      <c r="L36" s="33">
        <f t="shared" si="1"/>
        <v>0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/>
      <c r="W36" s="563"/>
      <c r="X36" s="131"/>
      <c r="Y36" s="115">
        <v>0</v>
      </c>
      <c r="Z36" s="115">
        <v>0</v>
      </c>
      <c r="AA36" s="115"/>
      <c r="AB36" s="207">
        <v>0</v>
      </c>
      <c r="AC36" s="207"/>
      <c r="AD36" s="113">
        <f t="shared" si="3"/>
        <v>0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0</v>
      </c>
      <c r="J37" s="30">
        <f>IF(I37=1,1,IF(SUM(J38:J$168)+SUM(I$26:I37)&lt;$I$22,1,0))</f>
        <v>0</v>
      </c>
      <c r="K37" s="33">
        <f t="shared" si="0"/>
        <v>0</v>
      </c>
      <c r="L37" s="33">
        <f t="shared" si="1"/>
        <v>0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/>
      <c r="W37" s="563"/>
      <c r="X37" s="131"/>
      <c r="Y37" s="115">
        <v>0</v>
      </c>
      <c r="Z37" s="115">
        <v>0</v>
      </c>
      <c r="AA37" s="115"/>
      <c r="AB37" s="207">
        <v>0</v>
      </c>
      <c r="AC37" s="207"/>
      <c r="AD37" s="113">
        <f t="shared" si="3"/>
        <v>0</v>
      </c>
      <c r="AE37" s="32"/>
      <c r="AF37" s="39"/>
      <c r="AG37" s="38"/>
    </row>
    <row r="38" spans="1:33" s="27" customFormat="1" hidden="1" x14ac:dyDescent="0.25">
      <c r="A38" s="30"/>
      <c r="B38" s="122"/>
      <c r="C38" s="121"/>
      <c r="D38" s="121"/>
      <c r="E38" s="121"/>
      <c r="F38" s="122"/>
      <c r="I38" s="30">
        <f t="shared" si="2"/>
        <v>0</v>
      </c>
      <c r="J38" s="30">
        <f>IF(I38=1,1,IF(SUM(J39:J$168)+SUM(I$26:I38)&lt;$I$22,1,0))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3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IF(I39=1,1,IF(SUM(J40:J$168)+SUM(I$26:I39)&lt;$I$22,1,0))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SUM(AD29:AD38)</f>
        <v>8834.2176999999992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IF(I40=1,1,IF(SUM(J41:J$168)+SUM(I$26:I40)&lt;$I$22,1,0))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258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61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IF(I41=1,1,IF(SUM(J42:J$168)+SUM(I$26:I41)&lt;$I$22,1,0))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SUM(AD42:AD60)</f>
        <v>3259.2426999999998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f t="shared" ref="I42:I59" si="4">IF($AD42=0,0,1)</f>
        <v>1</v>
      </c>
      <c r="J42" s="30">
        <f>IF(I42=1,1,IF(SUM(J43:J$168)+SUM(I$26:I42)&lt;$I$22,1,0))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104</v>
      </c>
      <c r="U42" s="48"/>
      <c r="V42" s="569" t="s">
        <v>206</v>
      </c>
      <c r="W42" s="569"/>
      <c r="X42" s="131" t="s">
        <v>207</v>
      </c>
      <c r="Y42" s="207">
        <f>VLOOKUP(X42,BASE!$B$5:$E$53,4,FALSE)</f>
        <v>8882.5</v>
      </c>
      <c r="Z42" s="198">
        <v>1</v>
      </c>
      <c r="AA42" s="197">
        <f>AB42/SUM($AB$42:$AB$103)</f>
        <v>0.11764705882352941</v>
      </c>
      <c r="AB42" s="114">
        <v>60</v>
      </c>
      <c r="AC42" s="196">
        <f>Y42/220</f>
        <v>40.375</v>
      </c>
      <c r="AD42" s="113">
        <f t="shared" ref="AD42:AD60" si="5">ROUND(AB42*AC42,4)</f>
        <v>2422.5</v>
      </c>
      <c r="AE42" s="32"/>
      <c r="AF42" s="39"/>
      <c r="AG42" s="38"/>
    </row>
    <row r="43" spans="1:33" s="27" customFormat="1" hidden="1" x14ac:dyDescent="0.25">
      <c r="A43" s="30"/>
      <c r="B43" s="122"/>
      <c r="C43" s="121"/>
      <c r="D43" s="121"/>
      <c r="E43" s="121"/>
      <c r="F43" s="122"/>
      <c r="I43" s="30">
        <f t="shared" si="4"/>
        <v>0</v>
      </c>
      <c r="J43" s="30">
        <f>IF(I43=1,1,IF(SUM(J44:J$168)+SUM(I$26:I43)&lt;$I$22,1,0))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si="5"/>
        <v>0</v>
      </c>
      <c r="AE43" s="32"/>
      <c r="AF43" s="39"/>
      <c r="AG43" s="38"/>
    </row>
    <row r="44" spans="1:33" s="27" customFormat="1" hidden="1" x14ac:dyDescent="0.25">
      <c r="A44" s="30"/>
      <c r="B44" s="122"/>
      <c r="C44" s="121"/>
      <c r="D44" s="121"/>
      <c r="E44" s="121"/>
      <c r="F44" s="122"/>
      <c r="I44" s="30">
        <f t="shared" si="4"/>
        <v>0</v>
      </c>
      <c r="J44" s="30">
        <f>IF(I44=1,1,IF(SUM(J45:J$168)+SUM(I$26:I44)&lt;$I$22,1,0))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5"/>
        <v>0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IF(I45=1,1,IF(SUM(J46:J$168)+SUM(I$26:I45)&lt;$I$22,1,0))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IF(I46=1,1,IF(SUM(J47:J$168)+SUM(I$26:I46)&lt;$I$22,1,0))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IF(I47=1,1,IF(SUM(J48:J$168)+SUM(I$26:I47)&lt;$I$22,1,0))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IF(I48=1,1,IF(SUM(J49:J$168)+SUM(I$26:I48)&lt;$I$22,1,0))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IF(I49=1,1,IF(SUM(J50:J$168)+SUM(I$26:I49)&lt;$I$22,1,0))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IF(I50=1,1,IF(SUM(J51:J$168)+SUM(I$26:I50)&lt;$I$22,1,0))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IF(I51=1,1,IF(SUM(J52:J$168)+SUM(I$26:I51)&lt;$I$22,1,0))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IF(I52=1,1,IF(SUM(J53:J$168)+SUM(I$26:I52)&lt;$I$22,1,0))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IF(I53=1,1,IF(SUM(J54:J$168)+SUM(I$26:I53)&lt;$I$22,1,0))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IF(I54=1,1,IF(SUM(J55:J$168)+SUM(I$26:I54)&lt;$I$22,1,0))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IF(I55=1,1,IF(SUM(J56:J$168)+SUM(I$26:I55)&lt;$I$22,1,0))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IF(I56=1,1,IF(SUM(J57:J$168)+SUM(I$26:I56)&lt;$I$22,1,0))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IF(I57=1,1,IF(SUM(J58:J$168)+SUM(I$26:I57)&lt;$I$22,1,0))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IF(I58=1,1,IF(SUM(J59:J$168)+SUM(I$26:I58)&lt;$I$22,1,0))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IF(I59=1,1,IF(SUM(J60:J$168)+SUM(I$26:I59)&lt;$I$22,1,0))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x14ac:dyDescent="0.25">
      <c r="A60" s="30"/>
      <c r="B60" s="122"/>
      <c r="C60" s="121"/>
      <c r="D60" s="121"/>
      <c r="E60" s="121"/>
      <c r="F60" s="122"/>
      <c r="I60" s="30">
        <v>1</v>
      </c>
      <c r="J60" s="30">
        <f>IF(I60=1,1,IF(SUM(J61:J$168)+SUM(I$26:I60)&lt;$I$22,1,0))</f>
        <v>1</v>
      </c>
      <c r="K60" s="33">
        <f t="shared" si="0"/>
        <v>1</v>
      </c>
      <c r="L60" s="33">
        <f t="shared" si="1"/>
        <v>1</v>
      </c>
      <c r="M60" s="33"/>
      <c r="N60" s="33"/>
      <c r="O60" s="33"/>
      <c r="P60" s="33"/>
      <c r="Q60" s="33"/>
      <c r="R60" s="33"/>
      <c r="S60" s="33"/>
      <c r="T60" s="200" t="s">
        <v>48</v>
      </c>
      <c r="U60" s="48"/>
      <c r="V60" s="569" t="s">
        <v>203</v>
      </c>
      <c r="W60" s="569"/>
      <c r="X60" s="131" t="s">
        <v>204</v>
      </c>
      <c r="Y60" s="207">
        <f>VLOOKUP(X60,BASE!$B$5:$E$53,4,FALSE)</f>
        <v>18408.34</v>
      </c>
      <c r="Z60" s="198">
        <v>1</v>
      </c>
      <c r="AA60" s="197">
        <f>AB60/SUM($AB$42:$AB$103)</f>
        <v>1.9607843137254902E-2</v>
      </c>
      <c r="AB60" s="114">
        <v>10</v>
      </c>
      <c r="AC60" s="196">
        <f>Y60/220</f>
        <v>83.674272727272722</v>
      </c>
      <c r="AD60" s="113">
        <f t="shared" si="5"/>
        <v>836.74270000000001</v>
      </c>
      <c r="AE60" s="32"/>
      <c r="AF60" s="39"/>
      <c r="AG60" s="38"/>
    </row>
    <row r="61" spans="1:33" s="27" customFormat="1" x14ac:dyDescent="0.25">
      <c r="A61" s="30"/>
      <c r="B61" s="122"/>
      <c r="C61" s="121"/>
      <c r="D61" s="121"/>
      <c r="E61" s="121"/>
      <c r="F61" s="122"/>
      <c r="I61" s="30">
        <v>1</v>
      </c>
      <c r="J61" s="30">
        <f>IF(I61=1,1,IF(SUM(J62:J$168)+SUM(I$26:I61)&lt;$I$22,1,0))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195"/>
      <c r="U61" s="48"/>
      <c r="V61" s="573" t="s">
        <v>47</v>
      </c>
      <c r="W61" s="573"/>
      <c r="X61" s="131"/>
      <c r="Y61" s="199"/>
      <c r="Z61" s="114"/>
      <c r="AA61" s="202"/>
      <c r="AB61" s="114"/>
      <c r="AC61" s="196"/>
      <c r="AD61" s="201">
        <f>SUM(AD62:AD81)</f>
        <v>9620.5499999999993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IF(I62=1,1,IF(SUM(J63:J$168)+SUM(I$26:I62)&lt;$I$22,1,0))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200" t="s">
        <v>80</v>
      </c>
      <c r="U62" s="48"/>
      <c r="V62" s="569" t="s">
        <v>231</v>
      </c>
      <c r="W62" s="569"/>
      <c r="X62" s="131" t="s">
        <v>232</v>
      </c>
      <c r="Y62" s="207">
        <f>VLOOKUP(X62,BASE!$B$5:$E$53,4,FALSE)</f>
        <v>6576.05</v>
      </c>
      <c r="Z62" s="198">
        <v>1</v>
      </c>
      <c r="AA62" s="197">
        <f>AB62/SUM($AB$42:$AB$103)</f>
        <v>0.43137254901960786</v>
      </c>
      <c r="AB62" s="114">
        <v>220</v>
      </c>
      <c r="AC62" s="196">
        <f>Y62/220</f>
        <v>29.891136363636363</v>
      </c>
      <c r="AD62" s="113">
        <f>ROUND(AB62*AC62,4)</f>
        <v>6576.05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f t="shared" ref="I63:I80" si="6">IF($AD63=0,0,1)</f>
        <v>1</v>
      </c>
      <c r="J63" s="30">
        <f>IF(I63=1,1,IF(SUM(J64:J$168)+SUM(I$26:I63)&lt;$I$22,1,0))</f>
        <v>1</v>
      </c>
      <c r="K63" s="33">
        <f t="shared" si="0"/>
        <v>1</v>
      </c>
      <c r="L63" s="33">
        <f t="shared" si="1"/>
        <v>1</v>
      </c>
      <c r="M63" s="33"/>
      <c r="N63" s="33"/>
      <c r="O63" s="33"/>
      <c r="P63" s="33"/>
      <c r="Q63" s="33"/>
      <c r="R63" s="33"/>
      <c r="S63" s="33"/>
      <c r="T63" s="200" t="s">
        <v>83</v>
      </c>
      <c r="U63" s="48"/>
      <c r="V63" s="569" t="s">
        <v>240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AB63/SUM($AB$42:$AB$103)</f>
        <v>0.43137254901960786</v>
      </c>
      <c r="AB63" s="114">
        <v>220</v>
      </c>
      <c r="AC63" s="196">
        <f>Y63/220</f>
        <v>13.838636363636363</v>
      </c>
      <c r="AD63" s="113">
        <f t="shared" ref="AD63:AD81" si="7">ROUND(AB63*AC63,4)</f>
        <v>3044.5</v>
      </c>
      <c r="AE63" s="32"/>
      <c r="AF63" s="39"/>
      <c r="AG63" s="38"/>
    </row>
    <row r="64" spans="1:33" s="27" customFormat="1" hidden="1" x14ac:dyDescent="0.25">
      <c r="A64" s="30"/>
      <c r="B64" s="122"/>
      <c r="C64" s="121"/>
      <c r="D64" s="121"/>
      <c r="E64" s="121"/>
      <c r="F64" s="122"/>
      <c r="I64" s="30">
        <f t="shared" si="6"/>
        <v>0</v>
      </c>
      <c r="J64" s="30">
        <f>IF(I64=1,1,IF(SUM(J65:J$168)+SUM(I$26:I64)&lt;$I$22,1,0))</f>
        <v>0</v>
      </c>
      <c r="K64" s="33">
        <f t="shared" si="0"/>
        <v>0</v>
      </c>
      <c r="L64" s="33">
        <f t="shared" si="1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si="7"/>
        <v>0</v>
      </c>
      <c r="AE64" s="32"/>
      <c r="AF64" s="39"/>
      <c r="AG64" s="38"/>
    </row>
    <row r="65" spans="1:33" s="27" customFormat="1" hidden="1" x14ac:dyDescent="0.25">
      <c r="A65" s="30"/>
      <c r="B65" s="122"/>
      <c r="C65" s="121"/>
      <c r="D65" s="121"/>
      <c r="E65" s="121"/>
      <c r="F65" s="122"/>
      <c r="I65" s="30">
        <f t="shared" si="6"/>
        <v>0</v>
      </c>
      <c r="J65" s="30">
        <f>IF(I65=1,1,IF(SUM(J66:J$168)+SUM(I$26:I65)&lt;$I$22,1,0))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7"/>
        <v>0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6"/>
        <v>0</v>
      </c>
      <c r="J66" s="30">
        <f>IF(I66=1,1,IF(SUM(J67:J$168)+SUM(I$26:I66)&lt;$I$22,1,0))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7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6"/>
        <v>0</v>
      </c>
      <c r="J67" s="30">
        <f>IF(I67=1,1,IF(SUM(J68:J$168)+SUM(I$26:I67)&lt;$I$22,1,0))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7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6"/>
        <v>0</v>
      </c>
      <c r="J68" s="30">
        <f>IF(I68=1,1,IF(SUM(J69:J$168)+SUM(I$26:I68)&lt;$I$22,1,0))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7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6"/>
        <v>0</v>
      </c>
      <c r="J69" s="30">
        <f>IF(I69=1,1,IF(SUM(J70:J$168)+SUM(I$26:I69)&lt;$I$22,1,0))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7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6"/>
        <v>0</v>
      </c>
      <c r="J70" s="30">
        <f>IF(I70=1,1,IF(SUM(J71:J$168)+SUM(I$26:I70)&lt;$I$22,1,0))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7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6"/>
        <v>0</v>
      </c>
      <c r="J71" s="30">
        <f>IF(I71=1,1,IF(SUM(J72:J$168)+SUM(I$26:I71)&lt;$I$22,1,0))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7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6"/>
        <v>0</v>
      </c>
      <c r="J72" s="30">
        <f>IF(I72=1,1,IF(SUM(J73:J$168)+SUM(I$26:I72)&lt;$I$22,1,0))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7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6"/>
        <v>0</v>
      </c>
      <c r="J73" s="30">
        <f>IF(I73=1,1,IF(SUM(J74:J$168)+SUM(I$26:I73)&lt;$I$22,1,0))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7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6"/>
        <v>0</v>
      </c>
      <c r="J74" s="30">
        <f>IF(I74=1,1,IF(SUM(J75:J$168)+SUM(I$26:I74)&lt;$I$22,1,0))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7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6"/>
        <v>0</v>
      </c>
      <c r="J75" s="30">
        <f>IF(I75=1,1,IF(SUM(J76:J$168)+SUM(I$26:I75)&lt;$I$22,1,0))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7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6"/>
        <v>0</v>
      </c>
      <c r="J76" s="30">
        <f>IF(I76=1,1,IF(SUM(J77:J$168)+SUM(I$26:I76)&lt;$I$22,1,0))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7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6"/>
        <v>0</v>
      </c>
      <c r="J77" s="30">
        <f>IF(I77=1,1,IF(SUM(J78:J$168)+SUM(I$26:I77)&lt;$I$22,1,0))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7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6"/>
        <v>0</v>
      </c>
      <c r="J78" s="30">
        <f>IF(I78=1,1,IF(SUM(J79:J$168)+SUM(I$26:I78)&lt;$I$22,1,0))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7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6"/>
        <v>0</v>
      </c>
      <c r="J79" s="30">
        <f>IF(I79=1,1,IF(SUM(J80:J$168)+SUM(I$26:I79)&lt;$I$22,1,0))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7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6"/>
        <v>0</v>
      </c>
      <c r="J80" s="30">
        <f>IF(I80=1,1,IF(SUM(J81:J$168)+SUM(I$26:I80)&lt;$I$22,1,0))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7"/>
        <v>0</v>
      </c>
      <c r="AE80" s="32"/>
      <c r="AF80" s="39"/>
      <c r="AG80" s="38"/>
    </row>
    <row r="81" spans="1:33" s="27" customFormat="1" x14ac:dyDescent="0.25">
      <c r="A81" s="30"/>
      <c r="B81" s="122"/>
      <c r="C81" s="121"/>
      <c r="D81" s="121"/>
      <c r="E81" s="121"/>
      <c r="F81" s="122"/>
      <c r="I81" s="30">
        <v>1</v>
      </c>
      <c r="J81" s="30">
        <f>IF(I81=1,1,IF(SUM(J82:J$168)+SUM(I$26:I81)&lt;$I$22,1,0))</f>
        <v>1</v>
      </c>
      <c r="K81" s="33">
        <f t="shared" si="0"/>
        <v>1</v>
      </c>
      <c r="L81" s="33">
        <f t="shared" si="1"/>
        <v>1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7"/>
        <v>0</v>
      </c>
      <c r="AE81" s="32"/>
      <c r="AF81" s="39"/>
      <c r="AG81" s="38"/>
    </row>
    <row r="82" spans="1:33" s="27" customFormat="1" x14ac:dyDescent="0.25">
      <c r="A82" s="30"/>
      <c r="B82" s="122"/>
      <c r="C82" s="121"/>
      <c r="D82" s="121"/>
      <c r="E82" s="121"/>
      <c r="F82" s="122"/>
      <c r="I82" s="30">
        <v>1</v>
      </c>
      <c r="J82" s="30">
        <f>IF(I82=1,1,IF(SUM(J83:J$168)+SUM(I$26:I82)&lt;$I$22,1,0))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195"/>
      <c r="U82" s="48"/>
      <c r="V82" s="573" t="s">
        <v>45</v>
      </c>
      <c r="W82" s="573"/>
      <c r="X82" s="131"/>
      <c r="Y82" s="199"/>
      <c r="Z82" s="114"/>
      <c r="AA82" s="202"/>
      <c r="AB82" s="114"/>
      <c r="AC82" s="196"/>
      <c r="AD82" s="201">
        <f>SUM(AD83:AD102)</f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IF(I83=1,1,IF(SUM(J84:J$168)+SUM(I$26:I83)&lt;$I$22,1,0))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200" t="s">
        <v>44</v>
      </c>
      <c r="U83" s="48"/>
      <c r="V83" s="569"/>
      <c r="W83" s="569"/>
      <c r="X83" s="131"/>
      <c r="Y83" s="207"/>
      <c r="Z83" s="198"/>
      <c r="AA83" s="197"/>
      <c r="AB83" s="114"/>
      <c r="AC83" s="196"/>
      <c r="AD83" s="113"/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IF(I84=1,1,IF(SUM(J85:J$168)+SUM(I$26:I84)&lt;$I$22,1,0))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 t="shared" ref="AD84:AD102" si="8">ROUND(AB84*AC84,4)</f>
        <v>0</v>
      </c>
      <c r="AE84" s="32"/>
      <c r="AF84" s="39"/>
      <c r="AG84" s="38"/>
    </row>
    <row r="85" spans="1:33" s="27" customFormat="1" hidden="1" x14ac:dyDescent="0.25">
      <c r="A85" s="30"/>
      <c r="B85" s="122"/>
      <c r="C85" s="121"/>
      <c r="D85" s="121"/>
      <c r="E85" s="121"/>
      <c r="F85" s="122"/>
      <c r="I85" s="30">
        <f t="shared" ref="I85:I102" si="9">IF($AD85=0,0,1)</f>
        <v>0</v>
      </c>
      <c r="J85" s="30">
        <f>IF(I85=1,1,IF(SUM(J86:J$168)+SUM(I$26:I85)&lt;$I$22,1,0))</f>
        <v>0</v>
      </c>
      <c r="K85" s="33">
        <f t="shared" si="0"/>
        <v>0</v>
      </c>
      <c r="L85" s="33">
        <f t="shared" si="1"/>
        <v>0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si="8"/>
        <v>0</v>
      </c>
      <c r="AE85" s="32"/>
      <c r="AF85" s="39"/>
      <c r="AG85" s="38"/>
    </row>
    <row r="86" spans="1:33" s="27" customFormat="1" hidden="1" x14ac:dyDescent="0.25">
      <c r="A86" s="30"/>
      <c r="B86" s="122"/>
      <c r="C86" s="121"/>
      <c r="D86" s="121"/>
      <c r="E86" s="121"/>
      <c r="F86" s="122"/>
      <c r="I86" s="30">
        <f t="shared" si="9"/>
        <v>0</v>
      </c>
      <c r="J86" s="30">
        <f>IF(I86=1,1,IF(SUM(J87:J$168)+SUM(I$26:I86)&lt;$I$22,1,0))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8"/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si="9"/>
        <v>0</v>
      </c>
      <c r="J87" s="30">
        <f>IF(I87=1,1,IF(SUM(J88:J$168)+SUM(I$26:I87)&lt;$I$22,1,0))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8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9"/>
        <v>0</v>
      </c>
      <c r="J88" s="30">
        <f>IF(I88=1,1,IF(SUM(J89:J$168)+SUM(I$26:I88)&lt;$I$22,1,0))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8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9"/>
        <v>0</v>
      </c>
      <c r="J89" s="30">
        <f>IF(I89=1,1,IF(SUM(J90:J$168)+SUM(I$26:I89)&lt;$I$22,1,0))</f>
        <v>0</v>
      </c>
      <c r="K89" s="33">
        <f t="shared" ref="K89:K153" si="10">MAX(I89:J89)</f>
        <v>0</v>
      </c>
      <c r="L89" s="33">
        <f t="shared" ref="L89:L153" si="11">K89</f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8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9"/>
        <v>0</v>
      </c>
      <c r="J90" s="30">
        <f>IF(I90=1,1,IF(SUM(J91:J$168)+SUM(I$26:I90)&lt;$I$22,1,0))</f>
        <v>0</v>
      </c>
      <c r="K90" s="33">
        <f t="shared" si="10"/>
        <v>0</v>
      </c>
      <c r="L90" s="33">
        <f t="shared" si="11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8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9"/>
        <v>0</v>
      </c>
      <c r="J91" s="30">
        <f>IF(I91=1,1,IF(SUM(J92:J$168)+SUM(I$26:I91)&lt;$I$22,1,0))</f>
        <v>0</v>
      </c>
      <c r="K91" s="33">
        <f t="shared" si="10"/>
        <v>0</v>
      </c>
      <c r="L91" s="33">
        <f t="shared" si="1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8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9"/>
        <v>0</v>
      </c>
      <c r="J92" s="30">
        <f>IF(I92=1,1,IF(SUM(J93:J$168)+SUM(I$26:I92)&lt;$I$22,1,0))</f>
        <v>0</v>
      </c>
      <c r="K92" s="33">
        <f t="shared" si="10"/>
        <v>0</v>
      </c>
      <c r="L92" s="33">
        <f t="shared" si="1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8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9"/>
        <v>0</v>
      </c>
      <c r="J93" s="30">
        <f>IF(I93=1,1,IF(SUM(J94:J$168)+SUM(I$26:I93)&lt;$I$22,1,0))</f>
        <v>0</v>
      </c>
      <c r="K93" s="33">
        <f t="shared" si="10"/>
        <v>0</v>
      </c>
      <c r="L93" s="33">
        <f t="shared" si="1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8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9"/>
        <v>0</v>
      </c>
      <c r="J94" s="30">
        <f>IF(I94=1,1,IF(SUM(J95:J$168)+SUM(I$26:I94)&lt;$I$22,1,0))</f>
        <v>0</v>
      </c>
      <c r="K94" s="33">
        <f t="shared" si="10"/>
        <v>0</v>
      </c>
      <c r="L94" s="33">
        <f t="shared" si="1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8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9"/>
        <v>0</v>
      </c>
      <c r="J95" s="30">
        <f>IF(I95=1,1,IF(SUM(J96:J$168)+SUM(I$26:I95)&lt;$I$22,1,0))</f>
        <v>0</v>
      </c>
      <c r="K95" s="33">
        <f t="shared" si="10"/>
        <v>0</v>
      </c>
      <c r="L95" s="33">
        <f t="shared" si="1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8"/>
        <v>0</v>
      </c>
      <c r="AE95" s="32"/>
      <c r="AF95" s="39"/>
      <c r="AG95" s="38"/>
    </row>
    <row r="96" spans="1:33" s="27" customFormat="1" ht="14.45" hidden="1" customHeight="1" x14ac:dyDescent="0.25">
      <c r="A96" s="30"/>
      <c r="B96" s="122"/>
      <c r="C96" s="121"/>
      <c r="D96" s="121"/>
      <c r="E96" s="121"/>
      <c r="F96" s="122"/>
      <c r="I96" s="30">
        <f t="shared" si="9"/>
        <v>0</v>
      </c>
      <c r="J96" s="30">
        <f>IF(I96=1,1,IF(SUM(J97:J$168)+SUM(I$26:I96)&lt;$I$22,1,0))</f>
        <v>0</v>
      </c>
      <c r="K96" s="33">
        <f t="shared" si="10"/>
        <v>0</v>
      </c>
      <c r="L96" s="33">
        <f t="shared" si="1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8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9"/>
        <v>0</v>
      </c>
      <c r="J97" s="30">
        <f>IF(I97=1,1,IF(SUM(J98:J$168)+SUM(I$26:I97)&lt;$I$22,1,0))</f>
        <v>0</v>
      </c>
      <c r="K97" s="33">
        <f t="shared" si="10"/>
        <v>0</v>
      </c>
      <c r="L97" s="33">
        <f t="shared" si="1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8"/>
        <v>0</v>
      </c>
      <c r="AE97" s="32"/>
      <c r="AF97" s="39"/>
      <c r="AG97" s="38"/>
    </row>
    <row r="98" spans="1:33" s="27" customFormat="1" hidden="1" x14ac:dyDescent="0.25">
      <c r="A98" s="30"/>
      <c r="B98" s="122"/>
      <c r="C98" s="121"/>
      <c r="D98" s="121"/>
      <c r="E98" s="121"/>
      <c r="F98" s="122"/>
      <c r="I98" s="30">
        <f t="shared" si="9"/>
        <v>0</v>
      </c>
      <c r="J98" s="30">
        <f>IF(I98=1,1,IF(SUM(J99:J$168)+SUM(I$26:I98)&lt;$I$22,1,0))</f>
        <v>0</v>
      </c>
      <c r="K98" s="33">
        <f t="shared" si="10"/>
        <v>0</v>
      </c>
      <c r="L98" s="33">
        <f t="shared" si="1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8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9"/>
        <v>0</v>
      </c>
      <c r="J99" s="30">
        <f>IF(I99=1,1,IF(SUM(J100:J$168)+SUM(I$26:I99)&lt;$I$22,1,0))</f>
        <v>0</v>
      </c>
      <c r="K99" s="33">
        <f t="shared" si="10"/>
        <v>0</v>
      </c>
      <c r="L99" s="33">
        <f t="shared" si="1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8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9"/>
        <v>0</v>
      </c>
      <c r="J100" s="30">
        <f>IF(I100=1,1,IF(SUM(J101:J$168)+SUM(I$26:I100)&lt;$I$22,1,0))</f>
        <v>0</v>
      </c>
      <c r="K100" s="33">
        <f t="shared" si="10"/>
        <v>0</v>
      </c>
      <c r="L100" s="33">
        <f t="shared" si="1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8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9"/>
        <v>0</v>
      </c>
      <c r="J101" s="30">
        <f>IF(I101=1,1,IF(SUM(J102:J$168)+SUM(I$26:I101)&lt;$I$22,1,0))</f>
        <v>0</v>
      </c>
      <c r="K101" s="33">
        <f t="shared" si="10"/>
        <v>0</v>
      </c>
      <c r="L101" s="33">
        <f t="shared" si="1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8"/>
        <v>0</v>
      </c>
      <c r="AE101" s="32"/>
      <c r="AF101" s="39"/>
      <c r="AG101" s="38"/>
    </row>
    <row r="102" spans="1:33" s="27" customFormat="1" x14ac:dyDescent="0.25">
      <c r="A102" s="30"/>
      <c r="B102" s="122"/>
      <c r="C102" s="121"/>
      <c r="D102" s="121"/>
      <c r="E102" s="121"/>
      <c r="F102" s="122"/>
      <c r="I102" s="30">
        <f t="shared" si="9"/>
        <v>0</v>
      </c>
      <c r="J102" s="30">
        <f>IF(I102=1,1,IF(SUM(J103:J$168)+SUM(I$26:I102)&lt;$I$22,1,0))</f>
        <v>1</v>
      </c>
      <c r="K102" s="33">
        <f t="shared" si="10"/>
        <v>1</v>
      </c>
      <c r="L102" s="33">
        <f t="shared" si="11"/>
        <v>1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8"/>
        <v>0</v>
      </c>
      <c r="AE102" s="32"/>
      <c r="AF102" s="39"/>
      <c r="AG102" s="38"/>
    </row>
    <row r="103" spans="1:33" s="27" customFormat="1" x14ac:dyDescent="0.25">
      <c r="A103" s="31"/>
      <c r="B103" s="31"/>
      <c r="C103" s="31"/>
      <c r="D103" s="31"/>
      <c r="E103" s="31"/>
      <c r="F103" s="31"/>
      <c r="I103" s="30">
        <v>1</v>
      </c>
      <c r="J103" s="30">
        <f>IF(I103=1,1,IF(SUM(J106:J$168)+SUM(I$26:I103)&lt;$I$22,1,0))</f>
        <v>1</v>
      </c>
      <c r="K103" s="33">
        <f t="shared" si="10"/>
        <v>1</v>
      </c>
      <c r="L103" s="33">
        <f t="shared" si="11"/>
        <v>1</v>
      </c>
      <c r="M103" s="33"/>
      <c r="N103" s="33"/>
      <c r="O103" s="33"/>
      <c r="P103" s="33"/>
      <c r="Q103" s="33"/>
      <c r="R103" s="33"/>
      <c r="S103" s="33"/>
      <c r="T103" s="195"/>
      <c r="U103" s="48"/>
      <c r="V103" s="570"/>
      <c r="W103" s="570"/>
      <c r="X103" s="194"/>
      <c r="Y103" s="193"/>
      <c r="Z103" s="191"/>
      <c r="AA103" s="192"/>
      <c r="AB103" s="191"/>
      <c r="AC103" s="160" t="s">
        <v>43</v>
      </c>
      <c r="AD103" s="190">
        <f>AD41+AD61+AD82</f>
        <v>12879.792699999998</v>
      </c>
      <c r="AE103" s="32"/>
      <c r="AF103" s="39"/>
      <c r="AG103" s="38"/>
    </row>
    <row r="104" spans="1:33" s="101" customFormat="1" ht="14.45" customHeight="1" x14ac:dyDescent="0.25">
      <c r="A104" s="30"/>
      <c r="B104" s="122"/>
      <c r="C104" s="121"/>
      <c r="D104" s="121"/>
      <c r="E104" s="121"/>
      <c r="F104" s="122"/>
      <c r="G104" s="64"/>
      <c r="H104" s="258"/>
      <c r="I104" s="30">
        <v>1</v>
      </c>
      <c r="J104" s="30">
        <f>H104</f>
        <v>0</v>
      </c>
      <c r="K104" s="33">
        <f t="shared" si="10"/>
        <v>1</v>
      </c>
      <c r="L104" s="33">
        <f t="shared" si="11"/>
        <v>1</v>
      </c>
      <c r="M104" s="33"/>
      <c r="N104" s="33"/>
      <c r="O104" s="33"/>
      <c r="P104" s="33"/>
      <c r="Q104" s="33"/>
      <c r="R104" s="33"/>
      <c r="S104" s="61"/>
      <c r="T104" s="157">
        <v>1</v>
      </c>
      <c r="U104" s="168"/>
      <c r="V104" s="185"/>
      <c r="W104" s="185"/>
      <c r="X104" s="185"/>
      <c r="Y104" s="184"/>
      <c r="Z104" s="183"/>
      <c r="AA104" s="183"/>
      <c r="AB104" s="189" t="s">
        <v>42</v>
      </c>
      <c r="AC104" s="188">
        <v>0.84040000000000004</v>
      </c>
      <c r="AD104" s="187">
        <f>$AD$103*AC104*T104</f>
        <v>10824.177785079999</v>
      </c>
      <c r="AE104" s="102"/>
      <c r="AF104" s="104"/>
      <c r="AG104" s="103"/>
    </row>
    <row r="105" spans="1:33" s="101" customFormat="1" ht="22.35" customHeight="1" x14ac:dyDescent="0.25">
      <c r="A105" s="112"/>
      <c r="B105" s="112"/>
      <c r="C105" s="112"/>
      <c r="D105" s="112"/>
      <c r="E105" s="112"/>
      <c r="F105" s="112"/>
      <c r="I105" s="30">
        <v>1</v>
      </c>
      <c r="J105" s="30">
        <f>IF(I105=1,1,IF(SUM(J108:J$168)+SUM(I$26:I105)&lt;$I$22,1,0))</f>
        <v>1</v>
      </c>
      <c r="K105" s="33">
        <f t="shared" si="10"/>
        <v>1</v>
      </c>
      <c r="L105" s="33">
        <f t="shared" si="11"/>
        <v>1</v>
      </c>
      <c r="M105" s="33"/>
      <c r="N105" s="33"/>
      <c r="O105" s="33"/>
      <c r="P105" s="33"/>
      <c r="Q105" s="33"/>
      <c r="R105" s="33"/>
      <c r="S105" s="61"/>
      <c r="T105" s="186"/>
      <c r="U105" s="168"/>
      <c r="V105" s="185"/>
      <c r="W105" s="185"/>
      <c r="X105" s="185"/>
      <c r="Y105" s="184"/>
      <c r="Z105" s="183"/>
      <c r="AA105" s="183"/>
      <c r="AB105" s="182"/>
      <c r="AC105" s="181" t="s">
        <v>41</v>
      </c>
      <c r="AD105" s="180">
        <f>AD103+AD104</f>
        <v>23703.970485079997</v>
      </c>
      <c r="AE105" s="102"/>
      <c r="AF105" s="104"/>
      <c r="AG105" s="103"/>
    </row>
    <row r="106" spans="1:33" s="101" customFormat="1" ht="25.35" customHeight="1" x14ac:dyDescent="0.25">
      <c r="A106" s="112"/>
      <c r="B106" s="112"/>
      <c r="C106" s="112"/>
      <c r="D106" s="112"/>
      <c r="E106" s="112"/>
      <c r="F106" s="112"/>
      <c r="G106" s="100"/>
      <c r="H106" s="100"/>
      <c r="I106" s="30">
        <v>1</v>
      </c>
      <c r="J106" s="30">
        <f>IF(I106=1,1,IF(SUM(J108:J$168)+SUM(I$26:I106)&lt;$I$22,1,0))</f>
        <v>1</v>
      </c>
      <c r="K106" s="33">
        <f t="shared" si="10"/>
        <v>1</v>
      </c>
      <c r="L106" s="33">
        <f t="shared" si="11"/>
        <v>1</v>
      </c>
      <c r="M106" s="33"/>
      <c r="N106" s="33"/>
      <c r="O106" s="33"/>
      <c r="P106" s="33"/>
      <c r="Q106" s="33"/>
      <c r="R106" s="33"/>
      <c r="S106" s="61"/>
      <c r="T106" s="179" t="s">
        <v>40</v>
      </c>
      <c r="U106" s="168"/>
      <c r="V106" s="178" t="s">
        <v>39</v>
      </c>
      <c r="W106" s="177"/>
      <c r="X106" s="167"/>
      <c r="Y106" s="177"/>
      <c r="Z106" s="176"/>
      <c r="AA106" s="176"/>
      <c r="AB106" s="176"/>
      <c r="AC106" s="125"/>
      <c r="AD106" s="175"/>
      <c r="AE106" s="102"/>
      <c r="AF106" s="104"/>
      <c r="AG106" s="103"/>
    </row>
    <row r="107" spans="1:33" s="101" customFormat="1" ht="14.45" customHeight="1" x14ac:dyDescent="0.25">
      <c r="A107" s="112"/>
      <c r="B107" s="112"/>
      <c r="C107" s="112"/>
      <c r="D107" s="112"/>
      <c r="E107" s="112"/>
      <c r="F107" s="112"/>
      <c r="G107" s="64"/>
      <c r="H107" s="258"/>
      <c r="I107" s="30">
        <v>1</v>
      </c>
      <c r="J107" s="30">
        <f t="shared" ref="J107:J116" si="12">I107</f>
        <v>1</v>
      </c>
      <c r="K107" s="33">
        <f t="shared" si="10"/>
        <v>1</v>
      </c>
      <c r="L107" s="33">
        <f t="shared" si="11"/>
        <v>1</v>
      </c>
      <c r="M107" s="33"/>
      <c r="N107" s="33"/>
      <c r="O107" s="33"/>
      <c r="P107" s="33"/>
      <c r="Q107" s="33"/>
      <c r="R107" s="33"/>
      <c r="S107" s="61"/>
      <c r="T107" s="157">
        <v>1</v>
      </c>
      <c r="U107" s="168"/>
      <c r="V107" s="169"/>
      <c r="W107" s="169"/>
      <c r="X107" s="169"/>
      <c r="Y107" s="164"/>
      <c r="Z107" s="164" t="s">
        <v>38</v>
      </c>
      <c r="AA107" s="174">
        <v>0.3</v>
      </c>
      <c r="AB107" s="173" t="s">
        <v>37</v>
      </c>
      <c r="AC107" s="172">
        <v>0.16300804173005867</v>
      </c>
      <c r="AD107" s="113">
        <f>ROUND($AD$105*AC107*T107,4)</f>
        <v>3863.9378000000002</v>
      </c>
      <c r="AE107" s="102"/>
      <c r="AF107" s="104"/>
      <c r="AG107" s="103"/>
    </row>
    <row r="108" spans="1:33" s="101" customFormat="1" ht="14.45" hidden="1" customHeight="1" x14ac:dyDescent="0.25">
      <c r="A108" s="112"/>
      <c r="B108" s="112"/>
      <c r="C108" s="112"/>
      <c r="D108" s="112"/>
      <c r="E108" s="112"/>
      <c r="F108" s="112"/>
      <c r="G108" s="64"/>
      <c r="H108" s="258"/>
      <c r="I108" s="30">
        <f t="shared" ref="I108:I116" si="13">IF($AD108=0,0,1)</f>
        <v>0</v>
      </c>
      <c r="J108" s="30">
        <f t="shared" si="12"/>
        <v>0</v>
      </c>
      <c r="K108" s="33">
        <f t="shared" si="10"/>
        <v>0</v>
      </c>
      <c r="L108" s="33">
        <f t="shared" si="11"/>
        <v>0</v>
      </c>
      <c r="M108" s="33"/>
      <c r="N108" s="33"/>
      <c r="O108" s="33"/>
      <c r="P108" s="33"/>
      <c r="Q108" s="33"/>
      <c r="R108" s="33"/>
      <c r="S108" s="61"/>
      <c r="T108" s="157">
        <v>0</v>
      </c>
      <c r="U108" s="168"/>
      <c r="V108" s="169"/>
      <c r="W108" s="169"/>
      <c r="X108" s="169"/>
      <c r="Y108" s="166"/>
      <c r="Z108" s="171"/>
      <c r="AA108" s="170"/>
      <c r="AB108" s="164" t="s">
        <v>36</v>
      </c>
      <c r="AC108" s="163">
        <v>0.05</v>
      </c>
      <c r="AD108" s="113">
        <f t="shared" ref="AD108:AD116" si="14">ROUND($AD$105*AC108*T108,4)</f>
        <v>0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/>
      <c r="H109" s="258"/>
      <c r="I109" s="30">
        <f t="shared" si="13"/>
        <v>0</v>
      </c>
      <c r="J109" s="30">
        <f t="shared" si="12"/>
        <v>0</v>
      </c>
      <c r="K109" s="33">
        <f t="shared" si="10"/>
        <v>0</v>
      </c>
      <c r="L109" s="33">
        <f t="shared" si="1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65"/>
      <c r="AA109" s="165"/>
      <c r="AB109" s="164" t="s">
        <v>36</v>
      </c>
      <c r="AC109" s="163">
        <v>7.6999999999999999E-2</v>
      </c>
      <c r="AD109" s="113">
        <f t="shared" si="14"/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258"/>
      <c r="I110" s="30">
        <f t="shared" si="13"/>
        <v>0</v>
      </c>
      <c r="J110" s="30">
        <f t="shared" si="12"/>
        <v>0</v>
      </c>
      <c r="K110" s="33">
        <f t="shared" si="10"/>
        <v>0</v>
      </c>
      <c r="L110" s="33">
        <f t="shared" si="1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35</v>
      </c>
      <c r="AC110" s="163">
        <v>1.4999999999999999E-2</v>
      </c>
      <c r="AD110" s="113">
        <f t="shared" si="14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258"/>
      <c r="I111" s="30">
        <f t="shared" si="13"/>
        <v>0</v>
      </c>
      <c r="J111" s="30">
        <f t="shared" si="12"/>
        <v>0</v>
      </c>
      <c r="K111" s="33">
        <f t="shared" si="10"/>
        <v>0</v>
      </c>
      <c r="L111" s="33">
        <f t="shared" si="1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2.7E-2</v>
      </c>
      <c r="AD111" s="113">
        <f t="shared" si="14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258"/>
      <c r="I112" s="30">
        <f t="shared" si="13"/>
        <v>0</v>
      </c>
      <c r="J112" s="30">
        <f t="shared" si="12"/>
        <v>0</v>
      </c>
      <c r="K112" s="33">
        <f t="shared" si="10"/>
        <v>0</v>
      </c>
      <c r="L112" s="33">
        <f t="shared" si="1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/>
      <c r="AC112" s="163"/>
      <c r="AD112" s="113">
        <f t="shared" si="14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258"/>
      <c r="I113" s="30">
        <f t="shared" si="13"/>
        <v>0</v>
      </c>
      <c r="J113" s="30">
        <f t="shared" si="12"/>
        <v>0</v>
      </c>
      <c r="K113" s="33">
        <f t="shared" si="10"/>
        <v>0</v>
      </c>
      <c r="L113" s="33">
        <f t="shared" si="1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14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258"/>
      <c r="I114" s="30">
        <f t="shared" si="13"/>
        <v>0</v>
      </c>
      <c r="J114" s="30">
        <f t="shared" si="12"/>
        <v>0</v>
      </c>
      <c r="K114" s="33">
        <f t="shared" si="10"/>
        <v>0</v>
      </c>
      <c r="L114" s="33">
        <f t="shared" si="1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4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258"/>
      <c r="I115" s="30">
        <f t="shared" si="13"/>
        <v>0</v>
      </c>
      <c r="J115" s="30">
        <f t="shared" si="12"/>
        <v>0</v>
      </c>
      <c r="K115" s="33">
        <f t="shared" si="10"/>
        <v>0</v>
      </c>
      <c r="L115" s="33">
        <f t="shared" si="1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4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258"/>
      <c r="I116" s="30">
        <f t="shared" si="13"/>
        <v>0</v>
      </c>
      <c r="J116" s="30">
        <f t="shared" si="12"/>
        <v>0</v>
      </c>
      <c r="K116" s="33">
        <f t="shared" si="10"/>
        <v>0</v>
      </c>
      <c r="L116" s="33">
        <f t="shared" si="1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7"/>
      <c r="W116" s="167"/>
      <c r="X116" s="167"/>
      <c r="Y116" s="166"/>
      <c r="Z116" s="165"/>
      <c r="AA116" s="165"/>
      <c r="AB116" s="164"/>
      <c r="AC116" s="163"/>
      <c r="AD116" s="113">
        <f t="shared" si="14"/>
        <v>0</v>
      </c>
      <c r="AE116" s="102"/>
      <c r="AF116" s="104"/>
      <c r="AG116" s="103"/>
    </row>
    <row r="117" spans="1:33" s="27" customFormat="1" x14ac:dyDescent="0.25">
      <c r="A117" s="30"/>
      <c r="B117" s="122"/>
      <c r="C117" s="121"/>
      <c r="D117" s="121"/>
      <c r="E117" s="121"/>
      <c r="F117" s="122"/>
      <c r="I117" s="30">
        <v>1</v>
      </c>
      <c r="J117" s="62">
        <v>1</v>
      </c>
      <c r="K117" s="33">
        <f t="shared" si="10"/>
        <v>1</v>
      </c>
      <c r="L117" s="33">
        <f t="shared" si="11"/>
        <v>1</v>
      </c>
      <c r="M117" s="33"/>
      <c r="N117" s="33"/>
      <c r="O117" s="33"/>
      <c r="P117" s="33"/>
      <c r="Q117" s="33"/>
      <c r="R117" s="33"/>
      <c r="S117" s="33"/>
      <c r="T117" s="162"/>
      <c r="U117" s="48"/>
      <c r="V117" s="161"/>
      <c r="W117" s="161"/>
      <c r="X117" s="88"/>
      <c r="Y117" s="88"/>
      <c r="Z117" s="86"/>
      <c r="AA117" s="86"/>
      <c r="AB117" s="160"/>
      <c r="AC117" s="159" t="s">
        <v>34</v>
      </c>
      <c r="AD117" s="158">
        <f>SUM(AD107:AD116)</f>
        <v>3863.9378000000002</v>
      </c>
      <c r="AE117" s="32"/>
      <c r="AF117" s="39"/>
      <c r="AG117" s="38"/>
    </row>
    <row r="118" spans="1:33" s="27" customFormat="1" x14ac:dyDescent="0.25">
      <c r="A118" s="31"/>
      <c r="B118" s="31"/>
      <c r="C118" s="31"/>
      <c r="D118" s="31"/>
      <c r="E118" s="31"/>
      <c r="F118" s="31"/>
      <c r="I118" s="30">
        <v>1</v>
      </c>
      <c r="J118" s="62">
        <v>1</v>
      </c>
      <c r="K118" s="33">
        <f t="shared" si="10"/>
        <v>1</v>
      </c>
      <c r="L118" s="33">
        <f t="shared" si="11"/>
        <v>1</v>
      </c>
      <c r="M118" s="33"/>
      <c r="N118" s="33"/>
      <c r="O118" s="33"/>
      <c r="P118" s="33"/>
      <c r="Q118" s="33"/>
      <c r="R118" s="33"/>
      <c r="S118" s="33"/>
      <c r="T118" s="156"/>
      <c r="U118" s="48"/>
      <c r="V118" s="153"/>
      <c r="W118" s="151"/>
      <c r="X118" s="151"/>
      <c r="Y118" s="80"/>
      <c r="Z118" s="78"/>
      <c r="AA118" s="78"/>
      <c r="AB118" s="155"/>
      <c r="AC118" s="148" t="s">
        <v>33</v>
      </c>
      <c r="AD118" s="147">
        <f>TRUNC(AD105+AD117,2)</f>
        <v>27567.9</v>
      </c>
      <c r="AE118" s="32"/>
      <c r="AF118" s="39"/>
      <c r="AG118" s="104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10"/>
        <v>1</v>
      </c>
      <c r="L119" s="33">
        <f t="shared" si="11"/>
        <v>1</v>
      </c>
      <c r="M119" s="33"/>
      <c r="N119" s="33"/>
      <c r="O119" s="33"/>
      <c r="P119" s="33"/>
      <c r="Q119" s="33"/>
      <c r="R119" s="33"/>
      <c r="S119" s="33"/>
      <c r="T119" s="262" t="s">
        <v>32</v>
      </c>
      <c r="U119" s="124"/>
      <c r="V119" s="153"/>
      <c r="W119" s="152"/>
      <c r="X119" s="152"/>
      <c r="Y119" s="151"/>
      <c r="Z119" s="150"/>
      <c r="AA119" s="150"/>
      <c r="AB119" s="149"/>
      <c r="AC119" s="148" t="s">
        <v>31</v>
      </c>
      <c r="AD119" s="147">
        <f>TRUNC(AD39+AD118,2)</f>
        <v>36402.11</v>
      </c>
      <c r="AE119" s="32"/>
      <c r="AF119" s="39"/>
      <c r="AG119" s="38"/>
    </row>
    <row r="120" spans="1:33" s="101" customFormat="1" ht="22.35" customHeight="1" x14ac:dyDescent="0.25">
      <c r="A120" s="112"/>
      <c r="B120" s="112"/>
      <c r="C120" s="112"/>
      <c r="D120" s="112"/>
      <c r="E120" s="112"/>
      <c r="F120" s="112"/>
      <c r="I120" s="62">
        <v>1</v>
      </c>
      <c r="J120" s="62">
        <v>1</v>
      </c>
      <c r="K120" s="61">
        <f t="shared" si="10"/>
        <v>1</v>
      </c>
      <c r="L120" s="61">
        <f t="shared" si="11"/>
        <v>1</v>
      </c>
      <c r="M120" s="61"/>
      <c r="N120" s="61"/>
      <c r="O120" s="61"/>
      <c r="P120" s="61"/>
      <c r="Q120" s="61"/>
      <c r="R120" s="61"/>
      <c r="S120" s="61"/>
      <c r="T120" s="146">
        <v>100</v>
      </c>
      <c r="U120" s="145"/>
      <c r="V120" s="571" t="s">
        <v>30</v>
      </c>
      <c r="W120" s="571"/>
      <c r="X120" s="572" t="str">
        <f>IF($AD$118=0,"ZERO",CONCATENATE(TEXT(T120,"#.##0,00")," ",AC25))</f>
        <v>100,00 Km</v>
      </c>
      <c r="Y120" s="572"/>
      <c r="Z120" s="144"/>
      <c r="AA120" s="143"/>
      <c r="AB120" s="142"/>
      <c r="AC120" s="141" t="s">
        <v>29</v>
      </c>
      <c r="AD120" s="140">
        <f>IF(T120=0,0,ROUND(AD119/T120,2))</f>
        <v>364.02</v>
      </c>
      <c r="AE120" s="102"/>
      <c r="AF120" s="104"/>
      <c r="AG120" s="103"/>
    </row>
    <row r="121" spans="1:33" s="27" customFormat="1" ht="39.6" customHeight="1" x14ac:dyDescent="0.25">
      <c r="A121" s="31"/>
      <c r="B121" s="31"/>
      <c r="C121" s="31"/>
      <c r="D121" s="31"/>
      <c r="E121" s="31"/>
      <c r="F121" s="31"/>
      <c r="I121" s="30">
        <v>1</v>
      </c>
      <c r="J121" s="30">
        <f>IF(I121=1,1,IF(SUM(J122:J$168)+SUM(I$26:I121)&lt;$I$22,1,0))</f>
        <v>1</v>
      </c>
      <c r="K121" s="33">
        <f t="shared" si="10"/>
        <v>1</v>
      </c>
      <c r="L121" s="33">
        <f t="shared" si="11"/>
        <v>1</v>
      </c>
      <c r="M121" s="33"/>
      <c r="N121" s="33"/>
      <c r="O121" s="33"/>
      <c r="P121" s="33"/>
      <c r="Q121" s="33"/>
      <c r="R121" s="33"/>
      <c r="S121" s="33"/>
      <c r="T121" s="258" t="s">
        <v>8</v>
      </c>
      <c r="U121" s="124"/>
      <c r="V121" s="568" t="s">
        <v>28</v>
      </c>
      <c r="W121" s="568"/>
      <c r="X121" s="568"/>
      <c r="Y121" s="568"/>
      <c r="Z121" s="568"/>
      <c r="AA121" s="259" t="s">
        <v>22</v>
      </c>
      <c r="AB121" s="263" t="s">
        <v>21</v>
      </c>
      <c r="AC121" s="135" t="s">
        <v>24</v>
      </c>
      <c r="AD121" s="134" t="s">
        <v>20</v>
      </c>
      <c r="AE121" s="32"/>
      <c r="AF121" s="39"/>
      <c r="AG121" s="38"/>
    </row>
    <row r="122" spans="1:33" s="27" customFormat="1" x14ac:dyDescent="0.25">
      <c r="A122" s="30"/>
      <c r="B122" s="122"/>
      <c r="C122" s="121"/>
      <c r="D122" s="121"/>
      <c r="E122" s="121"/>
      <c r="F122" s="122"/>
      <c r="I122" s="30">
        <v>1</v>
      </c>
      <c r="J122" s="30">
        <f>IF(I122=1,1,IF(SUM(J123:J$168)+SUM(I$26:I122)&lt;$I$22,1,0))</f>
        <v>1</v>
      </c>
      <c r="K122" s="33">
        <f t="shared" si="10"/>
        <v>1</v>
      </c>
      <c r="L122" s="33">
        <f t="shared" si="11"/>
        <v>1</v>
      </c>
      <c r="M122" s="33"/>
      <c r="N122" s="33"/>
      <c r="O122" s="33"/>
      <c r="P122" s="33"/>
      <c r="Q122" s="33"/>
      <c r="R122" s="33"/>
      <c r="S122" s="33"/>
      <c r="T122" s="123"/>
      <c r="U122" s="132"/>
      <c r="V122" s="563" t="s">
        <v>19</v>
      </c>
      <c r="W122" s="563"/>
      <c r="X122" s="563"/>
      <c r="Y122" s="563"/>
      <c r="Z122" s="563"/>
      <c r="AA122" s="131" t="s">
        <v>19</v>
      </c>
      <c r="AB122" s="115"/>
      <c r="AC122" s="114">
        <v>0</v>
      </c>
      <c r="AD122" s="113">
        <f>ROUND(AC122*AB122,4)</f>
        <v>0</v>
      </c>
      <c r="AE122" s="32"/>
      <c r="AF122" s="39"/>
      <c r="AG122" s="38"/>
    </row>
    <row r="123" spans="1:33" s="27" customFormat="1" ht="14.45" hidden="1" customHeight="1" x14ac:dyDescent="0.25">
      <c r="A123" s="30"/>
      <c r="B123" s="122"/>
      <c r="C123" s="121"/>
      <c r="D123" s="121"/>
      <c r="E123" s="121"/>
      <c r="F123" s="31"/>
      <c r="I123" s="30">
        <f t="shared" ref="I123:I132" si="15">IF($AD123=0,0,1)</f>
        <v>0</v>
      </c>
      <c r="J123" s="30">
        <f>IF(I123=1,1,IF(SUM(J124:J$168)+SUM(I$26:I123)&lt;$I$22,1,0))</f>
        <v>0</v>
      </c>
      <c r="K123" s="33">
        <f t="shared" si="10"/>
        <v>0</v>
      </c>
      <c r="L123" s="33">
        <f t="shared" si="11"/>
        <v>0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 t="shared" ref="AD123:AD132" si="16"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/>
      <c r="B124" s="122"/>
      <c r="C124" s="121"/>
      <c r="D124" s="121"/>
      <c r="E124" s="121"/>
      <c r="F124" s="31"/>
      <c r="I124" s="30">
        <f t="shared" si="15"/>
        <v>0</v>
      </c>
      <c r="J124" s="30">
        <f>IF(I124=1,1,IF(SUM(J125:J$168)+SUM(I$26:I124)&lt;$I$22,1,0))</f>
        <v>0</v>
      </c>
      <c r="K124" s="33">
        <f t="shared" si="10"/>
        <v>0</v>
      </c>
      <c r="L124" s="33">
        <f t="shared" si="1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si="16"/>
        <v>0</v>
      </c>
      <c r="AE124" s="32"/>
      <c r="AF124" s="39"/>
      <c r="AG124" s="38"/>
    </row>
    <row r="125" spans="1:33" s="27" customFormat="1" ht="14.45" hidden="1" customHeight="1" x14ac:dyDescent="0.25">
      <c r="A125" s="30"/>
      <c r="B125" s="122"/>
      <c r="C125" s="121"/>
      <c r="D125" s="121"/>
      <c r="E125" s="121"/>
      <c r="F125" s="31"/>
      <c r="I125" s="30">
        <f t="shared" si="15"/>
        <v>0</v>
      </c>
      <c r="J125" s="30">
        <f>IF(I125=1,1,IF(SUM(J126:J$168)+SUM(I$26:I125)&lt;$I$22,1,0))</f>
        <v>0</v>
      </c>
      <c r="K125" s="33">
        <f t="shared" si="10"/>
        <v>0</v>
      </c>
      <c r="L125" s="33">
        <f t="shared" si="1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16"/>
        <v>0</v>
      </c>
      <c r="AE125" s="32"/>
      <c r="AF125" s="39"/>
      <c r="AG125" s="38"/>
    </row>
    <row r="126" spans="1:33" s="27" customFormat="1" hidden="1" x14ac:dyDescent="0.25">
      <c r="A126" s="30"/>
      <c r="B126" s="122"/>
      <c r="C126" s="121"/>
      <c r="D126" s="121"/>
      <c r="E126" s="121"/>
      <c r="F126" s="31"/>
      <c r="I126" s="30">
        <f t="shared" si="15"/>
        <v>0</v>
      </c>
      <c r="J126" s="30">
        <f>IF(I126=1,1,IF(SUM(J127:J$168)+SUM(I$26:I126)&lt;$I$22,1,0))</f>
        <v>1</v>
      </c>
      <c r="K126" s="33">
        <f t="shared" si="10"/>
        <v>1</v>
      </c>
      <c r="L126" s="33">
        <f t="shared" si="11"/>
        <v>1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16"/>
        <v>0</v>
      </c>
      <c r="AE126" s="32"/>
      <c r="AF126" s="39"/>
      <c r="AG126" s="38"/>
    </row>
    <row r="127" spans="1:33" s="27" customFormat="1" hidden="1" x14ac:dyDescent="0.25">
      <c r="A127" s="30"/>
      <c r="B127" s="122"/>
      <c r="C127" s="121"/>
      <c r="D127" s="121"/>
      <c r="E127" s="121"/>
      <c r="F127" s="31"/>
      <c r="I127" s="30">
        <f t="shared" si="15"/>
        <v>0</v>
      </c>
      <c r="J127" s="30">
        <f>IF(I127=1,1,IF(SUM(J128:J$168)+SUM(I$26:I127)&lt;$I$22,1,0))</f>
        <v>1</v>
      </c>
      <c r="K127" s="33">
        <f t="shared" si="10"/>
        <v>1</v>
      </c>
      <c r="L127" s="33">
        <f t="shared" si="11"/>
        <v>1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16"/>
        <v>0</v>
      </c>
      <c r="AE127" s="32"/>
      <c r="AF127" s="39"/>
      <c r="AG127" s="38"/>
    </row>
    <row r="128" spans="1:33" s="27" customFormat="1" hidden="1" x14ac:dyDescent="0.25">
      <c r="A128" s="30"/>
      <c r="B128" s="122"/>
      <c r="C128" s="121"/>
      <c r="D128" s="121"/>
      <c r="E128" s="121"/>
      <c r="F128" s="31"/>
      <c r="I128" s="30">
        <f t="shared" si="15"/>
        <v>0</v>
      </c>
      <c r="J128" s="30">
        <f>IF(I128=1,1,IF(SUM(J129:J$168)+SUM(I$26:I128)&lt;$I$22,1,0))</f>
        <v>1</v>
      </c>
      <c r="K128" s="33">
        <f t="shared" si="10"/>
        <v>1</v>
      </c>
      <c r="L128" s="33">
        <f t="shared" si="11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16"/>
        <v>0</v>
      </c>
      <c r="AE128" s="32"/>
      <c r="AF128" s="39"/>
      <c r="AG128" s="38"/>
    </row>
    <row r="129" spans="1:33" s="27" customFormat="1" hidden="1" x14ac:dyDescent="0.25">
      <c r="A129" s="30"/>
      <c r="B129" s="122"/>
      <c r="C129" s="121"/>
      <c r="D129" s="121"/>
      <c r="E129" s="121"/>
      <c r="F129" s="31"/>
      <c r="I129" s="30">
        <f t="shared" si="15"/>
        <v>0</v>
      </c>
      <c r="J129" s="30">
        <f>IF(I129=1,1,IF(SUM(J130:J$168)+SUM(I$26:I129)&lt;$I$22,1,0))</f>
        <v>1</v>
      </c>
      <c r="K129" s="33">
        <f t="shared" si="10"/>
        <v>1</v>
      </c>
      <c r="L129" s="33">
        <f t="shared" si="1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16"/>
        <v>0</v>
      </c>
      <c r="AE129" s="32"/>
      <c r="AF129" s="39"/>
      <c r="AG129" s="38"/>
    </row>
    <row r="130" spans="1:33" s="27" customFormat="1" x14ac:dyDescent="0.25">
      <c r="A130" s="30"/>
      <c r="B130" s="122"/>
      <c r="C130" s="121"/>
      <c r="D130" s="121"/>
      <c r="E130" s="121"/>
      <c r="F130" s="31"/>
      <c r="I130" s="30">
        <f t="shared" si="15"/>
        <v>0</v>
      </c>
      <c r="J130" s="30">
        <f>IF(I130=1,1,IF(SUM(J131:J$168)+SUM(I$26:I130)&lt;$I$22,1,0))</f>
        <v>1</v>
      </c>
      <c r="K130" s="33">
        <f t="shared" si="10"/>
        <v>1</v>
      </c>
      <c r="L130" s="33">
        <f t="shared" si="1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16"/>
        <v>0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31"/>
      <c r="I131" s="30">
        <f t="shared" si="15"/>
        <v>0</v>
      </c>
      <c r="J131" s="30">
        <f>IF(I131=1,1,IF(SUM(J132:J$168)+SUM(I$26:I131)&lt;$I$22,1,0))</f>
        <v>1</v>
      </c>
      <c r="K131" s="33">
        <f t="shared" si="10"/>
        <v>1</v>
      </c>
      <c r="L131" s="33">
        <f t="shared" si="1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16"/>
        <v>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>
        <f t="shared" si="15"/>
        <v>0</v>
      </c>
      <c r="J132" s="30">
        <f>IF(I132=1,1,IF(SUM(J133:J$168)+SUM(I$26:I132)&lt;$I$22,1,0))</f>
        <v>1</v>
      </c>
      <c r="K132" s="33">
        <f t="shared" si="10"/>
        <v>1</v>
      </c>
      <c r="L132" s="33">
        <f t="shared" si="1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16"/>
        <v>0</v>
      </c>
      <c r="AE132" s="32"/>
      <c r="AF132" s="39"/>
      <c r="AG132" s="38"/>
    </row>
    <row r="133" spans="1:33" s="101" customFormat="1" ht="22.35" customHeight="1" x14ac:dyDescent="0.25">
      <c r="A133" s="112"/>
      <c r="B133" s="112"/>
      <c r="C133" s="112"/>
      <c r="D133" s="112"/>
      <c r="E133" s="112"/>
      <c r="F133" s="112"/>
      <c r="I133" s="62">
        <v>1</v>
      </c>
      <c r="J133" s="62">
        <v>1</v>
      </c>
      <c r="K133" s="61">
        <f t="shared" si="10"/>
        <v>1</v>
      </c>
      <c r="L133" s="61">
        <f t="shared" si="11"/>
        <v>1</v>
      </c>
      <c r="M133" s="61"/>
      <c r="N133" s="61"/>
      <c r="O133" s="61"/>
      <c r="P133" s="61"/>
      <c r="Q133" s="61"/>
      <c r="R133" s="61"/>
      <c r="S133" s="61"/>
      <c r="T133" s="130"/>
      <c r="U133" s="111"/>
      <c r="V133" s="129"/>
      <c r="W133" s="129"/>
      <c r="X133" s="129"/>
      <c r="Y133" s="128"/>
      <c r="Z133" s="127"/>
      <c r="AA133" s="127"/>
      <c r="AB133" s="126"/>
      <c r="AC133" s="125" t="s">
        <v>27</v>
      </c>
      <c r="AD133" s="105">
        <f>SUM(AD122:AD132)</f>
        <v>0</v>
      </c>
      <c r="AE133" s="102"/>
      <c r="AF133" s="104"/>
      <c r="AG133" s="103"/>
    </row>
    <row r="134" spans="1:33" s="27" customFormat="1" ht="25.5" x14ac:dyDescent="0.25">
      <c r="H134" s="138"/>
      <c r="I134" s="30">
        <v>1</v>
      </c>
      <c r="J134" s="30">
        <f>IF(I134=1,1,IF(SUM(J136:J$168)+SUM(I$26:I134)&lt;$I$22,1,0))</f>
        <v>1</v>
      </c>
      <c r="K134" s="33">
        <f t="shared" si="10"/>
        <v>1</v>
      </c>
      <c r="L134" s="33">
        <f t="shared" si="11"/>
        <v>1</v>
      </c>
      <c r="M134" s="33"/>
      <c r="N134" s="33"/>
      <c r="O134" s="33"/>
      <c r="P134" s="33"/>
      <c r="Q134" s="33"/>
      <c r="R134" s="33"/>
      <c r="S134" s="33"/>
      <c r="T134" s="258" t="s">
        <v>8</v>
      </c>
      <c r="U134" s="124"/>
      <c r="V134" s="568" t="s">
        <v>25</v>
      </c>
      <c r="W134" s="568"/>
      <c r="X134" s="568"/>
      <c r="Y134" s="568"/>
      <c r="Z134" s="568"/>
      <c r="AA134" s="259" t="s">
        <v>22</v>
      </c>
      <c r="AB134" s="263" t="s">
        <v>21</v>
      </c>
      <c r="AC134" s="135" t="s">
        <v>24</v>
      </c>
      <c r="AD134" s="134" t="s">
        <v>20</v>
      </c>
      <c r="AE134" s="32"/>
      <c r="AF134" s="39"/>
      <c r="AG134" s="38"/>
    </row>
    <row r="135" spans="1:33" s="27" customFormat="1" x14ac:dyDescent="0.25">
      <c r="H135" s="138"/>
      <c r="I135" s="30"/>
      <c r="J135" s="30"/>
      <c r="K135" s="33"/>
      <c r="L135" s="33"/>
      <c r="M135" s="33"/>
      <c r="N135" s="33"/>
      <c r="O135" s="33"/>
      <c r="P135" s="33"/>
      <c r="Q135" s="33"/>
      <c r="R135" s="33"/>
      <c r="S135" s="33"/>
      <c r="T135" s="435"/>
      <c r="U135" s="124"/>
      <c r="V135" s="563" t="s">
        <v>479</v>
      </c>
      <c r="W135" s="563"/>
      <c r="X135" s="563"/>
      <c r="Y135" s="563"/>
      <c r="Z135" s="563"/>
      <c r="AA135" s="131" t="s">
        <v>441</v>
      </c>
      <c r="AB135" s="115">
        <v>22</v>
      </c>
      <c r="AC135" s="207">
        <f>VLOOKUP(V135,BASE!$B$5:$E$60,4,FALSE)</f>
        <v>120</v>
      </c>
      <c r="AD135" s="113">
        <f>ROUND(AC135*AB135,2)</f>
        <v>2640</v>
      </c>
      <c r="AE135" s="32"/>
      <c r="AF135" s="39"/>
      <c r="AG135" s="38"/>
    </row>
    <row r="136" spans="1:33" s="27" customFormat="1" x14ac:dyDescent="0.25">
      <c r="A136" s="30"/>
      <c r="B136" s="122"/>
      <c r="C136" s="121"/>
      <c r="D136" s="121"/>
      <c r="E136" s="121"/>
      <c r="F136" s="31"/>
      <c r="H136" s="258"/>
      <c r="I136" s="30">
        <v>1</v>
      </c>
      <c r="J136" s="30">
        <v>0</v>
      </c>
      <c r="K136" s="33">
        <f t="shared" si="10"/>
        <v>1</v>
      </c>
      <c r="L136" s="33">
        <f t="shared" si="11"/>
        <v>1</v>
      </c>
      <c r="M136" s="33"/>
      <c r="N136" s="33"/>
      <c r="O136" s="33"/>
      <c r="P136" s="33"/>
      <c r="Q136" s="33"/>
      <c r="R136" s="33"/>
      <c r="S136" s="33"/>
      <c r="T136" s="123"/>
      <c r="U136" s="132"/>
      <c r="V136" s="563" t="s">
        <v>19</v>
      </c>
      <c r="W136" s="563"/>
      <c r="X136" s="563"/>
      <c r="Y136" s="563"/>
      <c r="Z136" s="563"/>
      <c r="AA136" s="131" t="s">
        <v>19</v>
      </c>
      <c r="AB136" s="115"/>
      <c r="AC136" s="114">
        <v>0</v>
      </c>
      <c r="AD136" s="113">
        <f>ROUND(AC136*AB136,4)</f>
        <v>0</v>
      </c>
      <c r="AE136" s="32"/>
      <c r="AF136" s="133"/>
      <c r="AG136" s="38"/>
    </row>
    <row r="137" spans="1:33" s="27" customFormat="1" hidden="1" x14ac:dyDescent="0.25">
      <c r="A137" s="30"/>
      <c r="B137" s="122"/>
      <c r="C137" s="121"/>
      <c r="D137" s="121"/>
      <c r="E137" s="121"/>
      <c r="H137" s="258"/>
      <c r="I137" s="30">
        <f t="shared" ref="I137:I146" si="17">IF($AD137=0,0,1)</f>
        <v>0</v>
      </c>
      <c r="J137" s="30">
        <v>0</v>
      </c>
      <c r="K137" s="33">
        <f t="shared" si="10"/>
        <v>0</v>
      </c>
      <c r="L137" s="33">
        <f t="shared" si="11"/>
        <v>0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 t="shared" ref="AD137:AD146" si="18">ROUND(AC137*AB137,4)</f>
        <v>0</v>
      </c>
      <c r="AE137" s="32"/>
      <c r="AF137" s="39"/>
      <c r="AG137" s="38"/>
    </row>
    <row r="138" spans="1:33" s="27" customFormat="1" hidden="1" x14ac:dyDescent="0.25">
      <c r="A138" s="30"/>
      <c r="B138" s="122"/>
      <c r="C138" s="121"/>
      <c r="D138" s="121"/>
      <c r="E138" s="121"/>
      <c r="H138" s="258"/>
      <c r="I138" s="30">
        <f t="shared" si="17"/>
        <v>0</v>
      </c>
      <c r="J138" s="30">
        <v>0</v>
      </c>
      <c r="K138" s="33">
        <f t="shared" si="10"/>
        <v>0</v>
      </c>
      <c r="L138" s="33">
        <f t="shared" si="1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si="18"/>
        <v>0</v>
      </c>
      <c r="AE138" s="32"/>
      <c r="AF138" s="39"/>
      <c r="AG138" s="38"/>
    </row>
    <row r="139" spans="1:33" s="27" customFormat="1" hidden="1" x14ac:dyDescent="0.25">
      <c r="A139" s="30"/>
      <c r="B139" s="122"/>
      <c r="C139" s="121"/>
      <c r="D139" s="121"/>
      <c r="E139" s="121"/>
      <c r="H139" s="258"/>
      <c r="I139" s="30">
        <f t="shared" si="17"/>
        <v>0</v>
      </c>
      <c r="J139" s="30">
        <v>0</v>
      </c>
      <c r="K139" s="33">
        <f t="shared" si="10"/>
        <v>0</v>
      </c>
      <c r="L139" s="33">
        <f t="shared" si="1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18"/>
        <v>0</v>
      </c>
      <c r="AE139" s="32"/>
      <c r="AF139" s="39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258"/>
      <c r="I140" s="30">
        <f t="shared" si="17"/>
        <v>0</v>
      </c>
      <c r="J140" s="30">
        <v>0</v>
      </c>
      <c r="K140" s="33">
        <f t="shared" si="10"/>
        <v>0</v>
      </c>
      <c r="L140" s="33">
        <f t="shared" si="1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18"/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258"/>
      <c r="I141" s="30">
        <f t="shared" si="17"/>
        <v>0</v>
      </c>
      <c r="J141" s="30">
        <v>0</v>
      </c>
      <c r="K141" s="33">
        <f t="shared" si="10"/>
        <v>0</v>
      </c>
      <c r="L141" s="33">
        <f t="shared" si="1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18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258"/>
      <c r="I142" s="30">
        <f t="shared" si="17"/>
        <v>0</v>
      </c>
      <c r="J142" s="30">
        <v>0</v>
      </c>
      <c r="K142" s="33">
        <f t="shared" si="10"/>
        <v>0</v>
      </c>
      <c r="L142" s="33">
        <f t="shared" si="1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18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258"/>
      <c r="I143" s="30">
        <f t="shared" si="17"/>
        <v>0</v>
      </c>
      <c r="J143" s="30">
        <v>0</v>
      </c>
      <c r="K143" s="33">
        <f t="shared" si="10"/>
        <v>0</v>
      </c>
      <c r="L143" s="33">
        <f t="shared" si="1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18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258"/>
      <c r="I144" s="30">
        <f t="shared" si="17"/>
        <v>0</v>
      </c>
      <c r="J144" s="30">
        <v>0</v>
      </c>
      <c r="K144" s="33">
        <f t="shared" si="10"/>
        <v>0</v>
      </c>
      <c r="L144" s="33">
        <f t="shared" si="1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18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258"/>
      <c r="I145" s="30">
        <f t="shared" si="17"/>
        <v>0</v>
      </c>
      <c r="J145" s="30">
        <v>0</v>
      </c>
      <c r="K145" s="33">
        <f t="shared" si="10"/>
        <v>0</v>
      </c>
      <c r="L145" s="33">
        <f t="shared" si="1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18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258"/>
      <c r="I146" s="30">
        <f t="shared" si="17"/>
        <v>0</v>
      </c>
      <c r="J146" s="30">
        <v>0</v>
      </c>
      <c r="K146" s="33">
        <f t="shared" si="10"/>
        <v>0</v>
      </c>
      <c r="L146" s="33">
        <f t="shared" si="1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18"/>
        <v>0</v>
      </c>
      <c r="AE146" s="32"/>
      <c r="AF146" s="39"/>
      <c r="AG146" s="38"/>
    </row>
    <row r="147" spans="1:33" s="101" customFormat="1" ht="22.35" customHeight="1" x14ac:dyDescent="0.25">
      <c r="A147" s="112"/>
      <c r="B147" s="112"/>
      <c r="C147" s="112"/>
      <c r="D147" s="112"/>
      <c r="E147" s="112"/>
      <c r="F147" s="112"/>
      <c r="I147" s="62">
        <v>1</v>
      </c>
      <c r="J147" s="62">
        <v>1</v>
      </c>
      <c r="K147" s="61">
        <f t="shared" si="10"/>
        <v>1</v>
      </c>
      <c r="L147" s="61">
        <f t="shared" si="11"/>
        <v>1</v>
      </c>
      <c r="M147" s="61"/>
      <c r="N147" s="61"/>
      <c r="O147" s="61"/>
      <c r="P147" s="61"/>
      <c r="Q147" s="61"/>
      <c r="R147" s="61"/>
      <c r="S147" s="61"/>
      <c r="T147" s="130"/>
      <c r="U147" s="111"/>
      <c r="V147" s="110"/>
      <c r="W147" s="110"/>
      <c r="X147" s="110"/>
      <c r="Y147" s="109"/>
      <c r="Z147" s="108"/>
      <c r="AA147" s="108"/>
      <c r="AB147" s="107"/>
      <c r="AC147" s="106" t="s">
        <v>23</v>
      </c>
      <c r="AD147" s="105">
        <f>IF($T$120=0,0,ROUND((SUM(AD135:AD139))/$T$120,2))</f>
        <v>26.4</v>
      </c>
      <c r="AE147" s="102"/>
      <c r="AF147" s="104"/>
      <c r="AG147" s="103"/>
    </row>
    <row r="148" spans="1:33" s="27" customFormat="1" ht="15" customHeight="1" x14ac:dyDescent="0.25">
      <c r="A148" s="31"/>
      <c r="B148" s="31"/>
      <c r="C148" s="31"/>
      <c r="D148" s="31"/>
      <c r="E148" s="31"/>
      <c r="F148" s="31"/>
      <c r="I148" s="30">
        <v>1</v>
      </c>
      <c r="J148" s="30">
        <f>IF(I148=1,1,IF(SUM(J149:J$168)+SUM(I$26:I148)&lt;$I$22,1,0))</f>
        <v>1</v>
      </c>
      <c r="K148" s="33">
        <f t="shared" si="10"/>
        <v>1</v>
      </c>
      <c r="L148" s="33">
        <f t="shared" si="11"/>
        <v>1</v>
      </c>
      <c r="M148" s="33"/>
      <c r="N148" s="33"/>
      <c r="O148" s="33"/>
      <c r="P148" s="33"/>
      <c r="Q148" s="33"/>
      <c r="R148" s="33"/>
      <c r="S148" s="33"/>
      <c r="T148" s="585" t="s">
        <v>8</v>
      </c>
      <c r="U148" s="124"/>
      <c r="V148" s="566"/>
      <c r="W148" s="566"/>
      <c r="X148" s="567"/>
      <c r="Y148" s="567"/>
      <c r="Z148" s="567"/>
      <c r="AA148" s="567"/>
      <c r="AB148" s="558"/>
      <c r="AC148" s="559"/>
      <c r="AD148" s="560"/>
      <c r="AE148" s="32"/>
      <c r="AF148" s="39"/>
      <c r="AG148" s="38"/>
    </row>
    <row r="149" spans="1:33" s="27" customForma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IF(I149=1,1,IF(SUM(J150:J$168)+SUM(I$26:I149)&lt;$I$22,1,0))</f>
        <v>1</v>
      </c>
      <c r="K149" s="33">
        <f t="shared" si="10"/>
        <v>1</v>
      </c>
      <c r="L149" s="33">
        <f t="shared" si="11"/>
        <v>1</v>
      </c>
      <c r="M149" s="33"/>
      <c r="N149" s="33"/>
      <c r="O149" s="33"/>
      <c r="P149" s="33"/>
      <c r="Q149" s="33"/>
      <c r="R149" s="33"/>
      <c r="S149" s="33"/>
      <c r="T149" s="586"/>
      <c r="U149" s="124"/>
      <c r="V149" s="566"/>
      <c r="W149" s="566"/>
      <c r="X149" s="567"/>
      <c r="Y149" s="479"/>
      <c r="Z149" s="479"/>
      <c r="AA149" s="479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0"/>
      <c r="B150" s="122"/>
      <c r="C150" s="121"/>
      <c r="D150" s="121"/>
      <c r="E150" s="121"/>
      <c r="F150" s="31"/>
      <c r="I150" s="30">
        <v>1</v>
      </c>
      <c r="J150" s="30">
        <v>0</v>
      </c>
      <c r="K150" s="33">
        <f t="shared" si="10"/>
        <v>1</v>
      </c>
      <c r="L150" s="33">
        <f t="shared" si="11"/>
        <v>1</v>
      </c>
      <c r="M150" s="33"/>
      <c r="N150" s="33"/>
      <c r="O150" s="33"/>
      <c r="P150" s="33"/>
      <c r="Q150" s="33"/>
      <c r="R150" s="33"/>
      <c r="S150" s="120"/>
      <c r="T150" s="123"/>
      <c r="U150" s="118"/>
      <c r="V150" s="561"/>
      <c r="W150" s="561"/>
      <c r="X150" s="480"/>
      <c r="Y150" s="481"/>
      <c r="Z150" s="481"/>
      <c r="AA150" s="482"/>
      <c r="AB150" s="481"/>
      <c r="AC150" s="483"/>
      <c r="AD150" s="187"/>
      <c r="AE150" s="32"/>
      <c r="AF150" s="39"/>
      <c r="AG150" s="38"/>
    </row>
    <row r="151" spans="1:33" s="27" customFormat="1" hidden="1" x14ac:dyDescent="0.25">
      <c r="A151" s="30"/>
      <c r="B151" s="122"/>
      <c r="C151" s="121"/>
      <c r="D151" s="121"/>
      <c r="E151" s="121"/>
      <c r="F151" s="31"/>
      <c r="I151" s="30">
        <f t="shared" ref="I151:I160" si="19">IF($AD151=0,0,1)</f>
        <v>0</v>
      </c>
      <c r="J151" s="30">
        <v>0</v>
      </c>
      <c r="K151" s="33">
        <f t="shared" si="10"/>
        <v>0</v>
      </c>
      <c r="L151" s="33">
        <f t="shared" si="11"/>
        <v>0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2" t="s">
        <v>19</v>
      </c>
      <c r="W151" s="562"/>
      <c r="X151" s="474" t="s">
        <v>19</v>
      </c>
      <c r="Y151" s="475"/>
      <c r="Z151" s="475"/>
      <c r="AA151" s="476">
        <v>0</v>
      </c>
      <c r="AB151" s="475"/>
      <c r="AC151" s="477">
        <v>0</v>
      </c>
      <c r="AD151" s="478">
        <f t="shared" ref="AD151:AD160" si="20">ROUND(AA151*AB151*AC151,4)</f>
        <v>0</v>
      </c>
      <c r="AE151" s="32"/>
      <c r="AF151" s="39"/>
      <c r="AG151" s="38"/>
    </row>
    <row r="152" spans="1:33" s="27" customFormat="1" hidden="1" x14ac:dyDescent="0.25">
      <c r="A152" s="30"/>
      <c r="B152" s="122"/>
      <c r="C152" s="121"/>
      <c r="D152" s="121"/>
      <c r="E152" s="121"/>
      <c r="F152" s="31"/>
      <c r="I152" s="30">
        <f t="shared" si="19"/>
        <v>0</v>
      </c>
      <c r="J152" s="30">
        <v>0</v>
      </c>
      <c r="K152" s="33">
        <f t="shared" si="10"/>
        <v>0</v>
      </c>
      <c r="L152" s="33">
        <f t="shared" si="11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57" t="s">
        <v>19</v>
      </c>
      <c r="W152" s="557"/>
      <c r="X152" s="117" t="s">
        <v>19</v>
      </c>
      <c r="Y152" s="115"/>
      <c r="Z152" s="115"/>
      <c r="AA152" s="116">
        <v>0</v>
      </c>
      <c r="AB152" s="115"/>
      <c r="AC152" s="114">
        <v>0</v>
      </c>
      <c r="AD152" s="113">
        <f t="shared" si="20"/>
        <v>0</v>
      </c>
      <c r="AE152" s="32"/>
      <c r="AF152" s="39"/>
      <c r="AG152" s="38"/>
    </row>
    <row r="153" spans="1:33" s="27" customFormat="1" hidden="1" x14ac:dyDescent="0.25">
      <c r="A153" s="30"/>
      <c r="B153" s="122"/>
      <c r="C153" s="121"/>
      <c r="D153" s="121"/>
      <c r="E153" s="121"/>
      <c r="F153" s="31"/>
      <c r="I153" s="30">
        <f t="shared" si="19"/>
        <v>0</v>
      </c>
      <c r="J153" s="30">
        <v>0</v>
      </c>
      <c r="K153" s="33">
        <f t="shared" si="10"/>
        <v>0</v>
      </c>
      <c r="L153" s="33">
        <f t="shared" si="1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20"/>
        <v>0</v>
      </c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si="19"/>
        <v>0</v>
      </c>
      <c r="J154" s="30">
        <v>0</v>
      </c>
      <c r="K154" s="33">
        <f t="shared" ref="K154:K167" si="21">MAX(I154:J154)</f>
        <v>0</v>
      </c>
      <c r="L154" s="33">
        <f t="shared" ref="L154:L167" si="22">K154</f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0"/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19"/>
        <v>0</v>
      </c>
      <c r="J155" s="30">
        <v>0</v>
      </c>
      <c r="K155" s="33">
        <f t="shared" si="21"/>
        <v>0</v>
      </c>
      <c r="L155" s="33">
        <f t="shared" si="22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0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19"/>
        <v>0</v>
      </c>
      <c r="J156" s="30">
        <v>0</v>
      </c>
      <c r="K156" s="33">
        <f t="shared" si="21"/>
        <v>0</v>
      </c>
      <c r="L156" s="33">
        <f t="shared" si="22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0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19"/>
        <v>0</v>
      </c>
      <c r="J157" s="30">
        <v>0</v>
      </c>
      <c r="K157" s="33">
        <f t="shared" si="21"/>
        <v>0</v>
      </c>
      <c r="L157" s="33">
        <f t="shared" si="22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0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19"/>
        <v>0</v>
      </c>
      <c r="J158" s="30">
        <v>0</v>
      </c>
      <c r="K158" s="33">
        <f t="shared" si="21"/>
        <v>0</v>
      </c>
      <c r="L158" s="33">
        <f t="shared" si="22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0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19"/>
        <v>0</v>
      </c>
      <c r="J159" s="30">
        <v>0</v>
      </c>
      <c r="K159" s="33">
        <f t="shared" si="21"/>
        <v>0</v>
      </c>
      <c r="L159" s="33">
        <f t="shared" si="22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0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19"/>
        <v>0</v>
      </c>
      <c r="J160" s="30">
        <v>0</v>
      </c>
      <c r="K160" s="33">
        <f t="shared" si="21"/>
        <v>0</v>
      </c>
      <c r="L160" s="33">
        <f t="shared" si="22"/>
        <v>0</v>
      </c>
      <c r="M160" s="33"/>
      <c r="N160" s="33"/>
      <c r="O160" s="33"/>
      <c r="P160" s="33"/>
      <c r="Q160" s="33"/>
      <c r="R160" s="33"/>
      <c r="S160" s="120"/>
      <c r="T160" s="119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0"/>
        <v>0</v>
      </c>
      <c r="AE160" s="32"/>
      <c r="AF160" s="39"/>
      <c r="AG160" s="38"/>
    </row>
    <row r="161" spans="1:33" s="101" customFormat="1" ht="22.35" customHeight="1" x14ac:dyDescent="0.25">
      <c r="A161" s="112"/>
      <c r="B161" s="112"/>
      <c r="C161" s="112"/>
      <c r="D161" s="112"/>
      <c r="E161" s="112"/>
      <c r="F161" s="112"/>
      <c r="G161" s="27"/>
      <c r="H161" s="27"/>
      <c r="I161" s="62">
        <v>1</v>
      </c>
      <c r="J161" s="62">
        <v>1</v>
      </c>
      <c r="K161" s="61">
        <f t="shared" si="21"/>
        <v>1</v>
      </c>
      <c r="L161" s="61">
        <f t="shared" si="22"/>
        <v>1</v>
      </c>
      <c r="M161" s="61"/>
      <c r="N161" s="61"/>
      <c r="O161" s="61"/>
      <c r="P161" s="61"/>
      <c r="Q161" s="61"/>
      <c r="R161" s="61"/>
      <c r="S161" s="61"/>
      <c r="T161" s="111"/>
      <c r="U161" s="111"/>
      <c r="V161" s="110"/>
      <c r="W161" s="110"/>
      <c r="X161" s="110"/>
      <c r="Y161" s="109"/>
      <c r="Z161" s="108"/>
      <c r="AA161" s="108"/>
      <c r="AB161" s="107"/>
      <c r="AC161" s="106"/>
      <c r="AD161" s="105"/>
      <c r="AE161" s="102"/>
      <c r="AF161" s="104"/>
      <c r="AG161" s="103"/>
    </row>
    <row r="162" spans="1:33" s="27" customFormat="1" ht="18" customHeight="1" x14ac:dyDescent="0.25">
      <c r="A162" s="31"/>
      <c r="B162" s="31"/>
      <c r="C162" s="31"/>
      <c r="D162" s="31"/>
      <c r="E162" s="31"/>
      <c r="F162" s="31"/>
      <c r="G162" s="100"/>
      <c r="H162" s="100"/>
      <c r="I162" s="30">
        <v>1</v>
      </c>
      <c r="J162" s="30">
        <f>IF(I162=1,1,IF(SUM(J163:J$168)+SUM(I$26:I162)&lt;$I$22,1,0))</f>
        <v>1</v>
      </c>
      <c r="K162" s="33">
        <f t="shared" si="21"/>
        <v>1</v>
      </c>
      <c r="L162" s="33">
        <f t="shared" si="22"/>
        <v>1</v>
      </c>
      <c r="M162" s="33"/>
      <c r="N162" s="33"/>
      <c r="O162" s="33"/>
      <c r="P162" s="33"/>
      <c r="Q162" s="33"/>
      <c r="R162" s="33"/>
      <c r="S162" s="33"/>
      <c r="T162" s="60"/>
      <c r="U162" s="48"/>
      <c r="V162" s="99"/>
      <c r="W162" s="98"/>
      <c r="X162" s="97"/>
      <c r="Y162" s="96"/>
      <c r="Z162" s="95" t="s">
        <v>486</v>
      </c>
      <c r="AA162" s="94"/>
      <c r="AB162" s="93"/>
      <c r="AC162" s="92"/>
      <c r="AD162" s="91">
        <f>TRUNC(SUM(AD120+AD133+AD147+AD161),2)</f>
        <v>390.42</v>
      </c>
      <c r="AE162" s="32"/>
      <c r="AF162" s="39"/>
      <c r="AG162" s="38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64"/>
      <c r="H163" s="258"/>
      <c r="I163" s="30">
        <f>IF($AD163=0,0,1)</f>
        <v>1</v>
      </c>
      <c r="J163" s="30">
        <f>H163</f>
        <v>0</v>
      </c>
      <c r="K163" s="33">
        <f t="shared" si="21"/>
        <v>1</v>
      </c>
      <c r="L163" s="33">
        <f t="shared" si="22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0"/>
      <c r="W163" s="90"/>
      <c r="X163" s="89"/>
      <c r="Y163" s="88"/>
      <c r="Z163" s="87" t="s">
        <v>266</v>
      </c>
      <c r="AA163" s="86"/>
      <c r="AB163" s="85">
        <v>0.12</v>
      </c>
      <c r="AC163" s="84"/>
      <c r="AD163" s="83">
        <f>AD162*AB163</f>
        <v>46.8504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/>
      <c r="H164" s="258"/>
      <c r="I164" s="30">
        <f>IF($AD164=0,0,1)</f>
        <v>1</v>
      </c>
      <c r="J164" s="30">
        <f>H164</f>
        <v>0</v>
      </c>
      <c r="K164" s="33">
        <f t="shared" si="21"/>
        <v>1</v>
      </c>
      <c r="L164" s="33">
        <f t="shared" si="22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82"/>
      <c r="W164" s="82"/>
      <c r="X164" s="81"/>
      <c r="Y164" s="80"/>
      <c r="Z164" s="79" t="s">
        <v>267</v>
      </c>
      <c r="AA164" s="78"/>
      <c r="AB164" s="77">
        <v>0.10787172011661809</v>
      </c>
      <c r="AC164" s="76"/>
      <c r="AD164" s="75">
        <f>(AD163+AD162)*AB164</f>
        <v>47.16911020408164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/>
      <c r="H165" s="258"/>
      <c r="I165" s="30">
        <f>IF($AD165=0,0,1)</f>
        <v>1</v>
      </c>
      <c r="J165" s="30">
        <f>H165</f>
        <v>0</v>
      </c>
      <c r="K165" s="33">
        <f t="shared" si="21"/>
        <v>1</v>
      </c>
      <c r="L165" s="33">
        <f t="shared" si="22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268</v>
      </c>
      <c r="AA165" s="78"/>
      <c r="AB165" s="77">
        <v>5.8309037900874654E-2</v>
      </c>
      <c r="AC165" s="76"/>
      <c r="AD165" s="75">
        <f>(AD163+AD162)*AB165</f>
        <v>25.49681632653062</v>
      </c>
      <c r="AE165" s="32"/>
      <c r="AF165" s="39"/>
      <c r="AG165" s="38"/>
    </row>
    <row r="166" spans="1:33" s="27" customFormat="1" ht="18" hidden="1" customHeight="1" x14ac:dyDescent="0.25">
      <c r="A166" s="31"/>
      <c r="B166" s="31"/>
      <c r="C166" s="31"/>
      <c r="D166" s="31"/>
      <c r="E166" s="31"/>
      <c r="F166" s="31"/>
      <c r="G166" s="64"/>
      <c r="H166" s="258"/>
      <c r="I166" s="30">
        <f>IF($AD166=0,0,1)</f>
        <v>0</v>
      </c>
      <c r="J166" s="30">
        <f>H166</f>
        <v>0</v>
      </c>
      <c r="K166" s="33">
        <f t="shared" si="21"/>
        <v>0</v>
      </c>
      <c r="L166" s="33">
        <f t="shared" si="22"/>
        <v>0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74"/>
      <c r="W166" s="74"/>
      <c r="X166" s="73"/>
      <c r="Y166" s="72"/>
      <c r="Z166" s="71" t="s">
        <v>15</v>
      </c>
      <c r="AA166" s="70"/>
      <c r="AB166" s="69">
        <v>0</v>
      </c>
      <c r="AC166" s="68"/>
      <c r="AD166" s="67">
        <f>AD162*AB166</f>
        <v>0</v>
      </c>
      <c r="AE166" s="32"/>
      <c r="AF166" s="39"/>
      <c r="AG166" s="38"/>
    </row>
    <row r="167" spans="1:33" s="27" customFormat="1" ht="18" customHeight="1" x14ac:dyDescent="0.25">
      <c r="A167" s="31"/>
      <c r="B167" s="66"/>
      <c r="C167" s="65"/>
      <c r="D167" s="65"/>
      <c r="E167" s="31"/>
      <c r="F167" s="31"/>
      <c r="G167" s="64"/>
      <c r="H167" s="258"/>
      <c r="I167" s="62">
        <v>1</v>
      </c>
      <c r="J167" s="62">
        <v>1</v>
      </c>
      <c r="K167" s="61">
        <f t="shared" si="21"/>
        <v>1</v>
      </c>
      <c r="L167" s="61">
        <f t="shared" si="22"/>
        <v>1</v>
      </c>
      <c r="M167" s="61"/>
      <c r="N167" s="61"/>
      <c r="O167" s="61"/>
      <c r="P167" s="61"/>
      <c r="Q167" s="61"/>
      <c r="R167" s="61"/>
      <c r="S167" s="33"/>
      <c r="T167" s="60"/>
      <c r="U167" s="48"/>
      <c r="V167" s="59"/>
      <c r="W167" s="58"/>
      <c r="X167" s="57"/>
      <c r="Y167" s="56"/>
      <c r="Z167" s="55" t="s">
        <v>269</v>
      </c>
      <c r="AA167" s="54"/>
      <c r="AB167" s="53"/>
      <c r="AC167" s="52"/>
      <c r="AD167" s="51">
        <f>TRUNC(AD162+AD163+AD164+AD165,2)</f>
        <v>509.93</v>
      </c>
      <c r="AE167" s="32"/>
      <c r="AF167" s="39"/>
      <c r="AG167" s="38"/>
    </row>
    <row r="168" spans="1:33" s="27" customFormat="1" ht="5.45" customHeight="1" x14ac:dyDescent="0.25">
      <c r="A168" s="31"/>
      <c r="B168" s="31"/>
      <c r="C168" s="31"/>
      <c r="D168" s="31"/>
      <c r="E168" s="31"/>
      <c r="F168" s="31"/>
      <c r="I168" s="30"/>
      <c r="J168" s="30"/>
      <c r="K168" s="33"/>
      <c r="L168" s="33"/>
      <c r="M168" s="33"/>
      <c r="N168" s="33"/>
      <c r="O168" s="33"/>
      <c r="P168" s="33"/>
      <c r="Q168" s="33"/>
      <c r="R168" s="33"/>
      <c r="S168" s="33"/>
      <c r="T168" s="29"/>
      <c r="U168" s="48"/>
      <c r="V168" s="47"/>
      <c r="W168" s="47"/>
      <c r="X168" s="46"/>
      <c r="Y168" s="45"/>
      <c r="Z168" s="44"/>
      <c r="AA168" s="43"/>
      <c r="AB168" s="42"/>
      <c r="AC168" s="41"/>
      <c r="AD168" s="50"/>
      <c r="AE168" s="32"/>
      <c r="AF168" s="39"/>
      <c r="AG168" s="38"/>
    </row>
    <row r="169" spans="1:33" s="32" customFormat="1" ht="18" customHeight="1" x14ac:dyDescent="0.25">
      <c r="A169" s="37"/>
      <c r="B169" s="37"/>
      <c r="C169" s="37"/>
      <c r="D169" s="37"/>
      <c r="E169" s="37"/>
      <c r="F169" s="37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49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AD170" s="235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Z173" s="44"/>
      <c r="AA173" s="43"/>
      <c r="AB173" s="42"/>
      <c r="AC173" s="41"/>
      <c r="AD173" s="40"/>
      <c r="AF173" s="39"/>
      <c r="AG173" s="38"/>
    </row>
    <row r="174" spans="1:33" s="32" customFormat="1" x14ac:dyDescent="0.25">
      <c r="A174" s="37"/>
      <c r="B174" s="36"/>
      <c r="C174" s="36"/>
      <c r="D174" s="36"/>
      <c r="E174" s="36"/>
      <c r="F174" s="36"/>
      <c r="G174" s="35"/>
      <c r="H174" s="35"/>
      <c r="I174" s="34"/>
      <c r="J174" s="34"/>
      <c r="K174" s="34"/>
      <c r="L174" s="33"/>
      <c r="M174" s="33"/>
      <c r="N174" s="33"/>
      <c r="O174" s="33"/>
      <c r="P174" s="33"/>
      <c r="Q174" s="33"/>
      <c r="R174" s="33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27" customFormat="1" x14ac:dyDescent="0.25">
      <c r="A201" s="31"/>
      <c r="B201" s="26"/>
      <c r="C201" s="26"/>
      <c r="D201" s="26"/>
      <c r="E201" s="26"/>
      <c r="F201" s="26"/>
      <c r="G201" s="21"/>
      <c r="H201" s="21"/>
      <c r="I201" s="25"/>
      <c r="J201" s="25"/>
      <c r="K201" s="25"/>
      <c r="L201" s="30"/>
      <c r="M201" s="30"/>
      <c r="N201" s="30"/>
      <c r="O201" s="30"/>
      <c r="P201" s="30"/>
      <c r="Q201" s="30"/>
      <c r="R201" s="30"/>
      <c r="T201" s="28"/>
      <c r="U201" s="29"/>
      <c r="V201" s="28"/>
      <c r="W201" s="28"/>
      <c r="X201" s="28"/>
      <c r="Y201" s="28"/>
      <c r="Z201" s="28"/>
      <c r="AA201" s="28"/>
      <c r="AB201" s="28"/>
      <c r="AC201" s="28"/>
      <c r="AD201" s="28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</sheetData>
  <autoFilter ref="L26:L167">
    <filterColumn colId="0">
      <filters>
        <filter val="1"/>
      </filters>
    </filterColumn>
  </autoFilter>
  <mergeCells count="130">
    <mergeCell ref="V160:W160"/>
    <mergeCell ref="V154:W154"/>
    <mergeCell ref="V155:W155"/>
    <mergeCell ref="V156:W156"/>
    <mergeCell ref="V157:W157"/>
    <mergeCell ref="V158:W158"/>
    <mergeCell ref="V159:W159"/>
    <mergeCell ref="AC148:AC149"/>
    <mergeCell ref="AD148:AD149"/>
    <mergeCell ref="V150:W150"/>
    <mergeCell ref="V151:W151"/>
    <mergeCell ref="V152:W152"/>
    <mergeCell ref="V153:W153"/>
    <mergeCell ref="V146:Z146"/>
    <mergeCell ref="T148:T149"/>
    <mergeCell ref="V148:W149"/>
    <mergeCell ref="X148:X149"/>
    <mergeCell ref="Y148:AA148"/>
    <mergeCell ref="AB148:AB149"/>
    <mergeCell ref="V140:Z140"/>
    <mergeCell ref="V141:Z141"/>
    <mergeCell ref="V142:Z142"/>
    <mergeCell ref="V143:Z143"/>
    <mergeCell ref="V144:Z144"/>
    <mergeCell ref="V145:Z145"/>
    <mergeCell ref="V132:Z132"/>
    <mergeCell ref="V134:Z134"/>
    <mergeCell ref="V136:Z136"/>
    <mergeCell ref="V137:Z137"/>
    <mergeCell ref="V138:Z138"/>
    <mergeCell ref="V139:Z139"/>
    <mergeCell ref="V126:Z126"/>
    <mergeCell ref="V127:Z127"/>
    <mergeCell ref="V128:Z128"/>
    <mergeCell ref="V129:Z129"/>
    <mergeCell ref="V130:Z130"/>
    <mergeCell ref="V131:Z131"/>
    <mergeCell ref="V135:Z135"/>
    <mergeCell ref="X120:Y120"/>
    <mergeCell ref="V121:Z121"/>
    <mergeCell ref="V122:Z122"/>
    <mergeCell ref="V123:Z123"/>
    <mergeCell ref="V124:Z124"/>
    <mergeCell ref="V125:Z125"/>
    <mergeCell ref="V99:W99"/>
    <mergeCell ref="V100:W100"/>
    <mergeCell ref="V101:W101"/>
    <mergeCell ref="V102:W102"/>
    <mergeCell ref="V103:W103"/>
    <mergeCell ref="V120:W120"/>
    <mergeCell ref="V93:W93"/>
    <mergeCell ref="V94:W94"/>
    <mergeCell ref="V95:W95"/>
    <mergeCell ref="V96:W96"/>
    <mergeCell ref="V97:W97"/>
    <mergeCell ref="V98:W98"/>
    <mergeCell ref="V87:W87"/>
    <mergeCell ref="V88:W88"/>
    <mergeCell ref="V89:W89"/>
    <mergeCell ref="V90:W90"/>
    <mergeCell ref="V91:W91"/>
    <mergeCell ref="V92:W92"/>
    <mergeCell ref="V81:W81"/>
    <mergeCell ref="V82:W82"/>
    <mergeCell ref="V83:W83"/>
    <mergeCell ref="V84:W84"/>
    <mergeCell ref="V85:W85"/>
    <mergeCell ref="V86:W86"/>
    <mergeCell ref="V75:W75"/>
    <mergeCell ref="V76:W76"/>
    <mergeCell ref="V77:W77"/>
    <mergeCell ref="V78:W78"/>
    <mergeCell ref="V79:W79"/>
    <mergeCell ref="V80:W80"/>
    <mergeCell ref="V69:W69"/>
    <mergeCell ref="V70:W70"/>
    <mergeCell ref="V71:W71"/>
    <mergeCell ref="V72:W72"/>
    <mergeCell ref="V73:W73"/>
    <mergeCell ref="V74:W74"/>
    <mergeCell ref="V63:W63"/>
    <mergeCell ref="V64:W64"/>
    <mergeCell ref="V65:W65"/>
    <mergeCell ref="V66:W66"/>
    <mergeCell ref="V67:W67"/>
    <mergeCell ref="V68:W68"/>
    <mergeCell ref="V57:W57"/>
    <mergeCell ref="V58:W58"/>
    <mergeCell ref="V59:W59"/>
    <mergeCell ref="V60:W60"/>
    <mergeCell ref="V61:W61"/>
    <mergeCell ref="V62:W62"/>
    <mergeCell ref="V51:W51"/>
    <mergeCell ref="V52:W52"/>
    <mergeCell ref="V53:W53"/>
    <mergeCell ref="V54:W54"/>
    <mergeCell ref="V55:W55"/>
    <mergeCell ref="V56:W56"/>
    <mergeCell ref="V45:W45"/>
    <mergeCell ref="V46:W46"/>
    <mergeCell ref="V47:W47"/>
    <mergeCell ref="V48:W48"/>
    <mergeCell ref="V49:W49"/>
    <mergeCell ref="V50:W50"/>
    <mergeCell ref="V40:W40"/>
    <mergeCell ref="V41:W41"/>
    <mergeCell ref="V42:W42"/>
    <mergeCell ref="V43:W43"/>
    <mergeCell ref="V44:W44"/>
    <mergeCell ref="V33:W33"/>
    <mergeCell ref="V34:W34"/>
    <mergeCell ref="V35:W35"/>
    <mergeCell ref="V36:W36"/>
    <mergeCell ref="V37:W37"/>
    <mergeCell ref="V38:W38"/>
    <mergeCell ref="AD27:AD28"/>
    <mergeCell ref="V29:W29"/>
    <mergeCell ref="V30:W30"/>
    <mergeCell ref="V31:W31"/>
    <mergeCell ref="V32:W32"/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</mergeCells>
  <conditionalFormatting sqref="T116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2:T115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8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7 H109:H116 H104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6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2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3:H165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4 T107:T111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3:G167 G104 G107:G116">
      <formula1>"CONSULTORIA,SICRO"</formula1>
    </dataValidation>
    <dataValidation type="whole" allowBlank="1" showInputMessage="1" showErrorMessage="1" sqref="T104 T107:T116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outlinePr summaryBelow="0"/>
    <pageSetUpPr fitToPage="1"/>
  </sheetPr>
  <dimension ref="A1:AG206"/>
  <sheetViews>
    <sheetView showGridLines="0" zoomScaleNormal="100" zoomScaleSheetLayoutView="100" workbookViewId="0">
      <pane xSplit="20" ySplit="25" topLeftCell="U163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01 07 07</v>
      </c>
      <c r="C1" s="25" t="str">
        <f>CONCATENATE($W$25)</f>
        <v>LEVANTAMENTO ESPECÍFICO DAS ÁREAS DEGRADADAS - LEAD</v>
      </c>
      <c r="D1" s="25" t="str">
        <f>CONCATENATE($AC$25)</f>
        <v>Km</v>
      </c>
      <c r="E1" s="231">
        <f>$AD$164</f>
        <v>12.51</v>
      </c>
      <c r="F1" s="231">
        <f>$AD$169</f>
        <v>16.329999999999998</v>
      </c>
      <c r="G1" s="233">
        <f>$T$121</f>
        <v>5000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77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348</v>
      </c>
      <c r="W25" s="579" t="str">
        <f>VLOOKUP(V25,ORÇAMENTO!E:G,2,0)</f>
        <v>LEVANTAMENTO ESPECÍFICO DAS ÁREAS DEGRADADAS - LEAD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IF(I27=1,1,IF(SUM(J28:J$170)+SUM(I$26:I27)&lt;$I$22,1,0))</f>
        <v>1</v>
      </c>
      <c r="K27" s="33">
        <f t="shared" ref="K27:K89" si="0">MAX(I27:J27)</f>
        <v>1</v>
      </c>
      <c r="L27" s="33">
        <f t="shared" ref="L27:L89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IF(I28=1,1,IF(SUM(J29:J$170)+SUM(I$26:I28)&lt;$I$22,1,0))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79" t="s">
        <v>65</v>
      </c>
      <c r="AA28" s="279" t="s">
        <v>64</v>
      </c>
      <c r="AB28" s="275" t="s">
        <v>65</v>
      </c>
      <c r="AC28" s="279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IF(I29=1,1,IF(SUM(J30:J$170)+SUM(I$26:I29)&lt;$I$22,1,0))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x14ac:dyDescent="0.25">
      <c r="A30" s="30"/>
      <c r="B30" s="122"/>
      <c r="C30" s="121"/>
      <c r="D30" s="121"/>
      <c r="E30" s="121"/>
      <c r="F30" s="122"/>
      <c r="I30" s="30">
        <f t="shared" ref="I30:I39" si="2">IF($AD30=0,0,1)</f>
        <v>1</v>
      </c>
      <c r="J30" s="30">
        <f>IF(I30=1,1,IF(SUM(J31:J$170)+SUM(I$26:I30)&lt;$I$22,1,0))</f>
        <v>1</v>
      </c>
      <c r="K30" s="33">
        <f t="shared" si="0"/>
        <v>1</v>
      </c>
      <c r="L30" s="33">
        <f t="shared" si="1"/>
        <v>1</v>
      </c>
      <c r="M30" s="33"/>
      <c r="N30" s="33"/>
      <c r="O30" s="33"/>
      <c r="P30" s="33"/>
      <c r="Q30" s="33"/>
      <c r="R30" s="33"/>
      <c r="S30" s="33"/>
      <c r="T30" s="123" t="s">
        <v>108</v>
      </c>
      <c r="U30" s="132"/>
      <c r="V30" s="563" t="s">
        <v>186</v>
      </c>
      <c r="W30" s="563"/>
      <c r="X30" s="131" t="s">
        <v>183</v>
      </c>
      <c r="Y30" s="400">
        <v>1</v>
      </c>
      <c r="Z30" s="115">
        <v>1</v>
      </c>
      <c r="AA30" s="115"/>
      <c r="AB30" s="207">
        <f>VLOOKUP(V30,BASE!$B$5:$E$53,4,FALSE)</f>
        <v>5032.54</v>
      </c>
      <c r="AC30" s="207"/>
      <c r="AD30" s="113">
        <f t="shared" ref="AD30:AD39" si="3">TRUNC(Y30*((Z30*AB30)+(AA30*AC30)),4)</f>
        <v>5032.54</v>
      </c>
      <c r="AE30" s="32"/>
      <c r="AF30" s="39"/>
      <c r="AG30" s="38"/>
    </row>
    <row r="31" spans="1:33" s="27" customFormat="1" x14ac:dyDescent="0.25">
      <c r="A31" s="30"/>
      <c r="B31" s="122"/>
      <c r="C31" s="121"/>
      <c r="D31" s="121"/>
      <c r="E31" s="121"/>
      <c r="F31" s="122"/>
      <c r="I31" s="30">
        <f t="shared" si="2"/>
        <v>1</v>
      </c>
      <c r="J31" s="30">
        <f>IF(I31=1,1,IF(SUM(J32:J$170)+SUM(I$26:I31)&lt;$I$22,1,0))</f>
        <v>1</v>
      </c>
      <c r="K31" s="33">
        <f t="shared" si="0"/>
        <v>1</v>
      </c>
      <c r="L31" s="33">
        <f t="shared" si="1"/>
        <v>1</v>
      </c>
      <c r="M31" s="33"/>
      <c r="N31" s="33"/>
      <c r="O31" s="33"/>
      <c r="P31" s="33"/>
      <c r="Q31" s="33"/>
      <c r="R31" s="33"/>
      <c r="S31" s="33"/>
      <c r="T31" s="123" t="s">
        <v>113</v>
      </c>
      <c r="U31" s="132"/>
      <c r="V31" s="563" t="s">
        <v>350</v>
      </c>
      <c r="W31" s="563"/>
      <c r="X31" s="131" t="s">
        <v>183</v>
      </c>
      <c r="Y31" s="400">
        <v>1</v>
      </c>
      <c r="Z31" s="115">
        <v>1</v>
      </c>
      <c r="AA31" s="115"/>
      <c r="AB31" s="207">
        <f>VLOOKUP(V31,BASE!$B$5:$E$53,4,FALSE)</f>
        <v>13188.546731694316</v>
      </c>
      <c r="AC31" s="207"/>
      <c r="AD31" s="113">
        <f t="shared" si="3"/>
        <v>13188.546700000001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IF(I32=1,1,IF(SUM(J33:J$170)+SUM(I$26:I32)&lt;$I$22,1,0))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IF(I33=1,1,IF(SUM(J34:J$170)+SUM(I$26:I33)&lt;$I$22,1,0))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IF(I34=1,1,IF(SUM(J35:J$170)+SUM(I$26:I34)&lt;$I$22,1,0))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x14ac:dyDescent="0.25">
      <c r="A35" s="30"/>
      <c r="B35" s="122"/>
      <c r="C35" s="121"/>
      <c r="D35" s="121"/>
      <c r="E35" s="121"/>
      <c r="F35" s="122"/>
      <c r="I35" s="30">
        <f t="shared" si="2"/>
        <v>1</v>
      </c>
      <c r="J35" s="30">
        <f>IF(I35=1,1,IF(SUM(J36:J$170)+SUM(I$26:I35)&lt;$I$22,1,0))</f>
        <v>1</v>
      </c>
      <c r="K35" s="33">
        <f t="shared" si="0"/>
        <v>1</v>
      </c>
      <c r="L35" s="33">
        <f t="shared" si="1"/>
        <v>1</v>
      </c>
      <c r="M35" s="33"/>
      <c r="N35" s="33"/>
      <c r="O35" s="33"/>
      <c r="P35" s="33"/>
      <c r="Q35" s="33"/>
      <c r="R35" s="33"/>
      <c r="S35" s="33"/>
      <c r="T35" s="123" t="s">
        <v>61</v>
      </c>
      <c r="U35" s="132"/>
      <c r="V35" s="563" t="s">
        <v>184</v>
      </c>
      <c r="W35" s="563"/>
      <c r="X35" s="131" t="s">
        <v>183</v>
      </c>
      <c r="Y35" s="401">
        <v>1</v>
      </c>
      <c r="Z35" s="115">
        <v>1</v>
      </c>
      <c r="AA35" s="115"/>
      <c r="AB35" s="207">
        <f>VLOOKUP(V35,BASE!$B$5:$E$53,4,FALSE)</f>
        <v>239.7877334815829</v>
      </c>
      <c r="AC35" s="207"/>
      <c r="AD35" s="113">
        <f t="shared" si="3"/>
        <v>239.7877</v>
      </c>
      <c r="AE35" s="32"/>
      <c r="AF35" s="39"/>
      <c r="AG35" s="38"/>
    </row>
    <row r="36" spans="1:33" s="27" customFormat="1" x14ac:dyDescent="0.25">
      <c r="A36" s="30"/>
      <c r="B36" s="122"/>
      <c r="C36" s="121"/>
      <c r="D36" s="121"/>
      <c r="E36" s="121"/>
      <c r="F36" s="122"/>
      <c r="I36" s="30">
        <f t="shared" si="2"/>
        <v>1</v>
      </c>
      <c r="J36" s="30">
        <f>IF(I36=1,1,IF(SUM(J37:J$170)+SUM(I$26:I36)&lt;$I$22,1,0))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60</v>
      </c>
      <c r="U36" s="132"/>
      <c r="V36" s="563" t="s">
        <v>185</v>
      </c>
      <c r="W36" s="563"/>
      <c r="X36" s="131" t="s">
        <v>183</v>
      </c>
      <c r="Y36" s="401">
        <v>1</v>
      </c>
      <c r="Z36" s="115">
        <v>1</v>
      </c>
      <c r="AA36" s="115"/>
      <c r="AB36" s="207">
        <f>VLOOKUP(V36,BASE!$B$5:$E$53,4,FALSE)</f>
        <v>65.46508428631158</v>
      </c>
      <c r="AC36" s="207"/>
      <c r="AD36" s="113">
        <f t="shared" si="3"/>
        <v>65.465000000000003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0</v>
      </c>
      <c r="J37" s="30">
        <f>IF(I37=1,1,IF(SUM(J38:J$170)+SUM(I$26:I37)&lt;$I$22,1,0))</f>
        <v>0</v>
      </c>
      <c r="K37" s="33">
        <f t="shared" si="0"/>
        <v>0</v>
      </c>
      <c r="L37" s="33">
        <f t="shared" si="1"/>
        <v>0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/>
      <c r="W37" s="563"/>
      <c r="X37" s="131"/>
      <c r="Y37" s="401"/>
      <c r="Z37" s="115"/>
      <c r="AA37" s="115"/>
      <c r="AB37" s="207"/>
      <c r="AC37" s="207"/>
      <c r="AD37" s="113"/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>
        <f t="shared" si="2"/>
        <v>0</v>
      </c>
      <c r="J38" s="30">
        <f>IF(I38=1,1,IF(SUM(J39:J$170)+SUM(I$26:I38)&lt;$I$22,1,0))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/>
      <c r="W38" s="563"/>
      <c r="X38" s="131"/>
      <c r="Y38" s="401"/>
      <c r="Z38" s="115"/>
      <c r="AA38" s="115"/>
      <c r="AB38" s="207"/>
      <c r="AC38" s="207"/>
      <c r="AD38" s="113"/>
      <c r="AE38" s="32"/>
      <c r="AF38" s="39"/>
      <c r="AG38" s="38"/>
    </row>
    <row r="39" spans="1:33" s="27" customFormat="1" hidden="1" x14ac:dyDescent="0.25">
      <c r="A39" s="30"/>
      <c r="B39" s="122"/>
      <c r="C39" s="121"/>
      <c r="D39" s="121"/>
      <c r="E39" s="121"/>
      <c r="F39" s="122"/>
      <c r="I39" s="30">
        <f t="shared" si="2"/>
        <v>0</v>
      </c>
      <c r="J39" s="30">
        <f>IF(I39=1,1,IF(SUM(J40:J$170)+SUM(I$26:I39)&lt;$I$22,1,0))</f>
        <v>0</v>
      </c>
      <c r="K39" s="33">
        <f t="shared" si="0"/>
        <v>0</v>
      </c>
      <c r="L39" s="33">
        <f t="shared" si="1"/>
        <v>0</v>
      </c>
      <c r="M39" s="33"/>
      <c r="N39" s="33"/>
      <c r="O39" s="33"/>
      <c r="P39" s="33"/>
      <c r="Q39" s="33"/>
      <c r="R39" s="33"/>
      <c r="S39" s="33"/>
      <c r="T39" s="123"/>
      <c r="U39" s="132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3"/>
        <v>0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IF(I40=1,1,IF(SUM(J41:J$170)+SUM(I$26:I40)&lt;$I$22,1,0))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SUM(AD29:AD39)</f>
        <v>18526.339400000001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IF(I41=1,1,IF(SUM(J42:J$170)+SUM(I$26:I41)&lt;$I$22,1,0))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278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76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IF(I42=1,1,IF(SUM(J43:J$170)+SUM(I$26:I42)&lt;$I$22,1,0))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SUM(AD43:AD61)</f>
        <v>7356.4291000000003</v>
      </c>
      <c r="AE42" s="32"/>
      <c r="AF42" s="39"/>
      <c r="AG42" s="38"/>
    </row>
    <row r="43" spans="1:33" s="27" customFormat="1" x14ac:dyDescent="0.25">
      <c r="A43" s="30"/>
      <c r="B43" s="122"/>
      <c r="C43" s="121"/>
      <c r="D43" s="121"/>
      <c r="E43" s="121"/>
      <c r="F43" s="122"/>
      <c r="I43" s="30">
        <v>1</v>
      </c>
      <c r="J43" s="30">
        <f>IF(I43=1,1,IF(SUM(J44:J$170)+SUM(I$26:I43)&lt;$I$22,1,0))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98</v>
      </c>
      <c r="U43" s="48"/>
      <c r="V43" s="569" t="s">
        <v>224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AB43/SUM($AB$43:$AB$104)</f>
        <v>9.7560975609756101E-2</v>
      </c>
      <c r="AB43" s="114">
        <v>80</v>
      </c>
      <c r="AC43" s="196">
        <f>Y43/220</f>
        <v>51.580363636363636</v>
      </c>
      <c r="AD43" s="113">
        <f>ROUND(AB43*AC43,4)</f>
        <v>4126.4291000000003</v>
      </c>
      <c r="AE43" s="32"/>
      <c r="AF43" s="39"/>
      <c r="AG43" s="38"/>
    </row>
    <row r="44" spans="1:33" s="27" customFormat="1" x14ac:dyDescent="0.25">
      <c r="A44" s="30"/>
      <c r="B44" s="122"/>
      <c r="C44" s="121"/>
      <c r="D44" s="121"/>
      <c r="E44" s="121"/>
      <c r="F44" s="122"/>
      <c r="I44" s="30">
        <f t="shared" ref="I44:I61" si="4">IF($AD44=0,0,1)</f>
        <v>1</v>
      </c>
      <c r="J44" s="30">
        <f>IF(I44=1,1,IF(SUM(J45:J$170)+SUM(I$26:I44)&lt;$I$22,1,0))</f>
        <v>1</v>
      </c>
      <c r="K44" s="33">
        <f t="shared" si="0"/>
        <v>1</v>
      </c>
      <c r="L44" s="33">
        <f t="shared" si="1"/>
        <v>1</v>
      </c>
      <c r="M44" s="33"/>
      <c r="N44" s="33"/>
      <c r="O44" s="33"/>
      <c r="P44" s="33"/>
      <c r="Q44" s="33"/>
      <c r="R44" s="33"/>
      <c r="S44" s="33"/>
      <c r="T44" s="200" t="s">
        <v>104</v>
      </c>
      <c r="U44" s="48"/>
      <c r="V44" s="569" t="s">
        <v>206</v>
      </c>
      <c r="W44" s="569"/>
      <c r="X44" s="131" t="s">
        <v>207</v>
      </c>
      <c r="Y44" s="207">
        <f>VLOOKUP(X44,BASE!$B$5:$E$53,4,FALSE)</f>
        <v>8882.5</v>
      </c>
      <c r="Z44" s="198">
        <v>1</v>
      </c>
      <c r="AA44" s="197">
        <f>AB44/SUM($AB$43:$AB$104)</f>
        <v>9.7560975609756101E-2</v>
      </c>
      <c r="AB44" s="114">
        <v>80</v>
      </c>
      <c r="AC44" s="196">
        <f>Y44/220</f>
        <v>40.375</v>
      </c>
      <c r="AD44" s="113">
        <f t="shared" ref="AD44:AD61" si="5">ROUND(AB44*AC44,4)</f>
        <v>3230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IF(I45=1,1,IF(SUM(J46:J$170)+SUM(I$26:I45)&lt;$I$22,1,0))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IF(I46=1,1,IF(SUM(J47:J$170)+SUM(I$26:I46)&lt;$I$22,1,0))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IF(I47=1,1,IF(SUM(J48:J$170)+SUM(I$26:I47)&lt;$I$22,1,0))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IF(I48=1,1,IF(SUM(J49:J$170)+SUM(I$26:I48)&lt;$I$22,1,0))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IF(I49=1,1,IF(SUM(J50:J$170)+SUM(I$26:I49)&lt;$I$22,1,0))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IF(I50=1,1,IF(SUM(J51:J$170)+SUM(I$26:I50)&lt;$I$22,1,0))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IF(I51=1,1,IF(SUM(J52:J$170)+SUM(I$26:I51)&lt;$I$22,1,0))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IF(I52=1,1,IF(SUM(J53:J$170)+SUM(I$26:I52)&lt;$I$22,1,0))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IF(I53=1,1,IF(SUM(J54:J$170)+SUM(I$26:I53)&lt;$I$22,1,0))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IF(I54=1,1,IF(SUM(J55:J$170)+SUM(I$26:I54)&lt;$I$22,1,0))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IF(I55=1,1,IF(SUM(J56:J$170)+SUM(I$26:I55)&lt;$I$22,1,0))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IF(I56=1,1,IF(SUM(J57:J$170)+SUM(I$26:I56)&lt;$I$22,1,0))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IF(I57=1,1,IF(SUM(J58:J$170)+SUM(I$26:I57)&lt;$I$22,1,0))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IF(I58=1,1,IF(SUM(J59:J$170)+SUM(I$26:I58)&lt;$I$22,1,0))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IF(I59=1,1,IF(SUM(J60:J$170)+SUM(I$26:I59)&lt;$I$22,1,0))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4"/>
        <v>0</v>
      </c>
      <c r="J60" s="30">
        <f>IF(I60=1,1,IF(SUM(J61:J$170)+SUM(I$26:I60)&lt;$I$22,1,0))</f>
        <v>0</v>
      </c>
      <c r="K60" s="33">
        <f t="shared" si="0"/>
        <v>0</v>
      </c>
      <c r="L60" s="33">
        <f t="shared" si="1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4"/>
        <v>0</v>
      </c>
      <c r="J61" s="30">
        <f>IF(I61=1,1,IF(SUM(J62:J$170)+SUM(I$26:I61)&lt;$I$22,1,0))</f>
        <v>0</v>
      </c>
      <c r="K61" s="33">
        <f t="shared" si="0"/>
        <v>0</v>
      </c>
      <c r="L61" s="33">
        <f t="shared" si="1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5"/>
        <v>0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IF(I62=1,1,IF(SUM(J63:J$170)+SUM(I$26:I62)&lt;$I$22,1,0))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SUM(AD63:AD82)</f>
        <v>9620.5499999999993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IF(I63=1,1,IF(SUM(J64:J$170)+SUM(I$26:I63)&lt;$I$22,1,0))</f>
        <v>1</v>
      </c>
      <c r="K63" s="33">
        <f t="shared" si="0"/>
        <v>1</v>
      </c>
      <c r="L63" s="33">
        <f t="shared" si="1"/>
        <v>1</v>
      </c>
      <c r="M63" s="33"/>
      <c r="N63" s="33"/>
      <c r="O63" s="33"/>
      <c r="P63" s="33"/>
      <c r="Q63" s="33"/>
      <c r="R63" s="33"/>
      <c r="S63" s="33"/>
      <c r="T63" s="200" t="s">
        <v>80</v>
      </c>
      <c r="U63" s="48"/>
      <c r="V63" s="569" t="s">
        <v>231</v>
      </c>
      <c r="W63" s="569"/>
      <c r="X63" s="131" t="s">
        <v>232</v>
      </c>
      <c r="Y63" s="207">
        <f>VLOOKUP(X63,BASE!$B$5:$E$53,4,FALSE)</f>
        <v>6576.05</v>
      </c>
      <c r="Z63" s="198">
        <v>1</v>
      </c>
      <c r="AA63" s="197">
        <f>AB63/SUM($AB$43:$AB$104)</f>
        <v>0.26829268292682928</v>
      </c>
      <c r="AB63" s="114">
        <v>220</v>
      </c>
      <c r="AC63" s="196">
        <f>Y63/220</f>
        <v>29.891136363636363</v>
      </c>
      <c r="AD63" s="113">
        <f>ROUND(AB63*AC63,4)</f>
        <v>6576.05</v>
      </c>
      <c r="AE63" s="32"/>
      <c r="AF63" s="39">
        <f>30*8</f>
        <v>240</v>
      </c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f t="shared" ref="I64:I81" si="6">IF($AD64=0,0,1)</f>
        <v>1</v>
      </c>
      <c r="J64" s="30">
        <f>IF(I64=1,1,IF(SUM(J65:J$170)+SUM(I$26:I64)&lt;$I$22,1,0))</f>
        <v>1</v>
      </c>
      <c r="K64" s="33">
        <f t="shared" si="0"/>
        <v>1</v>
      </c>
      <c r="L64" s="33">
        <f t="shared" si="1"/>
        <v>1</v>
      </c>
      <c r="M64" s="33"/>
      <c r="N64" s="33"/>
      <c r="O64" s="33"/>
      <c r="P64" s="33"/>
      <c r="Q64" s="33"/>
      <c r="R64" s="33"/>
      <c r="S64" s="33"/>
      <c r="T64" s="200" t="s">
        <v>83</v>
      </c>
      <c r="U64" s="48"/>
      <c r="V64" s="569" t="s">
        <v>240</v>
      </c>
      <c r="W64" s="569"/>
      <c r="X64" s="131" t="s">
        <v>230</v>
      </c>
      <c r="Y64" s="207">
        <f>VLOOKUP(X64,BASE!$B$5:$E$53,4,FALSE)</f>
        <v>3044.5</v>
      </c>
      <c r="Z64" s="198">
        <v>1</v>
      </c>
      <c r="AA64" s="197">
        <f>AB64/SUM($AB$43:$AB$104)</f>
        <v>0.26829268292682928</v>
      </c>
      <c r="AB64" s="114">
        <v>220</v>
      </c>
      <c r="AC64" s="196">
        <f>Y64/220</f>
        <v>13.838636363636363</v>
      </c>
      <c r="AD64" s="113">
        <f t="shared" ref="AD64:AD82" si="7">ROUND(AB64*AC64,4)</f>
        <v>3044.5</v>
      </c>
      <c r="AE64" s="32"/>
      <c r="AF64" s="39"/>
      <c r="AG64" s="38"/>
    </row>
    <row r="65" spans="1:33" s="27" customFormat="1" hidden="1" x14ac:dyDescent="0.25">
      <c r="A65" s="30"/>
      <c r="B65" s="122"/>
      <c r="C65" s="121"/>
      <c r="D65" s="121"/>
      <c r="E65" s="121"/>
      <c r="F65" s="122"/>
      <c r="I65" s="30">
        <f t="shared" si="6"/>
        <v>0</v>
      </c>
      <c r="J65" s="30">
        <f>IF(I65=1,1,IF(SUM(J66:J$170)+SUM(I$26:I65)&lt;$I$22,1,0))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7"/>
        <v>0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6"/>
        <v>0</v>
      </c>
      <c r="J66" s="30">
        <f>IF(I66=1,1,IF(SUM(J67:J$170)+SUM(I$26:I66)&lt;$I$22,1,0))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7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6"/>
        <v>0</v>
      </c>
      <c r="J67" s="30">
        <f>IF(I67=1,1,IF(SUM(J68:J$170)+SUM(I$26:I67)&lt;$I$22,1,0))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7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6"/>
        <v>0</v>
      </c>
      <c r="J68" s="30">
        <f>IF(I68=1,1,IF(SUM(J69:J$170)+SUM(I$26:I68)&lt;$I$22,1,0))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7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6"/>
        <v>0</v>
      </c>
      <c r="J69" s="30">
        <f>IF(I69=1,1,IF(SUM(J70:J$170)+SUM(I$26:I69)&lt;$I$22,1,0))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7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6"/>
        <v>0</v>
      </c>
      <c r="J70" s="30">
        <f>IF(I70=1,1,IF(SUM(J71:J$170)+SUM(I$26:I70)&lt;$I$22,1,0))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7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6"/>
        <v>0</v>
      </c>
      <c r="J71" s="30">
        <f>IF(I71=1,1,IF(SUM(J72:J$170)+SUM(I$26:I71)&lt;$I$22,1,0))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7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6"/>
        <v>0</v>
      </c>
      <c r="J72" s="30">
        <f>IF(I72=1,1,IF(SUM(J73:J$170)+SUM(I$26:I72)&lt;$I$22,1,0))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7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6"/>
        <v>0</v>
      </c>
      <c r="J73" s="30">
        <f>IF(I73=1,1,IF(SUM(J74:J$170)+SUM(I$26:I73)&lt;$I$22,1,0))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7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6"/>
        <v>0</v>
      </c>
      <c r="J74" s="30">
        <f>IF(I74=1,1,IF(SUM(J75:J$170)+SUM(I$26:I74)&lt;$I$22,1,0))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7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6"/>
        <v>0</v>
      </c>
      <c r="J75" s="30">
        <f>IF(I75=1,1,IF(SUM(J76:J$170)+SUM(I$26:I75)&lt;$I$22,1,0))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7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6"/>
        <v>0</v>
      </c>
      <c r="J76" s="30">
        <f>IF(I76=1,1,IF(SUM(J77:J$170)+SUM(I$26:I76)&lt;$I$22,1,0))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7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6"/>
        <v>0</v>
      </c>
      <c r="J77" s="30">
        <f>IF(I77=1,1,IF(SUM(J78:J$170)+SUM(I$26:I77)&lt;$I$22,1,0))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7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6"/>
        <v>0</v>
      </c>
      <c r="J78" s="30">
        <f>IF(I78=1,1,IF(SUM(J79:J$170)+SUM(I$26:I78)&lt;$I$22,1,0))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7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6"/>
        <v>0</v>
      </c>
      <c r="J79" s="30">
        <f>IF(I79=1,1,IF(SUM(J80:J$170)+SUM(I$26:I79)&lt;$I$22,1,0))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7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6"/>
        <v>0</v>
      </c>
      <c r="J80" s="30">
        <f>IF(I80=1,1,IF(SUM(J81:J$170)+SUM(I$26:I80)&lt;$I$22,1,0))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7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6"/>
        <v>0</v>
      </c>
      <c r="J81" s="30">
        <f>IF(I81=1,1,IF(SUM(J82:J$170)+SUM(I$26:I81)&lt;$I$22,1,0))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7"/>
        <v>0</v>
      </c>
      <c r="AE81" s="32"/>
      <c r="AF81" s="39"/>
      <c r="AG81" s="38"/>
    </row>
    <row r="82" spans="1:33" s="27" customFormat="1" x14ac:dyDescent="0.25">
      <c r="A82" s="30"/>
      <c r="B82" s="122"/>
      <c r="C82" s="121"/>
      <c r="D82" s="121"/>
      <c r="E82" s="121"/>
      <c r="F82" s="122"/>
      <c r="I82" s="30">
        <v>1</v>
      </c>
      <c r="J82" s="30">
        <f>IF(I82=1,1,IF(SUM(J83:J$170)+SUM(I$26:I82)&lt;$I$22,1,0))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7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IF(I83=1,1,IF(SUM(J84:J$170)+SUM(I$26:I83)&lt;$I$22,1,0))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SUM(AD84:AD103)</f>
        <v>2044.22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IF(I84=1,1,IF(SUM(J85:J$170)+SUM(I$26:I84)&lt;$I$22,1,0))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 t="s">
        <v>44</v>
      </c>
      <c r="U84" s="48"/>
      <c r="V84" s="569" t="s">
        <v>245</v>
      </c>
      <c r="W84" s="569"/>
      <c r="X84" s="131" t="s">
        <v>246</v>
      </c>
      <c r="Y84" s="207">
        <f>VLOOKUP(X84,BASE!$B$5:$E$53,4,FALSE)</f>
        <v>2044.22</v>
      </c>
      <c r="Z84" s="198">
        <v>1</v>
      </c>
      <c r="AA84" s="197">
        <f>AB84/SUM($AB$43:$AB$104)</f>
        <v>0.26829268292682928</v>
      </c>
      <c r="AB84" s="114">
        <v>220</v>
      </c>
      <c r="AC84" s="196">
        <f>Y84/220</f>
        <v>9.2919090909090905</v>
      </c>
      <c r="AD84" s="113">
        <f>ROUND(AB84*AC84,4)</f>
        <v>2044.22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IF(I85=1,1,IF(SUM(J86:J$170)+SUM(I$26:I85)&lt;$I$22,1,0))</f>
        <v>1</v>
      </c>
      <c r="K85" s="33">
        <f t="shared" si="0"/>
        <v>1</v>
      </c>
      <c r="L85" s="33">
        <f t="shared" si="1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8">ROUND(AB85*AC85,4)</f>
        <v>0</v>
      </c>
      <c r="AE85" s="32"/>
      <c r="AF85" s="39"/>
      <c r="AG85" s="38"/>
    </row>
    <row r="86" spans="1:33" s="27" customFormat="1" hidden="1" x14ac:dyDescent="0.25">
      <c r="A86" s="30"/>
      <c r="B86" s="122"/>
      <c r="C86" s="121"/>
      <c r="D86" s="121"/>
      <c r="E86" s="121"/>
      <c r="F86" s="122"/>
      <c r="I86" s="30">
        <f t="shared" ref="I86:I103" si="9">IF($AD86=0,0,1)</f>
        <v>0</v>
      </c>
      <c r="J86" s="30">
        <f>IF(I86=1,1,IF(SUM(J87:J$170)+SUM(I$26:I86)&lt;$I$22,1,0))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8"/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si="9"/>
        <v>0</v>
      </c>
      <c r="J87" s="30">
        <f>IF(I87=1,1,IF(SUM(J88:J$170)+SUM(I$26:I87)&lt;$I$22,1,0))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8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9"/>
        <v>0</v>
      </c>
      <c r="J88" s="30">
        <f>IF(I88=1,1,IF(SUM(J89:J$170)+SUM(I$26:I88)&lt;$I$22,1,0))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8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9"/>
        <v>0</v>
      </c>
      <c r="J89" s="30">
        <f>IF(I89=1,1,IF(SUM(J90:J$170)+SUM(I$26:I89)&lt;$I$22,1,0))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8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9"/>
        <v>0</v>
      </c>
      <c r="J90" s="30">
        <f>IF(I90=1,1,IF(SUM(J91:J$170)+SUM(I$26:I90)&lt;$I$22,1,0))</f>
        <v>0</v>
      </c>
      <c r="K90" s="33">
        <f t="shared" ref="K90:K155" si="10">MAX(I90:J90)</f>
        <v>0</v>
      </c>
      <c r="L90" s="33">
        <f t="shared" ref="L90:L155" si="11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8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9"/>
        <v>0</v>
      </c>
      <c r="J91" s="30">
        <f>IF(I91=1,1,IF(SUM(J92:J$170)+SUM(I$26:I91)&lt;$I$22,1,0))</f>
        <v>0</v>
      </c>
      <c r="K91" s="33">
        <f t="shared" si="10"/>
        <v>0</v>
      </c>
      <c r="L91" s="33">
        <f t="shared" si="1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8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9"/>
        <v>0</v>
      </c>
      <c r="J92" s="30">
        <f>IF(I92=1,1,IF(SUM(J93:J$170)+SUM(I$26:I92)&lt;$I$22,1,0))</f>
        <v>0</v>
      </c>
      <c r="K92" s="33">
        <f t="shared" si="10"/>
        <v>0</v>
      </c>
      <c r="L92" s="33">
        <f t="shared" si="1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8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9"/>
        <v>0</v>
      </c>
      <c r="J93" s="30">
        <f>IF(I93=1,1,IF(SUM(J94:J$170)+SUM(I$26:I93)&lt;$I$22,1,0))</f>
        <v>0</v>
      </c>
      <c r="K93" s="33">
        <f t="shared" si="10"/>
        <v>0</v>
      </c>
      <c r="L93" s="33">
        <f t="shared" si="1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8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9"/>
        <v>0</v>
      </c>
      <c r="J94" s="30">
        <f>IF(I94=1,1,IF(SUM(J95:J$170)+SUM(I$26:I94)&lt;$I$22,1,0))</f>
        <v>0</v>
      </c>
      <c r="K94" s="33">
        <f t="shared" si="10"/>
        <v>0</v>
      </c>
      <c r="L94" s="33">
        <f t="shared" si="1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8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9"/>
        <v>0</v>
      </c>
      <c r="J95" s="30">
        <f>IF(I95=1,1,IF(SUM(J96:J$170)+SUM(I$26:I95)&lt;$I$22,1,0))</f>
        <v>0</v>
      </c>
      <c r="K95" s="33">
        <f t="shared" si="10"/>
        <v>0</v>
      </c>
      <c r="L95" s="33">
        <f t="shared" si="1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8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9"/>
        <v>0</v>
      </c>
      <c r="J96" s="30">
        <f>IF(I96=1,1,IF(SUM(J97:J$170)+SUM(I$26:I96)&lt;$I$22,1,0))</f>
        <v>0</v>
      </c>
      <c r="K96" s="33">
        <f t="shared" si="10"/>
        <v>0</v>
      </c>
      <c r="L96" s="33">
        <f t="shared" si="1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8"/>
        <v>0</v>
      </c>
      <c r="AE96" s="32"/>
      <c r="AF96" s="39"/>
      <c r="AG96" s="38"/>
    </row>
    <row r="97" spans="1:33" s="27" customFormat="1" ht="14.45" hidden="1" customHeight="1" x14ac:dyDescent="0.25">
      <c r="A97" s="30"/>
      <c r="B97" s="122"/>
      <c r="C97" s="121"/>
      <c r="D97" s="121"/>
      <c r="E97" s="121"/>
      <c r="F97" s="122"/>
      <c r="I97" s="30">
        <f t="shared" si="9"/>
        <v>0</v>
      </c>
      <c r="J97" s="30">
        <f>IF(I97=1,1,IF(SUM(J98:J$170)+SUM(I$26:I97)&lt;$I$22,1,0))</f>
        <v>0</v>
      </c>
      <c r="K97" s="33">
        <f t="shared" si="10"/>
        <v>0</v>
      </c>
      <c r="L97" s="33">
        <f t="shared" si="1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8"/>
        <v>0</v>
      </c>
      <c r="AE97" s="32"/>
      <c r="AF97" s="39"/>
      <c r="AG97" s="38"/>
    </row>
    <row r="98" spans="1:33" s="27" customFormat="1" hidden="1" x14ac:dyDescent="0.25">
      <c r="A98" s="30"/>
      <c r="B98" s="122"/>
      <c r="C98" s="121"/>
      <c r="D98" s="121"/>
      <c r="E98" s="121"/>
      <c r="F98" s="122"/>
      <c r="I98" s="30">
        <f t="shared" si="9"/>
        <v>0</v>
      </c>
      <c r="J98" s="30">
        <f>IF(I98=1,1,IF(SUM(J99:J$170)+SUM(I$26:I98)&lt;$I$22,1,0))</f>
        <v>0</v>
      </c>
      <c r="K98" s="33">
        <f t="shared" si="10"/>
        <v>0</v>
      </c>
      <c r="L98" s="33">
        <f t="shared" si="1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8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9"/>
        <v>0</v>
      </c>
      <c r="J99" s="30">
        <f>IF(I99=1,1,IF(SUM(J100:J$170)+SUM(I$26:I99)&lt;$I$22,1,0))</f>
        <v>0</v>
      </c>
      <c r="K99" s="33">
        <f t="shared" si="10"/>
        <v>0</v>
      </c>
      <c r="L99" s="33">
        <f t="shared" si="1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8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9"/>
        <v>0</v>
      </c>
      <c r="J100" s="30">
        <f>IF(I100=1,1,IF(SUM(J101:J$170)+SUM(I$26:I100)&lt;$I$22,1,0))</f>
        <v>0</v>
      </c>
      <c r="K100" s="33">
        <f t="shared" si="10"/>
        <v>0</v>
      </c>
      <c r="L100" s="33">
        <f t="shared" si="1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8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9"/>
        <v>0</v>
      </c>
      <c r="J101" s="30">
        <f>IF(I101=1,1,IF(SUM(J102:J$170)+SUM(I$26:I101)&lt;$I$22,1,0))</f>
        <v>0</v>
      </c>
      <c r="K101" s="33">
        <f t="shared" si="10"/>
        <v>0</v>
      </c>
      <c r="L101" s="33">
        <f t="shared" si="1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8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9"/>
        <v>0</v>
      </c>
      <c r="J102" s="30">
        <f>IF(I102=1,1,IF(SUM(J103:J$170)+SUM(I$26:I102)&lt;$I$22,1,0))</f>
        <v>0</v>
      </c>
      <c r="K102" s="33">
        <f t="shared" si="10"/>
        <v>0</v>
      </c>
      <c r="L102" s="33">
        <f t="shared" si="11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8"/>
        <v>0</v>
      </c>
      <c r="AE102" s="32"/>
      <c r="AF102" s="39"/>
      <c r="AG102" s="38"/>
    </row>
    <row r="103" spans="1:33" s="27" customFormat="1" x14ac:dyDescent="0.25">
      <c r="A103" s="30"/>
      <c r="B103" s="122"/>
      <c r="C103" s="121"/>
      <c r="D103" s="121"/>
      <c r="E103" s="121"/>
      <c r="F103" s="122"/>
      <c r="I103" s="30">
        <f t="shared" si="9"/>
        <v>0</v>
      </c>
      <c r="J103" s="30">
        <f>IF(I103=1,1,IF(SUM(J104:J$170)+SUM(I$26:I103)&lt;$I$22,1,0))</f>
        <v>1</v>
      </c>
      <c r="K103" s="33">
        <f t="shared" si="10"/>
        <v>1</v>
      </c>
      <c r="L103" s="33">
        <f t="shared" si="11"/>
        <v>1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8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IF(I104=1,1,IF(SUM(J107:J$170)+SUM(I$26:I104)&lt;$I$22,1,0))</f>
        <v>1</v>
      </c>
      <c r="K104" s="33">
        <f t="shared" si="10"/>
        <v>1</v>
      </c>
      <c r="L104" s="33">
        <f t="shared" si="11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AD42+AD62+AD83</f>
        <v>19021.199100000002</v>
      </c>
      <c r="AE104" s="32"/>
      <c r="AF104" s="39"/>
      <c r="AG104" s="38"/>
    </row>
    <row r="105" spans="1:33" s="101" customFormat="1" ht="14.45" customHeight="1" x14ac:dyDescent="0.25">
      <c r="A105" s="30"/>
      <c r="B105" s="122"/>
      <c r="C105" s="121"/>
      <c r="D105" s="121"/>
      <c r="E105" s="121"/>
      <c r="F105" s="122"/>
      <c r="G105" s="64"/>
      <c r="H105" s="278"/>
      <c r="I105" s="30">
        <v>1</v>
      </c>
      <c r="J105" s="30">
        <f>H105</f>
        <v>0</v>
      </c>
      <c r="K105" s="33">
        <f t="shared" si="10"/>
        <v>1</v>
      </c>
      <c r="L105" s="33">
        <f t="shared" si="11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15985.415723640002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IF(I106=1,1,IF(SUM(J109:J$170)+SUM(I$26:I106)&lt;$I$22,1,0))</f>
        <v>1</v>
      </c>
      <c r="K106" s="33">
        <f t="shared" si="10"/>
        <v>1</v>
      </c>
      <c r="L106" s="33">
        <f t="shared" si="11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AD104+AD105</f>
        <v>35006.614823640004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/>
      <c r="H107" s="100"/>
      <c r="I107" s="30">
        <v>1</v>
      </c>
      <c r="J107" s="30">
        <f>IF(I107=1,1,IF(SUM(J109:J$170)+SUM(I$26:I107)&lt;$I$22,1,0))</f>
        <v>1</v>
      </c>
      <c r="K107" s="33">
        <f t="shared" si="10"/>
        <v>1</v>
      </c>
      <c r="L107" s="33">
        <f t="shared" si="11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/>
      <c r="H108" s="278"/>
      <c r="I108" s="30">
        <v>1</v>
      </c>
      <c r="J108" s="30">
        <f t="shared" ref="J108:J117" si="12">I108</f>
        <v>1</v>
      </c>
      <c r="K108" s="33">
        <f t="shared" si="10"/>
        <v>1</v>
      </c>
      <c r="L108" s="33">
        <f t="shared" si="11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5706.3597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/>
      <c r="H109" s="278"/>
      <c r="I109" s="30">
        <f t="shared" ref="I109:I117" si="13">IF($AD109=0,0,1)</f>
        <v>0</v>
      </c>
      <c r="J109" s="30">
        <f t="shared" si="12"/>
        <v>0</v>
      </c>
      <c r="K109" s="33">
        <f t="shared" si="10"/>
        <v>0</v>
      </c>
      <c r="L109" s="33">
        <f t="shared" si="1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14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278"/>
      <c r="I110" s="30">
        <f t="shared" si="13"/>
        <v>0</v>
      </c>
      <c r="J110" s="30">
        <f t="shared" si="12"/>
        <v>0</v>
      </c>
      <c r="K110" s="33">
        <f t="shared" si="10"/>
        <v>0</v>
      </c>
      <c r="L110" s="33">
        <f t="shared" si="1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14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278"/>
      <c r="I111" s="30">
        <f t="shared" si="13"/>
        <v>0</v>
      </c>
      <c r="J111" s="30">
        <f t="shared" si="12"/>
        <v>0</v>
      </c>
      <c r="K111" s="33">
        <f t="shared" si="10"/>
        <v>0</v>
      </c>
      <c r="L111" s="33">
        <f t="shared" si="1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14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278"/>
      <c r="I112" s="30">
        <f t="shared" si="13"/>
        <v>0</v>
      </c>
      <c r="J112" s="30">
        <f t="shared" si="12"/>
        <v>0</v>
      </c>
      <c r="K112" s="33">
        <f t="shared" si="10"/>
        <v>0</v>
      </c>
      <c r="L112" s="33">
        <f t="shared" si="1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14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278"/>
      <c r="I113" s="30">
        <f t="shared" si="13"/>
        <v>0</v>
      </c>
      <c r="J113" s="30">
        <f t="shared" si="12"/>
        <v>0</v>
      </c>
      <c r="K113" s="33">
        <f t="shared" si="10"/>
        <v>0</v>
      </c>
      <c r="L113" s="33">
        <f t="shared" si="1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14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278"/>
      <c r="I114" s="30">
        <f t="shared" si="13"/>
        <v>0</v>
      </c>
      <c r="J114" s="30">
        <f t="shared" si="12"/>
        <v>0</v>
      </c>
      <c r="K114" s="33">
        <f t="shared" si="10"/>
        <v>0</v>
      </c>
      <c r="L114" s="33">
        <f t="shared" si="1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4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278"/>
      <c r="I115" s="30">
        <f t="shared" si="13"/>
        <v>0</v>
      </c>
      <c r="J115" s="30">
        <f t="shared" si="12"/>
        <v>0</v>
      </c>
      <c r="K115" s="33">
        <f t="shared" si="10"/>
        <v>0</v>
      </c>
      <c r="L115" s="33">
        <f t="shared" si="1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4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278"/>
      <c r="I116" s="30">
        <f t="shared" si="13"/>
        <v>0</v>
      </c>
      <c r="J116" s="30">
        <f t="shared" si="12"/>
        <v>0</v>
      </c>
      <c r="K116" s="33">
        <f t="shared" si="10"/>
        <v>0</v>
      </c>
      <c r="L116" s="33">
        <f t="shared" si="1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4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278"/>
      <c r="I117" s="30">
        <f t="shared" si="13"/>
        <v>0</v>
      </c>
      <c r="J117" s="30">
        <f t="shared" si="12"/>
        <v>0</v>
      </c>
      <c r="K117" s="33">
        <f t="shared" si="10"/>
        <v>0</v>
      </c>
      <c r="L117" s="33">
        <f t="shared" si="11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14"/>
        <v>0</v>
      </c>
      <c r="AE117" s="102"/>
      <c r="AF117" s="104"/>
      <c r="AG117" s="103"/>
    </row>
    <row r="118" spans="1:33" s="27" customFormat="1" x14ac:dyDescent="0.25">
      <c r="A118" s="30"/>
      <c r="B118" s="122"/>
      <c r="C118" s="121"/>
      <c r="D118" s="121"/>
      <c r="E118" s="121"/>
      <c r="F118" s="122"/>
      <c r="I118" s="30">
        <v>1</v>
      </c>
      <c r="J118" s="62">
        <v>1</v>
      </c>
      <c r="K118" s="33">
        <f t="shared" si="10"/>
        <v>1</v>
      </c>
      <c r="L118" s="33">
        <f t="shared" si="11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SUM(AD108:AD117)</f>
        <v>5706.3597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10"/>
        <v>1</v>
      </c>
      <c r="L119" s="33">
        <f t="shared" si="11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TRUNC(AD106+AD118,2)</f>
        <v>40712.97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10"/>
        <v>1</v>
      </c>
      <c r="L120" s="33">
        <f t="shared" si="11"/>
        <v>1</v>
      </c>
      <c r="M120" s="33"/>
      <c r="N120" s="33"/>
      <c r="O120" s="33"/>
      <c r="P120" s="33"/>
      <c r="Q120" s="33"/>
      <c r="R120" s="33"/>
      <c r="S120" s="33"/>
      <c r="T120" s="274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TRUNC(AD40+AD119,2)</f>
        <v>59239.3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10"/>
        <v>1</v>
      </c>
      <c r="L121" s="61">
        <f t="shared" si="11"/>
        <v>1</v>
      </c>
      <c r="M121" s="61"/>
      <c r="N121" s="61"/>
      <c r="O121" s="61"/>
      <c r="P121" s="61"/>
      <c r="Q121" s="61"/>
      <c r="R121" s="61"/>
      <c r="S121" s="61"/>
      <c r="T121" s="146">
        <v>5000</v>
      </c>
      <c r="U121" s="145"/>
      <c r="V121" s="571" t="s">
        <v>30</v>
      </c>
      <c r="W121" s="571"/>
      <c r="X121" s="572" t="str">
        <f>IF($AD$119=0,"ZERO",CONCATENATE(TEXT(T121,"#.##0,00")," ",AC25))</f>
        <v>5.000,00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11.85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IF(I122=1,1,IF(SUM(J123:J$170)+SUM(I$26:I122)&lt;$I$22,1,0))</f>
        <v>1</v>
      </c>
      <c r="K122" s="33">
        <f t="shared" si="10"/>
        <v>1</v>
      </c>
      <c r="L122" s="33">
        <f t="shared" si="11"/>
        <v>1</v>
      </c>
      <c r="M122" s="33"/>
      <c r="N122" s="33"/>
      <c r="O122" s="33"/>
      <c r="P122" s="33"/>
      <c r="Q122" s="33"/>
      <c r="R122" s="33"/>
      <c r="S122" s="33"/>
      <c r="T122" s="278" t="s">
        <v>8</v>
      </c>
      <c r="U122" s="124"/>
      <c r="V122" s="568" t="s">
        <v>28</v>
      </c>
      <c r="W122" s="568"/>
      <c r="X122" s="568"/>
      <c r="Y122" s="568"/>
      <c r="Z122" s="568"/>
      <c r="AA122" s="279" t="s">
        <v>22</v>
      </c>
      <c r="AB122" s="275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/>
      <c r="C123" s="121"/>
      <c r="D123" s="121"/>
      <c r="E123" s="121"/>
      <c r="F123" s="122"/>
      <c r="I123" s="30">
        <v>1</v>
      </c>
      <c r="J123" s="30">
        <f>IF(I123=1,1,IF(SUM(J124:J$170)+SUM(I$26:I123)&lt;$I$22,1,0))</f>
        <v>1</v>
      </c>
      <c r="K123" s="33">
        <f t="shared" si="10"/>
        <v>1</v>
      </c>
      <c r="L123" s="33">
        <f t="shared" si="11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/>
      <c r="B124" s="122"/>
      <c r="C124" s="121"/>
      <c r="D124" s="121"/>
      <c r="E124" s="121"/>
      <c r="F124" s="31"/>
      <c r="I124" s="30">
        <f t="shared" ref="I124:I133" si="15">IF($AD124=0,0,1)</f>
        <v>0</v>
      </c>
      <c r="J124" s="30">
        <f>IF(I124=1,1,IF(SUM(J125:J$170)+SUM(I$26:I124)&lt;$I$22,1,0))</f>
        <v>0</v>
      </c>
      <c r="K124" s="33">
        <f t="shared" si="10"/>
        <v>0</v>
      </c>
      <c r="L124" s="33">
        <f t="shared" si="1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16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/>
      <c r="B125" s="122"/>
      <c r="C125" s="121"/>
      <c r="D125" s="121"/>
      <c r="E125" s="121"/>
      <c r="F125" s="31"/>
      <c r="I125" s="30">
        <f t="shared" si="15"/>
        <v>0</v>
      </c>
      <c r="J125" s="30">
        <f>IF(I125=1,1,IF(SUM(J126:J$170)+SUM(I$26:I125)&lt;$I$22,1,0))</f>
        <v>0</v>
      </c>
      <c r="K125" s="33">
        <f t="shared" si="10"/>
        <v>0</v>
      </c>
      <c r="L125" s="33">
        <f t="shared" si="1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16"/>
        <v>0</v>
      </c>
      <c r="AE125" s="32"/>
      <c r="AF125" s="39"/>
      <c r="AG125" s="38"/>
    </row>
    <row r="126" spans="1:33" s="27" customFormat="1" ht="14.45" hidden="1" customHeight="1" x14ac:dyDescent="0.25">
      <c r="A126" s="30"/>
      <c r="B126" s="122"/>
      <c r="C126" s="121"/>
      <c r="D126" s="121"/>
      <c r="E126" s="121"/>
      <c r="F126" s="31"/>
      <c r="I126" s="30">
        <f t="shared" si="15"/>
        <v>0</v>
      </c>
      <c r="J126" s="30">
        <f>IF(I126=1,1,IF(SUM(J127:J$170)+SUM(I$26:I126)&lt;$I$22,1,0))</f>
        <v>0</v>
      </c>
      <c r="K126" s="33">
        <f t="shared" si="10"/>
        <v>0</v>
      </c>
      <c r="L126" s="33">
        <f t="shared" si="11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16"/>
        <v>0</v>
      </c>
      <c r="AE126" s="32"/>
      <c r="AF126" s="39"/>
      <c r="AG126" s="38"/>
    </row>
    <row r="127" spans="1:33" s="27" customFormat="1" hidden="1" x14ac:dyDescent="0.25">
      <c r="A127" s="30"/>
      <c r="B127" s="122"/>
      <c r="C127" s="121"/>
      <c r="D127" s="121"/>
      <c r="E127" s="121"/>
      <c r="F127" s="31"/>
      <c r="I127" s="30">
        <f t="shared" si="15"/>
        <v>0</v>
      </c>
      <c r="J127" s="30">
        <f>IF(I127=1,1,IF(SUM(J128:J$170)+SUM(I$26:I127)&lt;$I$22,1,0))</f>
        <v>0</v>
      </c>
      <c r="K127" s="33">
        <f t="shared" si="10"/>
        <v>0</v>
      </c>
      <c r="L127" s="33">
        <f t="shared" si="11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16"/>
        <v>0</v>
      </c>
      <c r="AE127" s="32"/>
      <c r="AF127" s="39"/>
      <c r="AG127" s="38"/>
    </row>
    <row r="128" spans="1:33" s="27" customFormat="1" hidden="1" x14ac:dyDescent="0.25">
      <c r="A128" s="30"/>
      <c r="B128" s="122"/>
      <c r="C128" s="121"/>
      <c r="D128" s="121"/>
      <c r="E128" s="121"/>
      <c r="F128" s="31"/>
      <c r="I128" s="30">
        <f t="shared" si="15"/>
        <v>0</v>
      </c>
      <c r="J128" s="30">
        <f>IF(I128=1,1,IF(SUM(J129:J$170)+SUM(I$26:I128)&lt;$I$22,1,0))</f>
        <v>1</v>
      </c>
      <c r="K128" s="33">
        <f t="shared" si="10"/>
        <v>1</v>
      </c>
      <c r="L128" s="33">
        <f t="shared" si="11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16"/>
        <v>0</v>
      </c>
      <c r="AE128" s="32"/>
      <c r="AF128" s="39"/>
      <c r="AG128" s="38"/>
    </row>
    <row r="129" spans="1:33" s="27" customFormat="1" hidden="1" x14ac:dyDescent="0.25">
      <c r="A129" s="30"/>
      <c r="B129" s="122"/>
      <c r="C129" s="121"/>
      <c r="D129" s="121"/>
      <c r="E129" s="121"/>
      <c r="F129" s="31"/>
      <c r="I129" s="30">
        <f t="shared" si="15"/>
        <v>0</v>
      </c>
      <c r="J129" s="30">
        <f>IF(I129=1,1,IF(SUM(J130:J$170)+SUM(I$26:I129)&lt;$I$22,1,0))</f>
        <v>1</v>
      </c>
      <c r="K129" s="33">
        <f t="shared" si="10"/>
        <v>1</v>
      </c>
      <c r="L129" s="33">
        <f t="shared" si="1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16"/>
        <v>0</v>
      </c>
      <c r="AE129" s="32"/>
      <c r="AF129" s="39"/>
      <c r="AG129" s="38"/>
    </row>
    <row r="130" spans="1:33" s="27" customFormat="1" hidden="1" x14ac:dyDescent="0.25">
      <c r="A130" s="30"/>
      <c r="B130" s="122"/>
      <c r="C130" s="121"/>
      <c r="D130" s="121"/>
      <c r="E130" s="121"/>
      <c r="F130" s="31"/>
      <c r="I130" s="30">
        <f t="shared" si="15"/>
        <v>0</v>
      </c>
      <c r="J130" s="30">
        <f>IF(I130=1,1,IF(SUM(J131:J$170)+SUM(I$26:I130)&lt;$I$22,1,0))</f>
        <v>1</v>
      </c>
      <c r="K130" s="33">
        <f t="shared" si="10"/>
        <v>1</v>
      </c>
      <c r="L130" s="33">
        <f t="shared" si="1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16"/>
        <v>0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31"/>
      <c r="I131" s="30">
        <f t="shared" si="15"/>
        <v>0</v>
      </c>
      <c r="J131" s="30">
        <f>IF(I131=1,1,IF(SUM(J132:J$170)+SUM(I$26:I131)&lt;$I$22,1,0))</f>
        <v>1</v>
      </c>
      <c r="K131" s="33">
        <f t="shared" si="10"/>
        <v>1</v>
      </c>
      <c r="L131" s="33">
        <f t="shared" si="1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16"/>
        <v>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>
        <f t="shared" si="15"/>
        <v>0</v>
      </c>
      <c r="J132" s="30">
        <f>IF(I132=1,1,IF(SUM(J133:J$170)+SUM(I$26:I132)&lt;$I$22,1,0))</f>
        <v>1</v>
      </c>
      <c r="K132" s="33">
        <f t="shared" si="10"/>
        <v>1</v>
      </c>
      <c r="L132" s="33">
        <f t="shared" si="1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16"/>
        <v>0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>
        <f t="shared" si="15"/>
        <v>0</v>
      </c>
      <c r="J133" s="30">
        <f>IF(I133=1,1,IF(SUM(J134:J$170)+SUM(I$26:I133)&lt;$I$22,1,0))</f>
        <v>1</v>
      </c>
      <c r="K133" s="33">
        <f t="shared" si="10"/>
        <v>1</v>
      </c>
      <c r="L133" s="33">
        <f t="shared" si="11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16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10"/>
        <v>1</v>
      </c>
      <c r="L134" s="61">
        <f t="shared" si="11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SUM(AD123:AD133)</f>
        <v>0</v>
      </c>
      <c r="AE134" s="102"/>
      <c r="AF134" s="104"/>
      <c r="AG134" s="103"/>
    </row>
    <row r="135" spans="1:33" s="27" customFormat="1" ht="25.5" x14ac:dyDescent="0.25">
      <c r="H135" s="138"/>
      <c r="I135" s="30">
        <v>1</v>
      </c>
      <c r="J135" s="30">
        <f>IF(I135=1,1,IF(SUM(J138:J$170)+SUM(I$26:I135)&lt;$I$22,1,0))</f>
        <v>1</v>
      </c>
      <c r="K135" s="33">
        <f t="shared" si="10"/>
        <v>1</v>
      </c>
      <c r="L135" s="33">
        <f t="shared" si="11"/>
        <v>1</v>
      </c>
      <c r="M135" s="33"/>
      <c r="N135" s="33"/>
      <c r="O135" s="33"/>
      <c r="P135" s="33"/>
      <c r="Q135" s="33"/>
      <c r="R135" s="33"/>
      <c r="S135" s="33"/>
      <c r="T135" s="278" t="s">
        <v>8</v>
      </c>
      <c r="U135" s="124"/>
      <c r="V135" s="568" t="s">
        <v>25</v>
      </c>
      <c r="W135" s="568"/>
      <c r="X135" s="568"/>
      <c r="Y135" s="568"/>
      <c r="Z135" s="568"/>
      <c r="AA135" s="279" t="s">
        <v>22</v>
      </c>
      <c r="AB135" s="275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563" t="s">
        <v>480</v>
      </c>
      <c r="W136" s="563"/>
      <c r="X136" s="563"/>
      <c r="Y136" s="563"/>
      <c r="Z136" s="563"/>
      <c r="AA136" s="131" t="s">
        <v>441</v>
      </c>
      <c r="AB136" s="115">
        <v>4</v>
      </c>
      <c r="AC136" s="207">
        <f>VLOOKUP(V136,BASE!$B$5:$E$60,4,FALSE)</f>
        <v>162</v>
      </c>
      <c r="AD136" s="113">
        <f>ROUND(AC136*AB136,2)</f>
        <v>648</v>
      </c>
      <c r="AE136" s="32"/>
      <c r="AF136" s="39"/>
      <c r="AG136" s="38"/>
    </row>
    <row r="137" spans="1:33" s="27" customFormat="1" x14ac:dyDescent="0.25">
      <c r="H137" s="138"/>
      <c r="I137" s="30"/>
      <c r="J137" s="30"/>
      <c r="K137" s="33"/>
      <c r="L137" s="33"/>
      <c r="M137" s="33"/>
      <c r="N137" s="33"/>
      <c r="O137" s="33"/>
      <c r="P137" s="33"/>
      <c r="Q137" s="33"/>
      <c r="R137" s="33"/>
      <c r="S137" s="33"/>
      <c r="T137" s="435"/>
      <c r="U137" s="124"/>
      <c r="V137" s="563" t="s">
        <v>479</v>
      </c>
      <c r="W137" s="563"/>
      <c r="X137" s="563"/>
      <c r="Y137" s="563"/>
      <c r="Z137" s="563"/>
      <c r="AA137" s="131" t="s">
        <v>441</v>
      </c>
      <c r="AB137" s="115">
        <v>22</v>
      </c>
      <c r="AC137" s="207">
        <f>VLOOKUP(V137,BASE!$B$5:$E$60,4,FALSE)</f>
        <v>120</v>
      </c>
      <c r="AD137" s="113">
        <f>ROUND(AC137*AB137,2)</f>
        <v>2640</v>
      </c>
      <c r="AE137" s="32"/>
      <c r="AF137" s="39"/>
      <c r="AG137" s="38"/>
    </row>
    <row r="138" spans="1:33" s="27" customFormat="1" x14ac:dyDescent="0.25">
      <c r="A138" s="30"/>
      <c r="B138" s="122"/>
      <c r="C138" s="121"/>
      <c r="D138" s="121"/>
      <c r="E138" s="121"/>
      <c r="F138" s="31"/>
      <c r="H138" s="278"/>
      <c r="I138" s="30">
        <v>1</v>
      </c>
      <c r="J138" s="30">
        <v>0</v>
      </c>
      <c r="K138" s="33">
        <f t="shared" si="10"/>
        <v>1</v>
      </c>
      <c r="L138" s="33">
        <f t="shared" si="11"/>
        <v>1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>ROUND(AC138*AB138,4)</f>
        <v>0</v>
      </c>
      <c r="AE138" s="32"/>
      <c r="AF138" s="133"/>
      <c r="AG138" s="38"/>
    </row>
    <row r="139" spans="1:33" s="27" customFormat="1" hidden="1" x14ac:dyDescent="0.25">
      <c r="A139" s="30"/>
      <c r="B139" s="122"/>
      <c r="C139" s="121"/>
      <c r="D139" s="121"/>
      <c r="E139" s="121"/>
      <c r="H139" s="278"/>
      <c r="I139" s="30">
        <f t="shared" ref="I139:I148" si="17">IF($AD139=0,0,1)</f>
        <v>0</v>
      </c>
      <c r="J139" s="30">
        <v>0</v>
      </c>
      <c r="K139" s="33">
        <f t="shared" si="10"/>
        <v>0</v>
      </c>
      <c r="L139" s="33">
        <f t="shared" si="1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ref="AD139:AD148" si="18">ROUND(AC139*AB139,4)</f>
        <v>0</v>
      </c>
      <c r="AE139" s="32"/>
      <c r="AF139" s="39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278"/>
      <c r="I140" s="30">
        <f t="shared" si="17"/>
        <v>0</v>
      </c>
      <c r="J140" s="30">
        <v>0</v>
      </c>
      <c r="K140" s="33">
        <f t="shared" si="10"/>
        <v>0</v>
      </c>
      <c r="L140" s="33">
        <f t="shared" si="1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18"/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278"/>
      <c r="I141" s="30">
        <f t="shared" si="17"/>
        <v>0</v>
      </c>
      <c r="J141" s="30">
        <v>0</v>
      </c>
      <c r="K141" s="33">
        <f t="shared" si="10"/>
        <v>0</v>
      </c>
      <c r="L141" s="33">
        <f t="shared" si="1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18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278"/>
      <c r="I142" s="30">
        <f t="shared" si="17"/>
        <v>0</v>
      </c>
      <c r="J142" s="30">
        <v>0</v>
      </c>
      <c r="K142" s="33">
        <f t="shared" si="10"/>
        <v>0</v>
      </c>
      <c r="L142" s="33">
        <f t="shared" si="1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18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278"/>
      <c r="I143" s="30">
        <f t="shared" si="17"/>
        <v>0</v>
      </c>
      <c r="J143" s="30">
        <v>0</v>
      </c>
      <c r="K143" s="33">
        <f t="shared" si="10"/>
        <v>0</v>
      </c>
      <c r="L143" s="33">
        <f t="shared" si="1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18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278"/>
      <c r="I144" s="30">
        <f t="shared" si="17"/>
        <v>0</v>
      </c>
      <c r="J144" s="30">
        <v>0</v>
      </c>
      <c r="K144" s="33">
        <f t="shared" si="10"/>
        <v>0</v>
      </c>
      <c r="L144" s="33">
        <f t="shared" si="1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18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278"/>
      <c r="I145" s="30">
        <f t="shared" si="17"/>
        <v>0</v>
      </c>
      <c r="J145" s="30">
        <v>0</v>
      </c>
      <c r="K145" s="33">
        <f t="shared" si="10"/>
        <v>0</v>
      </c>
      <c r="L145" s="33">
        <f t="shared" si="1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18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278"/>
      <c r="I146" s="30">
        <f t="shared" si="17"/>
        <v>0</v>
      </c>
      <c r="J146" s="30">
        <v>0</v>
      </c>
      <c r="K146" s="33">
        <f t="shared" si="10"/>
        <v>0</v>
      </c>
      <c r="L146" s="33">
        <f t="shared" si="1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18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278"/>
      <c r="I147" s="30">
        <f t="shared" si="17"/>
        <v>0</v>
      </c>
      <c r="J147" s="30">
        <v>0</v>
      </c>
      <c r="K147" s="33">
        <f t="shared" si="10"/>
        <v>0</v>
      </c>
      <c r="L147" s="33">
        <f t="shared" si="1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18"/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H148" s="278"/>
      <c r="I148" s="30">
        <f t="shared" si="17"/>
        <v>0</v>
      </c>
      <c r="J148" s="30">
        <v>0</v>
      </c>
      <c r="K148" s="33">
        <f t="shared" si="10"/>
        <v>0</v>
      </c>
      <c r="L148" s="33">
        <f t="shared" si="11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18"/>
        <v>0</v>
      </c>
      <c r="AE148" s="32"/>
      <c r="AF148" s="39"/>
      <c r="AG148" s="38"/>
    </row>
    <row r="149" spans="1:33" s="101" customFormat="1" ht="22.35" customHeight="1" x14ac:dyDescent="0.25">
      <c r="A149" s="112"/>
      <c r="B149" s="112"/>
      <c r="C149" s="112"/>
      <c r="D149" s="112"/>
      <c r="E149" s="112"/>
      <c r="F149" s="112"/>
      <c r="I149" s="62">
        <v>1</v>
      </c>
      <c r="J149" s="62">
        <v>1</v>
      </c>
      <c r="K149" s="61">
        <f t="shared" si="10"/>
        <v>1</v>
      </c>
      <c r="L149" s="61">
        <f t="shared" si="11"/>
        <v>1</v>
      </c>
      <c r="M149" s="61"/>
      <c r="N149" s="61"/>
      <c r="O149" s="61"/>
      <c r="P149" s="61"/>
      <c r="Q149" s="61"/>
      <c r="R149" s="61"/>
      <c r="S149" s="61"/>
      <c r="T149" s="130"/>
      <c r="U149" s="111"/>
      <c r="V149" s="110"/>
      <c r="W149" s="110"/>
      <c r="X149" s="110"/>
      <c r="Y149" s="109"/>
      <c r="Z149" s="108"/>
      <c r="AA149" s="108"/>
      <c r="AB149" s="107"/>
      <c r="AC149" s="106" t="s">
        <v>23</v>
      </c>
      <c r="AD149" s="105">
        <f>IF($T$121=0,0,ROUND((SUM(AD136:AD139))/$T$121,2))</f>
        <v>0.66</v>
      </c>
      <c r="AE149" s="102"/>
      <c r="AF149" s="104"/>
      <c r="AG149" s="103"/>
    </row>
    <row r="150" spans="1:33" s="27" customFormat="1" ht="15" customHeigh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IF(I150=1,1,IF(SUM(J151:J$170)+SUM(I$26:I150)&lt;$I$22,1,0))</f>
        <v>1</v>
      </c>
      <c r="K150" s="33">
        <f t="shared" si="10"/>
        <v>1</v>
      </c>
      <c r="L150" s="33">
        <f t="shared" si="11"/>
        <v>1</v>
      </c>
      <c r="M150" s="33"/>
      <c r="N150" s="33"/>
      <c r="O150" s="33"/>
      <c r="P150" s="33"/>
      <c r="Q150" s="33"/>
      <c r="R150" s="33"/>
      <c r="S150" s="33"/>
      <c r="T150" s="585" t="s">
        <v>8</v>
      </c>
      <c r="U150" s="124"/>
      <c r="V150" s="566"/>
      <c r="W150" s="566"/>
      <c r="X150" s="567"/>
      <c r="Y150" s="567"/>
      <c r="Z150" s="567"/>
      <c r="AA150" s="567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1"/>
      <c r="B151" s="31"/>
      <c r="C151" s="31"/>
      <c r="D151" s="31"/>
      <c r="E151" s="31"/>
      <c r="F151" s="31"/>
      <c r="I151" s="30">
        <v>1</v>
      </c>
      <c r="J151" s="30">
        <f>IF(I151=1,1,IF(SUM(J152:J$170)+SUM(I$26:I151)&lt;$I$22,1,0))</f>
        <v>1</v>
      </c>
      <c r="K151" s="33">
        <f t="shared" si="10"/>
        <v>1</v>
      </c>
      <c r="L151" s="33">
        <f t="shared" si="11"/>
        <v>1</v>
      </c>
      <c r="M151" s="33"/>
      <c r="N151" s="33"/>
      <c r="O151" s="33"/>
      <c r="P151" s="33"/>
      <c r="Q151" s="33"/>
      <c r="R151" s="33"/>
      <c r="S151" s="33"/>
      <c r="T151" s="586"/>
      <c r="U151" s="124"/>
      <c r="V151" s="566"/>
      <c r="W151" s="566"/>
      <c r="X151" s="567"/>
      <c r="Y151" s="479"/>
      <c r="Z151" s="479"/>
      <c r="AA151" s="479"/>
      <c r="AB151" s="558"/>
      <c r="AC151" s="559"/>
      <c r="AD151" s="560"/>
      <c r="AE151" s="32"/>
      <c r="AF151" s="39"/>
      <c r="AG151" s="38"/>
    </row>
    <row r="152" spans="1:33" s="27" customFormat="1" x14ac:dyDescent="0.25">
      <c r="A152" s="30"/>
      <c r="B152" s="122"/>
      <c r="C152" s="121"/>
      <c r="D152" s="121"/>
      <c r="E152" s="121"/>
      <c r="F152" s="31"/>
      <c r="I152" s="30">
        <v>1</v>
      </c>
      <c r="J152" s="30">
        <v>0</v>
      </c>
      <c r="K152" s="33">
        <f t="shared" si="10"/>
        <v>1</v>
      </c>
      <c r="L152" s="33">
        <f t="shared" si="11"/>
        <v>1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1"/>
      <c r="W152" s="561"/>
      <c r="X152" s="480"/>
      <c r="Y152" s="481"/>
      <c r="Z152" s="481"/>
      <c r="AA152" s="482"/>
      <c r="AB152" s="481"/>
      <c r="AC152" s="483"/>
      <c r="AD152" s="187"/>
      <c r="AE152" s="32"/>
      <c r="AF152" s="39"/>
      <c r="AG152" s="38"/>
    </row>
    <row r="153" spans="1:33" s="27" customFormat="1" hidden="1" x14ac:dyDescent="0.25">
      <c r="A153" s="30"/>
      <c r="B153" s="122"/>
      <c r="C153" s="121"/>
      <c r="D153" s="121"/>
      <c r="E153" s="121"/>
      <c r="F153" s="31"/>
      <c r="I153" s="30">
        <f t="shared" ref="I153:I162" si="19">IF($AD153=0,0,1)</f>
        <v>0</v>
      </c>
      <c r="J153" s="30">
        <v>0</v>
      </c>
      <c r="K153" s="33">
        <f t="shared" si="10"/>
        <v>0</v>
      </c>
      <c r="L153" s="33">
        <f t="shared" si="1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62" t="s">
        <v>19</v>
      </c>
      <c r="W153" s="562"/>
      <c r="X153" s="474" t="s">
        <v>19</v>
      </c>
      <c r="Y153" s="475"/>
      <c r="Z153" s="475"/>
      <c r="AA153" s="476">
        <v>0</v>
      </c>
      <c r="AB153" s="475"/>
      <c r="AC153" s="477">
        <v>0</v>
      </c>
      <c r="AD153" s="478">
        <f t="shared" ref="AD153:AD162" si="20">ROUND(AA153*AB153*AC153,4)</f>
        <v>0</v>
      </c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si="19"/>
        <v>0</v>
      </c>
      <c r="J154" s="30">
        <v>0</v>
      </c>
      <c r="K154" s="33">
        <f t="shared" si="10"/>
        <v>0</v>
      </c>
      <c r="L154" s="33">
        <f t="shared" si="1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0"/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19"/>
        <v>0</v>
      </c>
      <c r="J155" s="30">
        <v>0</v>
      </c>
      <c r="K155" s="33">
        <f t="shared" si="10"/>
        <v>0</v>
      </c>
      <c r="L155" s="33">
        <f t="shared" si="11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0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19"/>
        <v>0</v>
      </c>
      <c r="J156" s="30">
        <v>0</v>
      </c>
      <c r="K156" s="33">
        <f t="shared" ref="K156:K169" si="21">MAX(I156:J156)</f>
        <v>0</v>
      </c>
      <c r="L156" s="33">
        <f t="shared" ref="L156:L169" si="22">K156</f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0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19"/>
        <v>0</v>
      </c>
      <c r="J157" s="30">
        <v>0</v>
      </c>
      <c r="K157" s="33">
        <f t="shared" si="21"/>
        <v>0</v>
      </c>
      <c r="L157" s="33">
        <f t="shared" si="22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0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19"/>
        <v>0</v>
      </c>
      <c r="J158" s="30">
        <v>0</v>
      </c>
      <c r="K158" s="33">
        <f t="shared" si="21"/>
        <v>0</v>
      </c>
      <c r="L158" s="33">
        <f t="shared" si="22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0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19"/>
        <v>0</v>
      </c>
      <c r="J159" s="30">
        <v>0</v>
      </c>
      <c r="K159" s="33">
        <f t="shared" si="21"/>
        <v>0</v>
      </c>
      <c r="L159" s="33">
        <f t="shared" si="22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0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19"/>
        <v>0</v>
      </c>
      <c r="J160" s="30">
        <v>0</v>
      </c>
      <c r="K160" s="33">
        <f t="shared" si="21"/>
        <v>0</v>
      </c>
      <c r="L160" s="33">
        <f t="shared" si="22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0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19"/>
        <v>0</v>
      </c>
      <c r="J161" s="30">
        <v>0</v>
      </c>
      <c r="K161" s="33">
        <f t="shared" si="21"/>
        <v>0</v>
      </c>
      <c r="L161" s="33">
        <f t="shared" si="22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0"/>
        <v>0</v>
      </c>
      <c r="AE161" s="32"/>
      <c r="AF161" s="39"/>
      <c r="AG161" s="38"/>
    </row>
    <row r="162" spans="1:33" s="27" customFormat="1" hidden="1" x14ac:dyDescent="0.25">
      <c r="A162" s="30"/>
      <c r="B162" s="122"/>
      <c r="C162" s="121"/>
      <c r="D162" s="121"/>
      <c r="E162" s="121"/>
      <c r="F162" s="31"/>
      <c r="I162" s="30">
        <f t="shared" si="19"/>
        <v>0</v>
      </c>
      <c r="J162" s="30">
        <v>0</v>
      </c>
      <c r="K162" s="33">
        <f t="shared" si="21"/>
        <v>0</v>
      </c>
      <c r="L162" s="33">
        <f t="shared" si="22"/>
        <v>0</v>
      </c>
      <c r="M162" s="33"/>
      <c r="N162" s="33"/>
      <c r="O162" s="33"/>
      <c r="P162" s="33"/>
      <c r="Q162" s="33"/>
      <c r="R162" s="33"/>
      <c r="S162" s="120"/>
      <c r="T162" s="119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0"/>
        <v>0</v>
      </c>
      <c r="AE162" s="32"/>
      <c r="AF162" s="39"/>
      <c r="AG162" s="38"/>
    </row>
    <row r="163" spans="1:33" s="101" customFormat="1" ht="22.35" customHeight="1" x14ac:dyDescent="0.25">
      <c r="A163" s="112"/>
      <c r="B163" s="112"/>
      <c r="C163" s="112"/>
      <c r="D163" s="112"/>
      <c r="E163" s="112"/>
      <c r="F163" s="112"/>
      <c r="G163" s="27"/>
      <c r="H163" s="27"/>
      <c r="I163" s="62">
        <v>1</v>
      </c>
      <c r="J163" s="62">
        <v>1</v>
      </c>
      <c r="K163" s="61">
        <f t="shared" si="21"/>
        <v>1</v>
      </c>
      <c r="L163" s="61">
        <f t="shared" si="22"/>
        <v>1</v>
      </c>
      <c r="M163" s="61"/>
      <c r="N163" s="61"/>
      <c r="O163" s="61"/>
      <c r="P163" s="61"/>
      <c r="Q163" s="61"/>
      <c r="R163" s="61"/>
      <c r="S163" s="61"/>
      <c r="T163" s="111"/>
      <c r="U163" s="111"/>
      <c r="V163" s="110"/>
      <c r="W163" s="110"/>
      <c r="X163" s="110"/>
      <c r="Y163" s="109"/>
      <c r="Z163" s="108"/>
      <c r="AA163" s="108"/>
      <c r="AB163" s="107"/>
      <c r="AC163" s="106"/>
      <c r="AD163" s="105"/>
      <c r="AE163" s="102"/>
      <c r="AF163" s="104"/>
      <c r="AG163" s="103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100"/>
      <c r="H164" s="100"/>
      <c r="I164" s="30">
        <v>1</v>
      </c>
      <c r="J164" s="30">
        <f>IF(I164=1,1,IF(SUM(J165:J$170)+SUM(I$26:I164)&lt;$I$22,1,0))</f>
        <v>1</v>
      </c>
      <c r="K164" s="33">
        <f t="shared" si="21"/>
        <v>1</v>
      </c>
      <c r="L164" s="33">
        <f t="shared" si="22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9"/>
      <c r="W164" s="98"/>
      <c r="X164" s="97"/>
      <c r="Y164" s="96"/>
      <c r="Z164" s="95" t="s">
        <v>486</v>
      </c>
      <c r="AA164" s="94"/>
      <c r="AB164" s="93"/>
      <c r="AC164" s="92"/>
      <c r="AD164" s="91">
        <f>TRUNC(SUM(AD121+AD134+AD149+AD163),2)</f>
        <v>12.51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/>
      <c r="H165" s="278"/>
      <c r="I165" s="30">
        <f>IF($AD165=0,0,1)</f>
        <v>1</v>
      </c>
      <c r="J165" s="30">
        <f>H165</f>
        <v>0</v>
      </c>
      <c r="K165" s="33">
        <f t="shared" si="21"/>
        <v>1</v>
      </c>
      <c r="L165" s="33">
        <f t="shared" si="22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90"/>
      <c r="W165" s="90"/>
      <c r="X165" s="89"/>
      <c r="Y165" s="88"/>
      <c r="Z165" s="87" t="s">
        <v>266</v>
      </c>
      <c r="AA165" s="86"/>
      <c r="AB165" s="85">
        <v>0.12</v>
      </c>
      <c r="AC165" s="84"/>
      <c r="AD165" s="83">
        <f>AD164*AB165</f>
        <v>1.5011999999999999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/>
      <c r="H166" s="278"/>
      <c r="I166" s="30">
        <f>IF($AD166=0,0,1)</f>
        <v>1</v>
      </c>
      <c r="J166" s="30">
        <f>H166</f>
        <v>0</v>
      </c>
      <c r="K166" s="33">
        <f t="shared" si="21"/>
        <v>1</v>
      </c>
      <c r="L166" s="33">
        <f t="shared" si="22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267</v>
      </c>
      <c r="AA166" s="78"/>
      <c r="AB166" s="77">
        <v>0.10787172011661809</v>
      </c>
      <c r="AC166" s="76"/>
      <c r="AD166" s="75">
        <f>(AD165+AD164)*AB166</f>
        <v>1.5114122448979592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/>
      <c r="H167" s="278"/>
      <c r="I167" s="30">
        <f>IF($AD167=0,0,1)</f>
        <v>1</v>
      </c>
      <c r="J167" s="30">
        <f>H167</f>
        <v>0</v>
      </c>
      <c r="K167" s="33">
        <f t="shared" si="21"/>
        <v>1</v>
      </c>
      <c r="L167" s="33">
        <f t="shared" si="22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82"/>
      <c r="W167" s="82"/>
      <c r="X167" s="81"/>
      <c r="Y167" s="80"/>
      <c r="Z167" s="79" t="s">
        <v>268</v>
      </c>
      <c r="AA167" s="78"/>
      <c r="AB167" s="77">
        <v>5.8309037900874654E-2</v>
      </c>
      <c r="AC167" s="76"/>
      <c r="AD167" s="75">
        <f>(AD165+AD164)*AB167</f>
        <v>0.81697959183673485</v>
      </c>
      <c r="AE167" s="32"/>
      <c r="AF167" s="39"/>
      <c r="AG167" s="38"/>
    </row>
    <row r="168" spans="1:33" s="27" customFormat="1" ht="18" hidden="1" customHeight="1" x14ac:dyDescent="0.25">
      <c r="A168" s="31"/>
      <c r="B168" s="31"/>
      <c r="C168" s="31"/>
      <c r="D168" s="31"/>
      <c r="E168" s="31"/>
      <c r="F168" s="31"/>
      <c r="G168" s="64"/>
      <c r="H168" s="278"/>
      <c r="I168" s="30">
        <f>IF($AD168=0,0,1)</f>
        <v>0</v>
      </c>
      <c r="J168" s="30">
        <f>H168</f>
        <v>0</v>
      </c>
      <c r="K168" s="33">
        <f t="shared" si="21"/>
        <v>0</v>
      </c>
      <c r="L168" s="33">
        <f t="shared" si="22"/>
        <v>0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74"/>
      <c r="W168" s="74"/>
      <c r="X168" s="73"/>
      <c r="Y168" s="72"/>
      <c r="Z168" s="71" t="s">
        <v>15</v>
      </c>
      <c r="AA168" s="70"/>
      <c r="AB168" s="69">
        <v>0</v>
      </c>
      <c r="AC168" s="68"/>
      <c r="AD168" s="67">
        <f>AD164*AB168</f>
        <v>0</v>
      </c>
      <c r="AE168" s="32"/>
      <c r="AF168" s="39"/>
      <c r="AG168" s="38"/>
    </row>
    <row r="169" spans="1:33" s="27" customFormat="1" ht="18" customHeight="1" x14ac:dyDescent="0.25">
      <c r="A169" s="31"/>
      <c r="B169" s="66"/>
      <c r="C169" s="65"/>
      <c r="D169" s="65"/>
      <c r="E169" s="31"/>
      <c r="F169" s="31"/>
      <c r="G169" s="64"/>
      <c r="H169" s="278"/>
      <c r="I169" s="62">
        <v>1</v>
      </c>
      <c r="J169" s="62">
        <v>1</v>
      </c>
      <c r="K169" s="61">
        <f t="shared" si="21"/>
        <v>1</v>
      </c>
      <c r="L169" s="61">
        <f t="shared" si="22"/>
        <v>1</v>
      </c>
      <c r="M169" s="61"/>
      <c r="N169" s="61"/>
      <c r="O169" s="61"/>
      <c r="P169" s="61"/>
      <c r="Q169" s="61"/>
      <c r="R169" s="61"/>
      <c r="S169" s="33"/>
      <c r="T169" s="60"/>
      <c r="U169" s="48"/>
      <c r="V169" s="59"/>
      <c r="W169" s="58"/>
      <c r="X169" s="57"/>
      <c r="Y169" s="56"/>
      <c r="Z169" s="55" t="s">
        <v>269</v>
      </c>
      <c r="AA169" s="54"/>
      <c r="AB169" s="53"/>
      <c r="AC169" s="52"/>
      <c r="AD169" s="51">
        <f>TRUNC(AD164+AD165+AD166+AD167,2)</f>
        <v>16.329999999999998</v>
      </c>
      <c r="AE169" s="32"/>
      <c r="AF169" s="39"/>
      <c r="AG169" s="38"/>
    </row>
    <row r="170" spans="1:33" s="27" customFormat="1" ht="5.45" customHeight="1" x14ac:dyDescent="0.25">
      <c r="A170" s="31"/>
      <c r="B170" s="31"/>
      <c r="C170" s="31"/>
      <c r="D170" s="31"/>
      <c r="E170" s="31"/>
      <c r="F170" s="31"/>
      <c r="I170" s="30"/>
      <c r="J170" s="30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50"/>
      <c r="AE170" s="32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Z171" s="44"/>
      <c r="AA171" s="43"/>
      <c r="AB171" s="42"/>
      <c r="AC171" s="41"/>
      <c r="AD171" s="49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D172" s="23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Z175" s="44"/>
      <c r="AA175" s="43"/>
      <c r="AB175" s="42"/>
      <c r="AC175" s="41"/>
      <c r="AD175" s="40"/>
      <c r="AF175" s="39"/>
      <c r="AG175" s="38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</sheetData>
  <autoFilter ref="L26:L169">
    <filterColumn colId="0">
      <filters>
        <filter val="1"/>
      </filters>
    </filterColumn>
  </autoFilter>
  <mergeCells count="132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V38:W38"/>
    <mergeCell ref="V39:W39"/>
    <mergeCell ref="AD27:AD28"/>
    <mergeCell ref="V29:W29"/>
    <mergeCell ref="V30:W30"/>
    <mergeCell ref="V31:W31"/>
    <mergeCell ref="V32:W32"/>
    <mergeCell ref="V33:W33"/>
    <mergeCell ref="V47:W47"/>
    <mergeCell ref="V48:W48"/>
    <mergeCell ref="V49:W49"/>
    <mergeCell ref="V50:W50"/>
    <mergeCell ref="V51:W51"/>
    <mergeCell ref="V52:W52"/>
    <mergeCell ref="V41:W41"/>
    <mergeCell ref="V42:W42"/>
    <mergeCell ref="V43:W43"/>
    <mergeCell ref="V44:W44"/>
    <mergeCell ref="V45:W45"/>
    <mergeCell ref="V46:W46"/>
    <mergeCell ref="V59:W59"/>
    <mergeCell ref="V60:W60"/>
    <mergeCell ref="V61:W61"/>
    <mergeCell ref="V62:W62"/>
    <mergeCell ref="V63:W63"/>
    <mergeCell ref="V53:W53"/>
    <mergeCell ref="V54:W54"/>
    <mergeCell ref="V55:W55"/>
    <mergeCell ref="V56:W56"/>
    <mergeCell ref="V57:W57"/>
    <mergeCell ref="V58:W58"/>
    <mergeCell ref="V70:W70"/>
    <mergeCell ref="V71:W71"/>
    <mergeCell ref="V72:W72"/>
    <mergeCell ref="V73:W73"/>
    <mergeCell ref="V74:W74"/>
    <mergeCell ref="V75:W75"/>
    <mergeCell ref="V64:W64"/>
    <mergeCell ref="V65:W65"/>
    <mergeCell ref="V66:W66"/>
    <mergeCell ref="V67:W67"/>
    <mergeCell ref="V68:W68"/>
    <mergeCell ref="V69:W69"/>
    <mergeCell ref="V82:W82"/>
    <mergeCell ref="V83:W83"/>
    <mergeCell ref="V84:W84"/>
    <mergeCell ref="V85:W85"/>
    <mergeCell ref="V86:W86"/>
    <mergeCell ref="V87:W87"/>
    <mergeCell ref="V76:W76"/>
    <mergeCell ref="V77:W77"/>
    <mergeCell ref="V78:W78"/>
    <mergeCell ref="V79:W79"/>
    <mergeCell ref="V80:W80"/>
    <mergeCell ref="V81:W81"/>
    <mergeCell ref="V94:W94"/>
    <mergeCell ref="V95:W95"/>
    <mergeCell ref="V96:W96"/>
    <mergeCell ref="V97:W97"/>
    <mergeCell ref="V98:W98"/>
    <mergeCell ref="V99:W99"/>
    <mergeCell ref="V88:W88"/>
    <mergeCell ref="V89:W89"/>
    <mergeCell ref="V90:W90"/>
    <mergeCell ref="V91:W91"/>
    <mergeCell ref="V92:W92"/>
    <mergeCell ref="V93:W93"/>
    <mergeCell ref="X121:Y121"/>
    <mergeCell ref="V122:Z122"/>
    <mergeCell ref="V123:Z123"/>
    <mergeCell ref="V124:Z124"/>
    <mergeCell ref="V125:Z125"/>
    <mergeCell ref="V126:Z126"/>
    <mergeCell ref="V100:W100"/>
    <mergeCell ref="V101:W101"/>
    <mergeCell ref="V102:W102"/>
    <mergeCell ref="V103:W103"/>
    <mergeCell ref="V104:W104"/>
    <mergeCell ref="V121:W121"/>
    <mergeCell ref="V133:Z133"/>
    <mergeCell ref="V135:Z135"/>
    <mergeCell ref="V138:Z138"/>
    <mergeCell ref="V139:Z139"/>
    <mergeCell ref="V140:Z140"/>
    <mergeCell ref="V141:Z141"/>
    <mergeCell ref="V127:Z127"/>
    <mergeCell ref="V128:Z128"/>
    <mergeCell ref="V129:Z129"/>
    <mergeCell ref="V130:Z130"/>
    <mergeCell ref="V131:Z131"/>
    <mergeCell ref="V132:Z132"/>
    <mergeCell ref="V136:Z136"/>
    <mergeCell ref="V137:Z137"/>
    <mergeCell ref="V148:Z148"/>
    <mergeCell ref="T150:T151"/>
    <mergeCell ref="V150:W151"/>
    <mergeCell ref="X150:X151"/>
    <mergeCell ref="Y150:AA150"/>
    <mergeCell ref="AB150:AB151"/>
    <mergeCell ref="V142:Z142"/>
    <mergeCell ref="V143:Z143"/>
    <mergeCell ref="V144:Z144"/>
    <mergeCell ref="V145:Z145"/>
    <mergeCell ref="V146:Z146"/>
    <mergeCell ref="V147:Z147"/>
    <mergeCell ref="V162:W162"/>
    <mergeCell ref="V156:W156"/>
    <mergeCell ref="V157:W157"/>
    <mergeCell ref="V158:W158"/>
    <mergeCell ref="V159:W159"/>
    <mergeCell ref="V160:W160"/>
    <mergeCell ref="V161:W161"/>
    <mergeCell ref="AC150:AC151"/>
    <mergeCell ref="AD150:AD151"/>
    <mergeCell ref="V152:W152"/>
    <mergeCell ref="V153:W153"/>
    <mergeCell ref="V154:W154"/>
    <mergeCell ref="V155:W155"/>
  </mergeCells>
  <conditionalFormatting sqref="T117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4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5:H167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5:G169 G105 G108:G117">
      <formula1>"CONSULTORIA,SICRO"</formula1>
    </dataValidation>
    <dataValidation type="whole" allowBlank="1" showInputMessage="1" showErrorMessage="1" sqref="T105 T108:T117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outlinePr summaryBelow="0"/>
    <pageSetUpPr fitToPage="1"/>
  </sheetPr>
  <dimension ref="A1:AG200"/>
  <sheetViews>
    <sheetView showGridLines="0" zoomScaleNormal="100" zoomScaleSheetLayoutView="100" workbookViewId="0">
      <pane xSplit="20" ySplit="25" topLeftCell="U14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01 07 08</v>
      </c>
      <c r="C1" s="25" t="str">
        <f>CONCATENATE($W$25)</f>
        <v>LEVANTAMENTO ESPECÍFICO DAS ÁREAS DEGRADADAS - LEAD</v>
      </c>
      <c r="D1" s="25" t="str">
        <f>CONCATENATE($AC$25)</f>
        <v>Km</v>
      </c>
      <c r="E1" s="231">
        <f>$AD$158</f>
        <v>59.46</v>
      </c>
      <c r="F1" s="231">
        <f>$AD$163</f>
        <v>77.66</v>
      </c>
      <c r="G1" s="233">
        <f>$T$116</f>
        <v>500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77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439</v>
      </c>
      <c r="W25" s="579" t="s">
        <v>351</v>
      </c>
      <c r="X25" s="579"/>
      <c r="Y25" s="579"/>
      <c r="Z25" s="579"/>
      <c r="AA25" s="579"/>
      <c r="AB25" s="579"/>
      <c r="AC25" s="209" t="s">
        <v>360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IF(I27=1,1,IF(SUM(J28:J$164)+SUM(I$26:I27)&lt;$I$22,1,0))</f>
        <v>1</v>
      </c>
      <c r="K27" s="33">
        <f t="shared" ref="K27:K85" si="0">MAX(I27:J27)</f>
        <v>1</v>
      </c>
      <c r="L27" s="33">
        <f t="shared" ref="L27:L85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IF(I28=1,1,IF(SUM(J29:J$164)+SUM(I$26:I28)&lt;$I$22,1,0))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79" t="s">
        <v>65</v>
      </c>
      <c r="AA28" s="279" t="s">
        <v>64</v>
      </c>
      <c r="AB28" s="275" t="s">
        <v>65</v>
      </c>
      <c r="AC28" s="279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IF(I29=1,1,IF(SUM(J30:J$164)+SUM(I$26:I29)&lt;$I$22,1,0))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/>
      <c r="B30" s="122"/>
      <c r="C30" s="121"/>
      <c r="D30" s="121"/>
      <c r="E30" s="121"/>
      <c r="F30" s="122"/>
      <c r="I30" s="30">
        <f t="shared" ref="I30:I35" si="2">IF($AD30=0,0,1)</f>
        <v>0</v>
      </c>
      <c r="J30" s="30">
        <f>IF(I30=1,1,IF(SUM(J31:J$164)+SUM(I$26:I30)&lt;$I$22,1,0))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5" si="3">TRUNC(Y30*((Z30*AB30)+(AA30*AC30)),4)</f>
        <v>0</v>
      </c>
      <c r="AE30" s="32"/>
      <c r="AF30" s="39"/>
      <c r="AG30" s="38"/>
    </row>
    <row r="31" spans="1:33" s="27" customFormat="1" hidden="1" x14ac:dyDescent="0.25">
      <c r="A31" s="30"/>
      <c r="B31" s="122"/>
      <c r="C31" s="121"/>
      <c r="D31" s="121"/>
      <c r="E31" s="121"/>
      <c r="F31" s="122"/>
      <c r="I31" s="30">
        <f t="shared" si="2"/>
        <v>0</v>
      </c>
      <c r="J31" s="30">
        <f>IF(I31=1,1,IF(SUM(J32:J$164)+SUM(I$26:I31)&lt;$I$22,1,0))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IF(I32=1,1,IF(SUM(J33:J$164)+SUM(I$26:I32)&lt;$I$22,1,0))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x14ac:dyDescent="0.25">
      <c r="A33" s="30"/>
      <c r="B33" s="122"/>
      <c r="C33" s="121"/>
      <c r="D33" s="121"/>
      <c r="E33" s="121"/>
      <c r="F33" s="122"/>
      <c r="I33" s="30">
        <f t="shared" si="2"/>
        <v>1</v>
      </c>
      <c r="J33" s="30">
        <f>IF(I33=1,1,IF(SUM(J34:J$164)+SUM(I$26:I33)&lt;$I$22,1,0))</f>
        <v>1</v>
      </c>
      <c r="K33" s="33">
        <f t="shared" si="0"/>
        <v>1</v>
      </c>
      <c r="L33" s="33">
        <f t="shared" si="1"/>
        <v>1</v>
      </c>
      <c r="M33" s="33"/>
      <c r="N33" s="33"/>
      <c r="O33" s="33"/>
      <c r="P33" s="33"/>
      <c r="Q33" s="33"/>
      <c r="R33" s="33"/>
      <c r="S33" s="33"/>
      <c r="T33" s="123" t="s">
        <v>61</v>
      </c>
      <c r="U33" s="132"/>
      <c r="V33" s="563" t="s">
        <v>184</v>
      </c>
      <c r="W33" s="563"/>
      <c r="X33" s="131" t="s">
        <v>183</v>
      </c>
      <c r="Y33" s="400">
        <v>1</v>
      </c>
      <c r="Z33" s="115">
        <v>1</v>
      </c>
      <c r="AA33" s="115"/>
      <c r="AB33" s="207">
        <f>VLOOKUP(V33,BASE!$B$5:$E$53,4,FALSE)</f>
        <v>239.7877334815829</v>
      </c>
      <c r="AC33" s="207"/>
      <c r="AD33" s="113">
        <f t="shared" si="3"/>
        <v>239.7877</v>
      </c>
      <c r="AE33" s="32"/>
      <c r="AF33" s="39"/>
      <c r="AG33" s="38"/>
    </row>
    <row r="34" spans="1:33" s="27" customFormat="1" x14ac:dyDescent="0.25">
      <c r="A34" s="30"/>
      <c r="B34" s="122"/>
      <c r="C34" s="121"/>
      <c r="D34" s="121"/>
      <c r="E34" s="121"/>
      <c r="F34" s="122"/>
      <c r="I34" s="30">
        <f t="shared" si="2"/>
        <v>1</v>
      </c>
      <c r="J34" s="30">
        <f>IF(I34=1,1,IF(SUM(J35:J$164)+SUM(I$26:I34)&lt;$I$22,1,0))</f>
        <v>1</v>
      </c>
      <c r="K34" s="33">
        <f t="shared" si="0"/>
        <v>1</v>
      </c>
      <c r="L34" s="33">
        <f t="shared" si="1"/>
        <v>1</v>
      </c>
      <c r="M34" s="33"/>
      <c r="N34" s="33"/>
      <c r="O34" s="33"/>
      <c r="P34" s="33"/>
      <c r="Q34" s="33"/>
      <c r="R34" s="33"/>
      <c r="S34" s="33"/>
      <c r="T34" s="123" t="s">
        <v>60</v>
      </c>
      <c r="U34" s="132"/>
      <c r="V34" s="563" t="s">
        <v>185</v>
      </c>
      <c r="W34" s="563"/>
      <c r="X34" s="131" t="s">
        <v>183</v>
      </c>
      <c r="Y34" s="400">
        <v>1</v>
      </c>
      <c r="Z34" s="115">
        <v>1</v>
      </c>
      <c r="AA34" s="115"/>
      <c r="AB34" s="207">
        <f>VLOOKUP(V34,BASE!$B$5:$E$53,4,FALSE)</f>
        <v>65.46508428631158</v>
      </c>
      <c r="AC34" s="207"/>
      <c r="AD34" s="113">
        <f t="shared" si="3"/>
        <v>65.465000000000003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IF(I35=1,1,IF(SUM(J36:J$164)+SUM(I$26:I35)&lt;$I$22,1,0))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E35" s="32"/>
      <c r="AF35" s="39"/>
      <c r="AG35" s="38"/>
    </row>
    <row r="36" spans="1:33" s="101" customFormat="1" ht="22.35" customHeight="1" x14ac:dyDescent="0.25">
      <c r="A36" s="112"/>
      <c r="B36" s="112"/>
      <c r="C36" s="112"/>
      <c r="D36" s="112"/>
      <c r="E36" s="112"/>
      <c r="F36" s="112"/>
      <c r="I36" s="30">
        <v>1</v>
      </c>
      <c r="J36" s="30">
        <f>IF(I36=1,1,IF(SUM(J37:J$164)+SUM(I$26:I36)&lt;$I$22,1,0))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61"/>
      <c r="T36" s="130"/>
      <c r="U36" s="111"/>
      <c r="V36" s="129"/>
      <c r="W36" s="129"/>
      <c r="X36" s="129"/>
      <c r="Y36" s="128"/>
      <c r="Z36" s="165"/>
      <c r="AA36" s="165"/>
      <c r="AB36" s="206"/>
      <c r="AC36" s="125" t="s">
        <v>59</v>
      </c>
      <c r="AD36" s="205">
        <f>SUM(AD29:AD35)</f>
        <v>305.2527</v>
      </c>
      <c r="AE36" s="102"/>
      <c r="AF36" s="104"/>
      <c r="AG36" s="103"/>
    </row>
    <row r="37" spans="1:33" s="27" customFormat="1" ht="31.5" customHeight="1" x14ac:dyDescent="0.25">
      <c r="A37" s="31"/>
      <c r="B37" s="31"/>
      <c r="C37" s="31"/>
      <c r="D37" s="31"/>
      <c r="E37" s="31"/>
      <c r="F37" s="31"/>
      <c r="I37" s="30">
        <v>1</v>
      </c>
      <c r="J37" s="30">
        <f>IF(I37=1,1,IF(SUM(J38:J$164)+SUM(I$26:I37)&lt;$I$22,1,0))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278" t="s">
        <v>8</v>
      </c>
      <c r="U37" s="124"/>
      <c r="V37" s="568" t="s">
        <v>58</v>
      </c>
      <c r="W37" s="568"/>
      <c r="X37" s="134" t="s">
        <v>57</v>
      </c>
      <c r="Y37" s="135" t="s">
        <v>56</v>
      </c>
      <c r="Z37" s="135" t="s">
        <v>55</v>
      </c>
      <c r="AA37" s="135" t="s">
        <v>54</v>
      </c>
      <c r="AB37" s="204" t="s">
        <v>53</v>
      </c>
      <c r="AC37" s="135" t="s">
        <v>52</v>
      </c>
      <c r="AD37" s="276" t="s">
        <v>51</v>
      </c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>
        <v>1</v>
      </c>
      <c r="J38" s="30">
        <f>IF(I38=1,1,IF(SUM(J39:J$164)+SUM(I$26:I38)&lt;$I$22,1,0))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33"/>
      <c r="T38" s="195"/>
      <c r="U38" s="48"/>
      <c r="V38" s="573" t="s">
        <v>50</v>
      </c>
      <c r="W38" s="573"/>
      <c r="X38" s="131"/>
      <c r="Y38" s="199"/>
      <c r="Z38" s="114"/>
      <c r="AA38" s="202"/>
      <c r="AB38" s="114"/>
      <c r="AC38" s="196"/>
      <c r="AD38" s="201">
        <f>SUM(AD39:AD57)</f>
        <v>3678.2145</v>
      </c>
      <c r="AE38" s="32"/>
      <c r="AF38" s="39"/>
      <c r="AG38" s="38"/>
    </row>
    <row r="39" spans="1:33" s="27" customFormat="1" x14ac:dyDescent="0.25">
      <c r="A39" s="30"/>
      <c r="B39" s="122"/>
      <c r="C39" s="121"/>
      <c r="D39" s="121"/>
      <c r="E39" s="121"/>
      <c r="F39" s="122"/>
      <c r="I39" s="30">
        <v>1</v>
      </c>
      <c r="J39" s="30">
        <f>IF(I39=1,1,IF(SUM(J40:J$164)+SUM(I$26:I39)&lt;$I$22,1,0))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33"/>
      <c r="T39" s="200" t="s">
        <v>98</v>
      </c>
      <c r="U39" s="48"/>
      <c r="V39" s="569" t="s">
        <v>224</v>
      </c>
      <c r="W39" s="569"/>
      <c r="X39" s="131" t="s">
        <v>202</v>
      </c>
      <c r="Y39" s="207">
        <f>VLOOKUP(X39,BASE!$B$5:$E$53,4,FALSE)</f>
        <v>11347.68</v>
      </c>
      <c r="Z39" s="198">
        <v>1</v>
      </c>
      <c r="AA39" s="197">
        <f>AB39/SUM($AB$39:$AB$98)</f>
        <v>7.6923076923076927E-2</v>
      </c>
      <c r="AB39" s="114">
        <v>40</v>
      </c>
      <c r="AC39" s="196">
        <f>Y39/220</f>
        <v>51.580363636363636</v>
      </c>
      <c r="AD39" s="113">
        <f>ROUND(AB39*AC39,4)</f>
        <v>2063.2145</v>
      </c>
      <c r="AE39" s="32"/>
      <c r="AF39" s="39"/>
      <c r="AG39" s="38"/>
    </row>
    <row r="40" spans="1:33" s="27" customFormat="1" x14ac:dyDescent="0.25">
      <c r="A40" s="30"/>
      <c r="B40" s="122"/>
      <c r="C40" s="121"/>
      <c r="D40" s="121"/>
      <c r="E40" s="121"/>
      <c r="F40" s="122"/>
      <c r="I40" s="30">
        <f t="shared" ref="I40:I57" si="4">IF($AD40=0,0,1)</f>
        <v>1</v>
      </c>
      <c r="J40" s="30">
        <f>IF(I40=1,1,IF(SUM(J41:J$164)+SUM(I$26:I40)&lt;$I$22,1,0))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200" t="s">
        <v>104</v>
      </c>
      <c r="U40" s="48"/>
      <c r="V40" s="569" t="s">
        <v>206</v>
      </c>
      <c r="W40" s="569"/>
      <c r="X40" s="131" t="s">
        <v>207</v>
      </c>
      <c r="Y40" s="207">
        <f>VLOOKUP(X40,BASE!$B$5:$E$53,4,FALSE)</f>
        <v>8882.5</v>
      </c>
      <c r="Z40" s="198">
        <v>1</v>
      </c>
      <c r="AA40" s="197">
        <f>AB40/SUM($AB$39:$AB$117)</f>
        <v>7.6923076923076927E-2</v>
      </c>
      <c r="AB40" s="114">
        <v>40</v>
      </c>
      <c r="AC40" s="196">
        <f>Y40/220</f>
        <v>40.375</v>
      </c>
      <c r="AD40" s="113">
        <f t="shared" ref="AD40:AD57" si="5">ROUND(AB40*AC40,4)</f>
        <v>1615</v>
      </c>
      <c r="AE40" s="32"/>
      <c r="AF40" s="39"/>
      <c r="AG40" s="38"/>
    </row>
    <row r="41" spans="1:33" s="27" customFormat="1" hidden="1" x14ac:dyDescent="0.25">
      <c r="A41" s="30"/>
      <c r="B41" s="122"/>
      <c r="C41" s="121"/>
      <c r="D41" s="121"/>
      <c r="E41" s="121"/>
      <c r="F41" s="122"/>
      <c r="I41" s="30">
        <f t="shared" si="4"/>
        <v>0</v>
      </c>
      <c r="J41" s="30">
        <f>IF(I41=1,1,IF(SUM(J42:J$164)+SUM(I$26:I41)&lt;$I$22,1,0))</f>
        <v>0</v>
      </c>
      <c r="K41" s="33">
        <f t="shared" si="0"/>
        <v>0</v>
      </c>
      <c r="L41" s="33">
        <f t="shared" si="1"/>
        <v>0</v>
      </c>
      <c r="M41" s="33"/>
      <c r="N41" s="33"/>
      <c r="O41" s="33"/>
      <c r="P41" s="33"/>
      <c r="Q41" s="33"/>
      <c r="R41" s="33"/>
      <c r="S41" s="33"/>
      <c r="T41" s="200"/>
      <c r="U41" s="48"/>
      <c r="V41" s="569" t="s">
        <v>19</v>
      </c>
      <c r="W41" s="569"/>
      <c r="X41" s="131" t="s">
        <v>19</v>
      </c>
      <c r="Y41" s="199">
        <v>0</v>
      </c>
      <c r="Z41" s="198">
        <v>0</v>
      </c>
      <c r="AA41" s="197">
        <v>0</v>
      </c>
      <c r="AB41" s="114">
        <v>0</v>
      </c>
      <c r="AC41" s="196">
        <v>0</v>
      </c>
      <c r="AD41" s="113">
        <f t="shared" si="5"/>
        <v>0</v>
      </c>
      <c r="AE41" s="32"/>
      <c r="AF41" s="39"/>
      <c r="AG41" s="38"/>
    </row>
    <row r="42" spans="1:33" s="27" customFormat="1" hidden="1" x14ac:dyDescent="0.25">
      <c r="A42" s="30"/>
      <c r="B42" s="122"/>
      <c r="C42" s="121"/>
      <c r="D42" s="121"/>
      <c r="E42" s="121"/>
      <c r="F42" s="122"/>
      <c r="I42" s="30">
        <f t="shared" si="4"/>
        <v>0</v>
      </c>
      <c r="J42" s="30">
        <f>IF(I42=1,1,IF(SUM(J43:J$164)+SUM(I$26:I42)&lt;$I$22,1,0))</f>
        <v>0</v>
      </c>
      <c r="K42" s="33">
        <f t="shared" si="0"/>
        <v>0</v>
      </c>
      <c r="L42" s="33">
        <f t="shared" si="1"/>
        <v>0</v>
      </c>
      <c r="M42" s="33"/>
      <c r="N42" s="33"/>
      <c r="O42" s="33"/>
      <c r="P42" s="33"/>
      <c r="Q42" s="33"/>
      <c r="R42" s="33"/>
      <c r="S42" s="33"/>
      <c r="T42" s="200"/>
      <c r="U42" s="48"/>
      <c r="V42" s="569" t="s">
        <v>19</v>
      </c>
      <c r="W42" s="569"/>
      <c r="X42" s="131" t="s">
        <v>19</v>
      </c>
      <c r="Y42" s="199">
        <v>0</v>
      </c>
      <c r="Z42" s="198">
        <v>0</v>
      </c>
      <c r="AA42" s="197">
        <v>0</v>
      </c>
      <c r="AB42" s="114">
        <v>0</v>
      </c>
      <c r="AC42" s="196">
        <v>0</v>
      </c>
      <c r="AD42" s="113">
        <f t="shared" si="5"/>
        <v>0</v>
      </c>
      <c r="AE42" s="32"/>
      <c r="AF42" s="39"/>
      <c r="AG42" s="38"/>
    </row>
    <row r="43" spans="1:33" s="27" customFormat="1" hidden="1" x14ac:dyDescent="0.25">
      <c r="A43" s="30"/>
      <c r="B43" s="122"/>
      <c r="C43" s="121"/>
      <c r="D43" s="121"/>
      <c r="E43" s="121"/>
      <c r="F43" s="122"/>
      <c r="I43" s="30">
        <f t="shared" si="4"/>
        <v>0</v>
      </c>
      <c r="J43" s="30">
        <f>IF(I43=1,1,IF(SUM(J44:J$164)+SUM(I$26:I43)&lt;$I$22,1,0))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si="5"/>
        <v>0</v>
      </c>
      <c r="AE43" s="32"/>
      <c r="AF43" s="39"/>
      <c r="AG43" s="38"/>
    </row>
    <row r="44" spans="1:33" s="27" customFormat="1" hidden="1" x14ac:dyDescent="0.25">
      <c r="A44" s="30"/>
      <c r="B44" s="122"/>
      <c r="C44" s="121"/>
      <c r="D44" s="121"/>
      <c r="E44" s="121"/>
      <c r="F44" s="122"/>
      <c r="I44" s="30">
        <f t="shared" si="4"/>
        <v>0</v>
      </c>
      <c r="J44" s="30">
        <f>IF(I44=1,1,IF(SUM(J45:J$164)+SUM(I$26:I44)&lt;$I$22,1,0))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5"/>
        <v>0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IF(I45=1,1,IF(SUM(J46:J$164)+SUM(I$26:I45)&lt;$I$22,1,0))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IF(I46=1,1,IF(SUM(J47:J$164)+SUM(I$26:I46)&lt;$I$22,1,0))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IF(I47=1,1,IF(SUM(J48:J$164)+SUM(I$26:I47)&lt;$I$22,1,0))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IF(I48=1,1,IF(SUM(J49:J$164)+SUM(I$26:I48)&lt;$I$22,1,0))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IF(I49=1,1,IF(SUM(J50:J$164)+SUM(I$26:I49)&lt;$I$22,1,0))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IF(I50=1,1,IF(SUM(J51:J$164)+SUM(I$26:I50)&lt;$I$22,1,0))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IF(I51=1,1,IF(SUM(J52:J$164)+SUM(I$26:I51)&lt;$I$22,1,0))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IF(I52=1,1,IF(SUM(J53:J$164)+SUM(I$26:I52)&lt;$I$22,1,0))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IF(I53=1,1,IF(SUM(J54:J$164)+SUM(I$26:I53)&lt;$I$22,1,0))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IF(I54=1,1,IF(SUM(J55:J$164)+SUM(I$26:I54)&lt;$I$22,1,0))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IF(I55=1,1,IF(SUM(J56:J$164)+SUM(I$26:I55)&lt;$I$22,1,0))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IF(I56=1,1,IF(SUM(J57:J$164)+SUM(I$26:I56)&lt;$I$22,1,0))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IF(I57=1,1,IF(SUM(J58:J$164)+SUM(I$26:I57)&lt;$I$22,1,0))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x14ac:dyDescent="0.25">
      <c r="A58" s="30"/>
      <c r="B58" s="122"/>
      <c r="C58" s="121"/>
      <c r="D58" s="121"/>
      <c r="E58" s="121"/>
      <c r="F58" s="122"/>
      <c r="I58" s="30">
        <v>1</v>
      </c>
      <c r="J58" s="30">
        <f>IF(I58=1,1,IF(SUM(J59:J$164)+SUM(I$26:I58)&lt;$I$22,1,0))</f>
        <v>1</v>
      </c>
      <c r="K58" s="33">
        <f t="shared" si="0"/>
        <v>1</v>
      </c>
      <c r="L58" s="33">
        <f t="shared" si="1"/>
        <v>1</v>
      </c>
      <c r="M58" s="33"/>
      <c r="N58" s="33"/>
      <c r="O58" s="33"/>
      <c r="P58" s="33"/>
      <c r="Q58" s="33"/>
      <c r="R58" s="33"/>
      <c r="S58" s="33"/>
      <c r="T58" s="195"/>
      <c r="U58" s="48"/>
      <c r="V58" s="573" t="s">
        <v>47</v>
      </c>
      <c r="W58" s="573"/>
      <c r="X58" s="131"/>
      <c r="Y58" s="199"/>
      <c r="Z58" s="114"/>
      <c r="AA58" s="202"/>
      <c r="AB58" s="114"/>
      <c r="AC58" s="196"/>
      <c r="AD58" s="201">
        <f>SUM(AD59:AD78)</f>
        <v>9620.5499999999993</v>
      </c>
      <c r="AE58" s="32"/>
      <c r="AF58" s="39"/>
      <c r="AG58" s="38"/>
    </row>
    <row r="59" spans="1:33" s="27" customFormat="1" x14ac:dyDescent="0.25">
      <c r="A59" s="30"/>
      <c r="B59" s="122"/>
      <c r="C59" s="121"/>
      <c r="D59" s="121"/>
      <c r="E59" s="121"/>
      <c r="F59" s="122"/>
      <c r="I59" s="30">
        <v>1</v>
      </c>
      <c r="J59" s="30">
        <f>IF(I59=1,1,IF(SUM(J60:J$164)+SUM(I$26:I59)&lt;$I$22,1,0))</f>
        <v>1</v>
      </c>
      <c r="K59" s="33">
        <f t="shared" si="0"/>
        <v>1</v>
      </c>
      <c r="L59" s="33">
        <f t="shared" si="1"/>
        <v>1</v>
      </c>
      <c r="M59" s="33"/>
      <c r="N59" s="33"/>
      <c r="O59" s="33"/>
      <c r="P59" s="33"/>
      <c r="Q59" s="33"/>
      <c r="R59" s="33"/>
      <c r="S59" s="33"/>
      <c r="T59" s="200" t="s">
        <v>80</v>
      </c>
      <c r="U59" s="48"/>
      <c r="V59" s="569" t="s">
        <v>231</v>
      </c>
      <c r="W59" s="569"/>
      <c r="X59" s="131" t="s">
        <v>232</v>
      </c>
      <c r="Y59" s="207">
        <f>VLOOKUP(X59,BASE!$B$5:$E$53,4,FALSE)</f>
        <v>6576.05</v>
      </c>
      <c r="Z59" s="198">
        <v>1</v>
      </c>
      <c r="AA59" s="197">
        <f>AB59/SUM($AB$39:$AB$117)</f>
        <v>0.42307692307692307</v>
      </c>
      <c r="AB59" s="114">
        <v>220</v>
      </c>
      <c r="AC59" s="196">
        <f>Y59/220</f>
        <v>29.891136363636363</v>
      </c>
      <c r="AD59" s="113">
        <f>ROUND(AB59*AC59,4)</f>
        <v>6576.05</v>
      </c>
      <c r="AE59" s="32"/>
      <c r="AF59" s="39"/>
      <c r="AG59" s="38"/>
    </row>
    <row r="60" spans="1:33" s="27" customFormat="1" x14ac:dyDescent="0.25">
      <c r="A60" s="30"/>
      <c r="B60" s="122"/>
      <c r="C60" s="121"/>
      <c r="D60" s="121"/>
      <c r="E60" s="121"/>
      <c r="F60" s="122"/>
      <c r="I60" s="30">
        <f t="shared" ref="I60:I77" si="6">IF($AD60=0,0,1)</f>
        <v>1</v>
      </c>
      <c r="J60" s="30">
        <f>IF(I60=1,1,IF(SUM(J61:J$164)+SUM(I$26:I60)&lt;$I$22,1,0))</f>
        <v>1</v>
      </c>
      <c r="K60" s="33">
        <f t="shared" si="0"/>
        <v>1</v>
      </c>
      <c r="L60" s="33">
        <f t="shared" si="1"/>
        <v>1</v>
      </c>
      <c r="M60" s="33"/>
      <c r="N60" s="33"/>
      <c r="O60" s="33"/>
      <c r="P60" s="33"/>
      <c r="Q60" s="33"/>
      <c r="R60" s="33"/>
      <c r="S60" s="33"/>
      <c r="T60" s="200" t="s">
        <v>83</v>
      </c>
      <c r="U60" s="48"/>
      <c r="V60" s="569" t="s">
        <v>352</v>
      </c>
      <c r="W60" s="569"/>
      <c r="X60" s="131" t="s">
        <v>230</v>
      </c>
      <c r="Y60" s="207">
        <f>VLOOKUP(X60,BASE!$B$5:$E$53,4,FALSE)</f>
        <v>3044.5</v>
      </c>
      <c r="Z60" s="198">
        <v>1</v>
      </c>
      <c r="AA60" s="197">
        <f>AB60/SUM($AB$39:$AB$117)</f>
        <v>0.42307692307692307</v>
      </c>
      <c r="AB60" s="114">
        <v>220</v>
      </c>
      <c r="AC60" s="196">
        <f>Y60/220</f>
        <v>13.838636363636363</v>
      </c>
      <c r="AD60" s="113">
        <f t="shared" ref="AD60:AD78" si="7">ROUND(AB60*AC60,4)</f>
        <v>3044.5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6"/>
        <v>0</v>
      </c>
      <c r="J61" s="30">
        <f>IF(I61=1,1,IF(SUM(J62:J$164)+SUM(I$26:I61)&lt;$I$22,1,0))</f>
        <v>0</v>
      </c>
      <c r="K61" s="33">
        <f t="shared" si="0"/>
        <v>0</v>
      </c>
      <c r="L61" s="33">
        <f t="shared" si="1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7"/>
        <v>0</v>
      </c>
      <c r="AE61" s="32"/>
      <c r="AF61" s="39"/>
      <c r="AG61" s="38"/>
    </row>
    <row r="62" spans="1:33" s="27" customFormat="1" hidden="1" x14ac:dyDescent="0.25">
      <c r="A62" s="30"/>
      <c r="B62" s="122"/>
      <c r="C62" s="121"/>
      <c r="D62" s="121"/>
      <c r="E62" s="121"/>
      <c r="F62" s="122"/>
      <c r="I62" s="30">
        <f t="shared" si="6"/>
        <v>0</v>
      </c>
      <c r="J62" s="30">
        <f>IF(I62=1,1,IF(SUM(J63:J$164)+SUM(I$26:I62)&lt;$I$22,1,0))</f>
        <v>0</v>
      </c>
      <c r="K62" s="33">
        <f t="shared" si="0"/>
        <v>0</v>
      </c>
      <c r="L62" s="33">
        <f t="shared" si="1"/>
        <v>0</v>
      </c>
      <c r="M62" s="33"/>
      <c r="N62" s="33"/>
      <c r="O62" s="33"/>
      <c r="P62" s="33"/>
      <c r="Q62" s="33"/>
      <c r="R62" s="33"/>
      <c r="S62" s="33"/>
      <c r="T62" s="200"/>
      <c r="U62" s="48"/>
      <c r="V62" s="569" t="s">
        <v>19</v>
      </c>
      <c r="W62" s="569"/>
      <c r="X62" s="131" t="s">
        <v>19</v>
      </c>
      <c r="Y62" s="199">
        <v>0</v>
      </c>
      <c r="Z62" s="198">
        <v>0</v>
      </c>
      <c r="AA62" s="197">
        <v>0</v>
      </c>
      <c r="AB62" s="114">
        <v>0</v>
      </c>
      <c r="AC62" s="196">
        <v>0</v>
      </c>
      <c r="AD62" s="113">
        <f t="shared" si="7"/>
        <v>0</v>
      </c>
      <c r="AE62" s="32"/>
      <c r="AF62" s="39"/>
      <c r="AG62" s="38"/>
    </row>
    <row r="63" spans="1:33" s="27" customFormat="1" hidden="1" x14ac:dyDescent="0.25">
      <c r="A63" s="30"/>
      <c r="B63" s="122"/>
      <c r="C63" s="121"/>
      <c r="D63" s="121"/>
      <c r="E63" s="121"/>
      <c r="F63" s="122"/>
      <c r="I63" s="30">
        <f t="shared" si="6"/>
        <v>0</v>
      </c>
      <c r="J63" s="30">
        <f>IF(I63=1,1,IF(SUM(J64:J$164)+SUM(I$26:I63)&lt;$I$22,1,0))</f>
        <v>0</v>
      </c>
      <c r="K63" s="33">
        <f t="shared" si="0"/>
        <v>0</v>
      </c>
      <c r="L63" s="33">
        <f t="shared" si="1"/>
        <v>0</v>
      </c>
      <c r="M63" s="33"/>
      <c r="N63" s="33"/>
      <c r="O63" s="33"/>
      <c r="P63" s="33"/>
      <c r="Q63" s="33"/>
      <c r="R63" s="33"/>
      <c r="S63" s="33"/>
      <c r="T63" s="200"/>
      <c r="U63" s="48"/>
      <c r="V63" s="569" t="s">
        <v>19</v>
      </c>
      <c r="W63" s="569"/>
      <c r="X63" s="131" t="s">
        <v>19</v>
      </c>
      <c r="Y63" s="199">
        <v>0</v>
      </c>
      <c r="Z63" s="198">
        <v>0</v>
      </c>
      <c r="AA63" s="197">
        <v>0</v>
      </c>
      <c r="AB63" s="114">
        <v>0</v>
      </c>
      <c r="AC63" s="196">
        <v>0</v>
      </c>
      <c r="AD63" s="113">
        <f t="shared" si="7"/>
        <v>0</v>
      </c>
      <c r="AE63" s="32"/>
      <c r="AF63" s="39"/>
      <c r="AG63" s="38"/>
    </row>
    <row r="64" spans="1:33" s="27" customFormat="1" hidden="1" x14ac:dyDescent="0.25">
      <c r="A64" s="30"/>
      <c r="B64" s="122"/>
      <c r="C64" s="121"/>
      <c r="D64" s="121"/>
      <c r="E64" s="121"/>
      <c r="F64" s="122"/>
      <c r="I64" s="30">
        <f t="shared" si="6"/>
        <v>0</v>
      </c>
      <c r="J64" s="30">
        <f>IF(I64=1,1,IF(SUM(J65:J$164)+SUM(I$26:I64)&lt;$I$22,1,0))</f>
        <v>0</v>
      </c>
      <c r="K64" s="33">
        <f t="shared" si="0"/>
        <v>0</v>
      </c>
      <c r="L64" s="33">
        <f t="shared" si="1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si="7"/>
        <v>0</v>
      </c>
      <c r="AE64" s="32"/>
      <c r="AF64" s="39"/>
      <c r="AG64" s="38"/>
    </row>
    <row r="65" spans="1:33" s="27" customFormat="1" hidden="1" x14ac:dyDescent="0.25">
      <c r="A65" s="30"/>
      <c r="B65" s="122"/>
      <c r="C65" s="121"/>
      <c r="D65" s="121"/>
      <c r="E65" s="121"/>
      <c r="F65" s="122"/>
      <c r="I65" s="30">
        <f t="shared" si="6"/>
        <v>0</v>
      </c>
      <c r="J65" s="30">
        <f>IF(I65=1,1,IF(SUM(J66:J$164)+SUM(I$26:I65)&lt;$I$22,1,0))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7"/>
        <v>0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6"/>
        <v>0</v>
      </c>
      <c r="J66" s="30">
        <f>IF(I66=1,1,IF(SUM(J67:J$164)+SUM(I$26:I66)&lt;$I$22,1,0))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7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6"/>
        <v>0</v>
      </c>
      <c r="J67" s="30">
        <f>IF(I67=1,1,IF(SUM(J68:J$164)+SUM(I$26:I67)&lt;$I$22,1,0))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7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6"/>
        <v>0</v>
      </c>
      <c r="J68" s="30">
        <f>IF(I68=1,1,IF(SUM(J69:J$164)+SUM(I$26:I68)&lt;$I$22,1,0))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7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6"/>
        <v>0</v>
      </c>
      <c r="J69" s="30">
        <f>IF(I69=1,1,IF(SUM(J70:J$164)+SUM(I$26:I69)&lt;$I$22,1,0))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7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6"/>
        <v>0</v>
      </c>
      <c r="J70" s="30">
        <f>IF(I70=1,1,IF(SUM(J71:J$164)+SUM(I$26:I70)&lt;$I$22,1,0))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7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6"/>
        <v>0</v>
      </c>
      <c r="J71" s="30">
        <f>IF(I71=1,1,IF(SUM(J72:J$164)+SUM(I$26:I71)&lt;$I$22,1,0))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7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6"/>
        <v>0</v>
      </c>
      <c r="J72" s="30">
        <f>IF(I72=1,1,IF(SUM(J73:J$164)+SUM(I$26:I72)&lt;$I$22,1,0))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7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6"/>
        <v>0</v>
      </c>
      <c r="J73" s="30">
        <f>IF(I73=1,1,IF(SUM(J74:J$164)+SUM(I$26:I73)&lt;$I$22,1,0))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7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6"/>
        <v>0</v>
      </c>
      <c r="J74" s="30">
        <f>IF(I74=1,1,IF(SUM(J75:J$164)+SUM(I$26:I74)&lt;$I$22,1,0))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7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6"/>
        <v>0</v>
      </c>
      <c r="J75" s="30">
        <f>IF(I75=1,1,IF(SUM(J76:J$164)+SUM(I$26:I75)&lt;$I$22,1,0))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7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6"/>
        <v>0</v>
      </c>
      <c r="J76" s="30">
        <f>IF(I76=1,1,IF(SUM(J77:J$164)+SUM(I$26:I76)&lt;$I$22,1,0))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7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6"/>
        <v>0</v>
      </c>
      <c r="J77" s="30">
        <f>IF(I77=1,1,IF(SUM(J78:J$164)+SUM(I$26:I77)&lt;$I$22,1,0))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7"/>
        <v>0</v>
      </c>
      <c r="AE77" s="32"/>
      <c r="AF77" s="39"/>
      <c r="AG77" s="38"/>
    </row>
    <row r="78" spans="1:33" s="27" customFormat="1" x14ac:dyDescent="0.25">
      <c r="A78" s="30"/>
      <c r="B78" s="122"/>
      <c r="C78" s="121"/>
      <c r="D78" s="121"/>
      <c r="E78" s="121"/>
      <c r="F78" s="122"/>
      <c r="I78" s="30">
        <v>1</v>
      </c>
      <c r="J78" s="30">
        <f>IF(I78=1,1,IF(SUM(J79:J$164)+SUM(I$26:I78)&lt;$I$22,1,0))</f>
        <v>1</v>
      </c>
      <c r="K78" s="33">
        <f t="shared" si="0"/>
        <v>1</v>
      </c>
      <c r="L78" s="33">
        <f t="shared" si="1"/>
        <v>1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7"/>
        <v>0</v>
      </c>
      <c r="AE78" s="32"/>
      <c r="AF78" s="39"/>
      <c r="AG78" s="38"/>
    </row>
    <row r="79" spans="1:33" s="27" customFormat="1" x14ac:dyDescent="0.25">
      <c r="A79" s="30"/>
      <c r="B79" s="122"/>
      <c r="C79" s="121"/>
      <c r="D79" s="121"/>
      <c r="E79" s="121"/>
      <c r="F79" s="122"/>
      <c r="I79" s="30">
        <v>1</v>
      </c>
      <c r="J79" s="30">
        <f>IF(I79=1,1,IF(SUM(J80:J$164)+SUM(I$26:I79)&lt;$I$22,1,0))</f>
        <v>1</v>
      </c>
      <c r="K79" s="33">
        <f t="shared" si="0"/>
        <v>1</v>
      </c>
      <c r="L79" s="33">
        <f t="shared" si="1"/>
        <v>1</v>
      </c>
      <c r="M79" s="33"/>
      <c r="N79" s="33"/>
      <c r="O79" s="33"/>
      <c r="P79" s="33"/>
      <c r="Q79" s="33"/>
      <c r="R79" s="33"/>
      <c r="S79" s="33"/>
      <c r="T79" s="195"/>
      <c r="U79" s="48"/>
      <c r="V79" s="573" t="s">
        <v>45</v>
      </c>
      <c r="W79" s="573"/>
      <c r="X79" s="131"/>
      <c r="Y79" s="199"/>
      <c r="Z79" s="114"/>
      <c r="AA79" s="202"/>
      <c r="AB79" s="114"/>
      <c r="AC79" s="196"/>
      <c r="AD79" s="201">
        <f>SUM(AD80:AD98)</f>
        <v>0</v>
      </c>
      <c r="AE79" s="32"/>
      <c r="AF79" s="39"/>
      <c r="AG79" s="38"/>
    </row>
    <row r="80" spans="1:33" s="27" customFormat="1" x14ac:dyDescent="0.25">
      <c r="A80" s="30"/>
      <c r="B80" s="122"/>
      <c r="C80" s="121"/>
      <c r="D80" s="121"/>
      <c r="E80" s="121"/>
      <c r="F80" s="122"/>
      <c r="I80" s="30">
        <v>1</v>
      </c>
      <c r="J80" s="30">
        <f>IF(I80=1,1,IF(SUM(J81:J$164)+SUM(I$26:I80)&lt;$I$22,1,0))</f>
        <v>1</v>
      </c>
      <c r="K80" s="33">
        <f t="shared" si="0"/>
        <v>1</v>
      </c>
      <c r="L80" s="33">
        <f t="shared" si="1"/>
        <v>1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ref="AD80:AD98" si="8">ROUND(AB80*AC80,4)</f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ref="I81:I98" si="9">IF($AD81=0,0,1)</f>
        <v>0</v>
      </c>
      <c r="J81" s="30">
        <f>IF(I81=1,1,IF(SUM(J82:J$164)+SUM(I$26:I81)&lt;$I$22,1,0))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8"/>
        <v>0</v>
      </c>
      <c r="AE81" s="32"/>
      <c r="AF81" s="39"/>
      <c r="AG81" s="38"/>
    </row>
    <row r="82" spans="1:33" s="27" customFormat="1" hidden="1" x14ac:dyDescent="0.25">
      <c r="A82" s="30"/>
      <c r="B82" s="122"/>
      <c r="C82" s="121"/>
      <c r="D82" s="121"/>
      <c r="E82" s="121"/>
      <c r="F82" s="122"/>
      <c r="I82" s="30">
        <f t="shared" si="9"/>
        <v>0</v>
      </c>
      <c r="J82" s="30">
        <f>IF(I82=1,1,IF(SUM(J83:J$164)+SUM(I$26:I82)&lt;$I$22,1,0))</f>
        <v>0</v>
      </c>
      <c r="K82" s="33">
        <f t="shared" si="0"/>
        <v>0</v>
      </c>
      <c r="L82" s="33">
        <f t="shared" si="1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8"/>
        <v>0</v>
      </c>
      <c r="AE82" s="32"/>
      <c r="AF82" s="39"/>
      <c r="AG82" s="38"/>
    </row>
    <row r="83" spans="1:33" s="27" customFormat="1" hidden="1" x14ac:dyDescent="0.25">
      <c r="A83" s="30"/>
      <c r="B83" s="122"/>
      <c r="C83" s="121"/>
      <c r="D83" s="121"/>
      <c r="E83" s="121"/>
      <c r="F83" s="122"/>
      <c r="I83" s="30">
        <f t="shared" si="9"/>
        <v>0</v>
      </c>
      <c r="J83" s="30">
        <f>IF(I83=1,1,IF(SUM(J84:J$164)+SUM(I$26:I83)&lt;$I$22,1,0))</f>
        <v>0</v>
      </c>
      <c r="K83" s="33">
        <f t="shared" si="0"/>
        <v>0</v>
      </c>
      <c r="L83" s="33">
        <f t="shared" si="1"/>
        <v>0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8"/>
        <v>0</v>
      </c>
      <c r="AE83" s="32"/>
      <c r="AF83" s="39"/>
      <c r="AG83" s="38"/>
    </row>
    <row r="84" spans="1:33" s="27" customFormat="1" hidden="1" x14ac:dyDescent="0.25">
      <c r="A84" s="30"/>
      <c r="B84" s="122"/>
      <c r="C84" s="121"/>
      <c r="D84" s="121"/>
      <c r="E84" s="121"/>
      <c r="F84" s="122"/>
      <c r="I84" s="30">
        <f t="shared" si="9"/>
        <v>0</v>
      </c>
      <c r="J84" s="30">
        <f>IF(I84=1,1,IF(SUM(J85:J$164)+SUM(I$26:I84)&lt;$I$22,1,0))</f>
        <v>0</v>
      </c>
      <c r="K84" s="33">
        <f t="shared" si="0"/>
        <v>0</v>
      </c>
      <c r="L84" s="33">
        <f t="shared" si="1"/>
        <v>0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 t="shared" si="8"/>
        <v>0</v>
      </c>
      <c r="AE84" s="32"/>
      <c r="AF84" s="39"/>
      <c r="AG84" s="38"/>
    </row>
    <row r="85" spans="1:33" s="27" customFormat="1" hidden="1" x14ac:dyDescent="0.25">
      <c r="A85" s="30"/>
      <c r="B85" s="122"/>
      <c r="C85" s="121"/>
      <c r="D85" s="121"/>
      <c r="E85" s="121"/>
      <c r="F85" s="122"/>
      <c r="I85" s="30">
        <f t="shared" si="9"/>
        <v>0</v>
      </c>
      <c r="J85" s="30">
        <f>IF(I85=1,1,IF(SUM(J86:J$164)+SUM(I$26:I85)&lt;$I$22,1,0))</f>
        <v>0</v>
      </c>
      <c r="K85" s="33">
        <f t="shared" si="0"/>
        <v>0</v>
      </c>
      <c r="L85" s="33">
        <f t="shared" si="1"/>
        <v>0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si="8"/>
        <v>0</v>
      </c>
      <c r="AE85" s="32"/>
      <c r="AF85" s="39"/>
      <c r="AG85" s="38"/>
    </row>
    <row r="86" spans="1:33" s="27" customFormat="1" hidden="1" x14ac:dyDescent="0.25">
      <c r="A86" s="30"/>
      <c r="B86" s="122"/>
      <c r="C86" s="121"/>
      <c r="D86" s="121"/>
      <c r="E86" s="121"/>
      <c r="F86" s="122"/>
      <c r="I86" s="30">
        <f t="shared" si="9"/>
        <v>0</v>
      </c>
      <c r="J86" s="30">
        <f>IF(I86=1,1,IF(SUM(J87:J$164)+SUM(I$26:I86)&lt;$I$22,1,0))</f>
        <v>0</v>
      </c>
      <c r="K86" s="33">
        <f t="shared" ref="K86:K150" si="10">MAX(I86:J86)</f>
        <v>0</v>
      </c>
      <c r="L86" s="33">
        <f t="shared" ref="L86:L150" si="11">K86</f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8"/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si="9"/>
        <v>0</v>
      </c>
      <c r="J87" s="30">
        <f>IF(I87=1,1,IF(SUM(J88:J$164)+SUM(I$26:I87)&lt;$I$22,1,0))</f>
        <v>0</v>
      </c>
      <c r="K87" s="33">
        <f t="shared" si="10"/>
        <v>0</v>
      </c>
      <c r="L87" s="33">
        <f t="shared" si="1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8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9"/>
        <v>0</v>
      </c>
      <c r="J88" s="30">
        <f>IF(I88=1,1,IF(SUM(J89:J$164)+SUM(I$26:I88)&lt;$I$22,1,0))</f>
        <v>0</v>
      </c>
      <c r="K88" s="33">
        <f t="shared" si="10"/>
        <v>0</v>
      </c>
      <c r="L88" s="33">
        <f t="shared" si="1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8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9"/>
        <v>0</v>
      </c>
      <c r="J89" s="30">
        <f>IF(I89=1,1,IF(SUM(J90:J$164)+SUM(I$26:I89)&lt;$I$22,1,0))</f>
        <v>0</v>
      </c>
      <c r="K89" s="33">
        <f t="shared" si="10"/>
        <v>0</v>
      </c>
      <c r="L89" s="33">
        <f t="shared" si="1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8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9"/>
        <v>0</v>
      </c>
      <c r="J90" s="30">
        <f>IF(I90=1,1,IF(SUM(J91:J$164)+SUM(I$26:I90)&lt;$I$22,1,0))</f>
        <v>0</v>
      </c>
      <c r="K90" s="33">
        <f t="shared" si="10"/>
        <v>0</v>
      </c>
      <c r="L90" s="33">
        <f t="shared" si="11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8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9"/>
        <v>0</v>
      </c>
      <c r="J91" s="30">
        <f>IF(I91=1,1,IF(SUM(J92:J$164)+SUM(I$26:I91)&lt;$I$22,1,0))</f>
        <v>0</v>
      </c>
      <c r="K91" s="33">
        <f t="shared" si="10"/>
        <v>0</v>
      </c>
      <c r="L91" s="33">
        <f t="shared" si="1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8"/>
        <v>0</v>
      </c>
      <c r="AE91" s="32"/>
      <c r="AF91" s="39"/>
      <c r="AG91" s="38"/>
    </row>
    <row r="92" spans="1:33" s="27" customFormat="1" ht="14.45" hidden="1" customHeight="1" x14ac:dyDescent="0.25">
      <c r="A92" s="30"/>
      <c r="B92" s="122"/>
      <c r="C92" s="121"/>
      <c r="D92" s="121"/>
      <c r="E92" s="121"/>
      <c r="F92" s="122"/>
      <c r="I92" s="30">
        <f t="shared" si="9"/>
        <v>0</v>
      </c>
      <c r="J92" s="30">
        <f>IF(I92=1,1,IF(SUM(J93:J$164)+SUM(I$26:I92)&lt;$I$22,1,0))</f>
        <v>0</v>
      </c>
      <c r="K92" s="33">
        <f t="shared" si="10"/>
        <v>0</v>
      </c>
      <c r="L92" s="33">
        <f t="shared" si="1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8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9"/>
        <v>0</v>
      </c>
      <c r="J93" s="30">
        <f>IF(I93=1,1,IF(SUM(J94:J$164)+SUM(I$26:I93)&lt;$I$22,1,0))</f>
        <v>0</v>
      </c>
      <c r="K93" s="33">
        <f t="shared" si="10"/>
        <v>0</v>
      </c>
      <c r="L93" s="33">
        <f t="shared" si="1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8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9"/>
        <v>0</v>
      </c>
      <c r="J94" s="30">
        <f>IF(I94=1,1,IF(SUM(J95:J$164)+SUM(I$26:I94)&lt;$I$22,1,0))</f>
        <v>0</v>
      </c>
      <c r="K94" s="33">
        <f t="shared" si="10"/>
        <v>0</v>
      </c>
      <c r="L94" s="33">
        <f t="shared" si="1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8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9"/>
        <v>0</v>
      </c>
      <c r="J95" s="30">
        <f>IF(I95=1,1,IF(SUM(J96:J$164)+SUM(I$26:I95)&lt;$I$22,1,0))</f>
        <v>0</v>
      </c>
      <c r="K95" s="33">
        <f t="shared" si="10"/>
        <v>0</v>
      </c>
      <c r="L95" s="33">
        <f t="shared" si="1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8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9"/>
        <v>0</v>
      </c>
      <c r="J96" s="30">
        <f>IF(I96=1,1,IF(SUM(J97:J$164)+SUM(I$26:I96)&lt;$I$22,1,0))</f>
        <v>0</v>
      </c>
      <c r="K96" s="33">
        <f t="shared" si="10"/>
        <v>0</v>
      </c>
      <c r="L96" s="33">
        <f t="shared" si="1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8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9"/>
        <v>0</v>
      </c>
      <c r="J97" s="30">
        <f>IF(I97=1,1,IF(SUM(J98:J$164)+SUM(I$26:I97)&lt;$I$22,1,0))</f>
        <v>0</v>
      </c>
      <c r="K97" s="33">
        <f t="shared" si="10"/>
        <v>0</v>
      </c>
      <c r="L97" s="33">
        <f t="shared" si="1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8"/>
        <v>0</v>
      </c>
      <c r="AE97" s="32"/>
      <c r="AF97" s="39"/>
      <c r="AG97" s="38"/>
    </row>
    <row r="98" spans="1:33" s="27" customFormat="1" x14ac:dyDescent="0.25">
      <c r="A98" s="30"/>
      <c r="B98" s="122"/>
      <c r="C98" s="121"/>
      <c r="D98" s="121"/>
      <c r="E98" s="121"/>
      <c r="F98" s="122"/>
      <c r="I98" s="30">
        <f t="shared" si="9"/>
        <v>0</v>
      </c>
      <c r="J98" s="30">
        <f>IF(I98=1,1,IF(SUM(J99:J$164)+SUM(I$26:I98)&lt;$I$22,1,0))</f>
        <v>1</v>
      </c>
      <c r="K98" s="33">
        <f t="shared" si="10"/>
        <v>1</v>
      </c>
      <c r="L98" s="33">
        <f t="shared" si="11"/>
        <v>1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8"/>
        <v>0</v>
      </c>
      <c r="AE98" s="32"/>
      <c r="AF98" s="39"/>
      <c r="AG98" s="38"/>
    </row>
    <row r="99" spans="1:33" s="27" customFormat="1" x14ac:dyDescent="0.25">
      <c r="A99" s="31"/>
      <c r="B99" s="31"/>
      <c r="C99" s="31"/>
      <c r="D99" s="31"/>
      <c r="E99" s="31"/>
      <c r="F99" s="31"/>
      <c r="I99" s="30">
        <v>1</v>
      </c>
      <c r="J99" s="30">
        <f>IF(I99=1,1,IF(SUM(J102:J$164)+SUM(I$26:I99)&lt;$I$22,1,0))</f>
        <v>1</v>
      </c>
      <c r="K99" s="33">
        <f t="shared" si="10"/>
        <v>1</v>
      </c>
      <c r="L99" s="33">
        <f t="shared" si="11"/>
        <v>1</v>
      </c>
      <c r="M99" s="33"/>
      <c r="N99" s="33"/>
      <c r="O99" s="33"/>
      <c r="P99" s="33"/>
      <c r="Q99" s="33"/>
      <c r="R99" s="33"/>
      <c r="S99" s="33"/>
      <c r="T99" s="195"/>
      <c r="U99" s="48"/>
      <c r="V99" s="570"/>
      <c r="W99" s="570"/>
      <c r="X99" s="194"/>
      <c r="Y99" s="193"/>
      <c r="Z99" s="191"/>
      <c r="AA99" s="192"/>
      <c r="AB99" s="191"/>
      <c r="AC99" s="160" t="s">
        <v>43</v>
      </c>
      <c r="AD99" s="190">
        <f>AD38+AD58+AD79</f>
        <v>13298.764499999999</v>
      </c>
      <c r="AE99" s="32"/>
      <c r="AF99" s="39"/>
      <c r="AG99" s="38"/>
    </row>
    <row r="100" spans="1:33" s="101" customFormat="1" ht="14.45" customHeight="1" x14ac:dyDescent="0.25">
      <c r="A100" s="30"/>
      <c r="B100" s="122"/>
      <c r="C100" s="121"/>
      <c r="D100" s="121"/>
      <c r="E100" s="121"/>
      <c r="F100" s="122"/>
      <c r="G100" s="64"/>
      <c r="H100" s="278"/>
      <c r="I100" s="30">
        <v>1</v>
      </c>
      <c r="J100" s="30">
        <f>H100</f>
        <v>0</v>
      </c>
      <c r="K100" s="33">
        <f t="shared" si="10"/>
        <v>1</v>
      </c>
      <c r="L100" s="33">
        <f t="shared" si="11"/>
        <v>1</v>
      </c>
      <c r="M100" s="33"/>
      <c r="N100" s="33"/>
      <c r="O100" s="33"/>
      <c r="P100" s="33"/>
      <c r="Q100" s="33"/>
      <c r="R100" s="33"/>
      <c r="S100" s="61"/>
      <c r="T100" s="157">
        <v>1</v>
      </c>
      <c r="U100" s="168"/>
      <c r="V100" s="185"/>
      <c r="W100" s="185"/>
      <c r="X100" s="185"/>
      <c r="Y100" s="184"/>
      <c r="Z100" s="183"/>
      <c r="AA100" s="183"/>
      <c r="AB100" s="189" t="s">
        <v>42</v>
      </c>
      <c r="AC100" s="188">
        <v>0.84040000000000004</v>
      </c>
      <c r="AD100" s="187">
        <f>$AD$99*AC100*T100</f>
        <v>11176.281685800001</v>
      </c>
      <c r="AE100" s="102"/>
      <c r="AF100" s="104"/>
      <c r="AG100" s="103"/>
    </row>
    <row r="101" spans="1:33" s="101" customFormat="1" ht="22.35" customHeight="1" x14ac:dyDescent="0.25">
      <c r="A101" s="112"/>
      <c r="B101" s="112"/>
      <c r="C101" s="112"/>
      <c r="D101" s="112"/>
      <c r="E101" s="112"/>
      <c r="F101" s="112"/>
      <c r="I101" s="30">
        <v>1</v>
      </c>
      <c r="J101" s="30">
        <f>IF(I101=1,1,IF(SUM(J104:J$164)+SUM(I$26:I101)&lt;$I$22,1,0))</f>
        <v>1</v>
      </c>
      <c r="K101" s="33">
        <f t="shared" si="10"/>
        <v>1</v>
      </c>
      <c r="L101" s="33">
        <f t="shared" si="11"/>
        <v>1</v>
      </c>
      <c r="M101" s="33"/>
      <c r="N101" s="33"/>
      <c r="O101" s="33"/>
      <c r="P101" s="33"/>
      <c r="Q101" s="33"/>
      <c r="R101" s="33"/>
      <c r="S101" s="61"/>
      <c r="T101" s="186"/>
      <c r="U101" s="168"/>
      <c r="V101" s="185"/>
      <c r="W101" s="185"/>
      <c r="X101" s="185"/>
      <c r="Y101" s="184"/>
      <c r="Z101" s="183"/>
      <c r="AA101" s="183"/>
      <c r="AB101" s="182"/>
      <c r="AC101" s="181" t="s">
        <v>41</v>
      </c>
      <c r="AD101" s="180">
        <f>AD99+AD100</f>
        <v>24475.046185799998</v>
      </c>
      <c r="AE101" s="102"/>
      <c r="AF101" s="104"/>
      <c r="AG101" s="103"/>
    </row>
    <row r="102" spans="1:33" s="101" customFormat="1" ht="25.35" customHeight="1" x14ac:dyDescent="0.25">
      <c r="A102" s="112"/>
      <c r="B102" s="112"/>
      <c r="C102" s="112"/>
      <c r="D102" s="112"/>
      <c r="E102" s="112"/>
      <c r="F102" s="112"/>
      <c r="G102" s="100"/>
      <c r="H102" s="100"/>
      <c r="I102" s="30">
        <v>1</v>
      </c>
      <c r="J102" s="30">
        <f>IF(I102=1,1,IF(SUM(J104:J$164)+SUM(I$26:I102)&lt;$I$22,1,0))</f>
        <v>1</v>
      </c>
      <c r="K102" s="33">
        <f t="shared" si="10"/>
        <v>1</v>
      </c>
      <c r="L102" s="33">
        <f t="shared" si="11"/>
        <v>1</v>
      </c>
      <c r="M102" s="33"/>
      <c r="N102" s="33"/>
      <c r="O102" s="33"/>
      <c r="P102" s="33"/>
      <c r="Q102" s="33"/>
      <c r="R102" s="33"/>
      <c r="S102" s="61"/>
      <c r="T102" s="179" t="s">
        <v>40</v>
      </c>
      <c r="U102" s="168"/>
      <c r="V102" s="178" t="s">
        <v>39</v>
      </c>
      <c r="W102" s="177"/>
      <c r="X102" s="167"/>
      <c r="Y102" s="177"/>
      <c r="Z102" s="176"/>
      <c r="AA102" s="176"/>
      <c r="AB102" s="176"/>
      <c r="AC102" s="125"/>
      <c r="AD102" s="175"/>
      <c r="AE102" s="102"/>
      <c r="AF102" s="104"/>
      <c r="AG102" s="103"/>
    </row>
    <row r="103" spans="1:33" s="101" customFormat="1" ht="14.45" customHeight="1" x14ac:dyDescent="0.25">
      <c r="A103" s="112"/>
      <c r="B103" s="112"/>
      <c r="C103" s="112"/>
      <c r="D103" s="112"/>
      <c r="E103" s="112"/>
      <c r="F103" s="112"/>
      <c r="G103" s="64"/>
      <c r="H103" s="278"/>
      <c r="I103" s="30">
        <v>1</v>
      </c>
      <c r="J103" s="30">
        <f t="shared" ref="J103:J112" si="12">I103</f>
        <v>1</v>
      </c>
      <c r="K103" s="33">
        <f t="shared" si="10"/>
        <v>1</v>
      </c>
      <c r="L103" s="33">
        <f t="shared" si="11"/>
        <v>1</v>
      </c>
      <c r="M103" s="33"/>
      <c r="N103" s="33"/>
      <c r="O103" s="33"/>
      <c r="P103" s="33"/>
      <c r="Q103" s="33"/>
      <c r="R103" s="33"/>
      <c r="S103" s="61"/>
      <c r="T103" s="157">
        <v>1</v>
      </c>
      <c r="U103" s="168"/>
      <c r="V103" s="169"/>
      <c r="W103" s="169"/>
      <c r="X103" s="169"/>
      <c r="Y103" s="164"/>
      <c r="Z103" s="164" t="s">
        <v>38</v>
      </c>
      <c r="AA103" s="174">
        <v>0.3</v>
      </c>
      <c r="AB103" s="173" t="s">
        <v>37</v>
      </c>
      <c r="AC103" s="172">
        <v>0.16300804173005867</v>
      </c>
      <c r="AD103" s="113">
        <f>ROUND($AD$101*AC103*T103,4)</f>
        <v>3989.6293999999998</v>
      </c>
      <c r="AE103" s="102"/>
      <c r="AF103" s="104"/>
      <c r="AG103" s="103"/>
    </row>
    <row r="104" spans="1:33" s="101" customFormat="1" ht="14.45" hidden="1" customHeight="1" x14ac:dyDescent="0.25">
      <c r="A104" s="112"/>
      <c r="B104" s="112"/>
      <c r="C104" s="112"/>
      <c r="D104" s="112"/>
      <c r="E104" s="112"/>
      <c r="F104" s="112"/>
      <c r="G104" s="64"/>
      <c r="H104" s="278"/>
      <c r="I104" s="30">
        <f t="shared" ref="I104:I112" si="13">IF($AD104=0,0,1)</f>
        <v>0</v>
      </c>
      <c r="J104" s="30">
        <f t="shared" si="12"/>
        <v>0</v>
      </c>
      <c r="K104" s="33">
        <f t="shared" si="10"/>
        <v>0</v>
      </c>
      <c r="L104" s="33">
        <f t="shared" si="11"/>
        <v>0</v>
      </c>
      <c r="M104" s="33"/>
      <c r="N104" s="33"/>
      <c r="O104" s="33"/>
      <c r="P104" s="33"/>
      <c r="Q104" s="33"/>
      <c r="R104" s="33"/>
      <c r="S104" s="61"/>
      <c r="T104" s="157">
        <v>0</v>
      </c>
      <c r="U104" s="168"/>
      <c r="V104" s="169"/>
      <c r="W104" s="169"/>
      <c r="X104" s="169"/>
      <c r="Y104" s="166"/>
      <c r="Z104" s="171"/>
      <c r="AA104" s="170"/>
      <c r="AB104" s="164" t="s">
        <v>36</v>
      </c>
      <c r="AC104" s="163">
        <v>0.05</v>
      </c>
      <c r="AD104" s="113">
        <f t="shared" ref="AD104:AD112" si="14">ROUND($AD$101*AC104*T104,4)</f>
        <v>0</v>
      </c>
      <c r="AE104" s="102"/>
      <c r="AF104" s="104"/>
      <c r="AG104" s="103"/>
    </row>
    <row r="105" spans="1:33" s="101" customFormat="1" ht="14.45" hidden="1" customHeight="1" x14ac:dyDescent="0.25">
      <c r="A105" s="112"/>
      <c r="B105" s="112"/>
      <c r="C105" s="112"/>
      <c r="D105" s="112"/>
      <c r="E105" s="112"/>
      <c r="F105" s="112"/>
      <c r="G105" s="64"/>
      <c r="H105" s="278"/>
      <c r="I105" s="30">
        <f t="shared" si="13"/>
        <v>0</v>
      </c>
      <c r="J105" s="30">
        <f t="shared" si="12"/>
        <v>0</v>
      </c>
      <c r="K105" s="33">
        <f t="shared" si="10"/>
        <v>0</v>
      </c>
      <c r="L105" s="33">
        <f t="shared" si="11"/>
        <v>0</v>
      </c>
      <c r="M105" s="33"/>
      <c r="N105" s="33"/>
      <c r="O105" s="33"/>
      <c r="P105" s="33"/>
      <c r="Q105" s="33"/>
      <c r="R105" s="33"/>
      <c r="S105" s="61"/>
      <c r="T105" s="157">
        <v>0</v>
      </c>
      <c r="U105" s="168"/>
      <c r="V105" s="169"/>
      <c r="W105" s="169"/>
      <c r="X105" s="169"/>
      <c r="Y105" s="166"/>
      <c r="Z105" s="165"/>
      <c r="AA105" s="165"/>
      <c r="AB105" s="164" t="s">
        <v>36</v>
      </c>
      <c r="AC105" s="163">
        <v>7.6999999999999999E-2</v>
      </c>
      <c r="AD105" s="113">
        <f t="shared" si="14"/>
        <v>0</v>
      </c>
      <c r="AE105" s="102"/>
      <c r="AF105" s="104"/>
      <c r="AG105" s="103"/>
    </row>
    <row r="106" spans="1:33" s="101" customFormat="1" ht="14.45" hidden="1" customHeight="1" x14ac:dyDescent="0.25">
      <c r="A106" s="112"/>
      <c r="B106" s="112"/>
      <c r="C106" s="112"/>
      <c r="D106" s="112"/>
      <c r="E106" s="112"/>
      <c r="F106" s="112"/>
      <c r="G106" s="64"/>
      <c r="H106" s="278"/>
      <c r="I106" s="30">
        <f t="shared" si="13"/>
        <v>0</v>
      </c>
      <c r="J106" s="30">
        <f t="shared" si="12"/>
        <v>0</v>
      </c>
      <c r="K106" s="33">
        <f t="shared" si="10"/>
        <v>0</v>
      </c>
      <c r="L106" s="33">
        <f t="shared" si="11"/>
        <v>0</v>
      </c>
      <c r="M106" s="33"/>
      <c r="N106" s="33"/>
      <c r="O106" s="33"/>
      <c r="P106" s="33"/>
      <c r="Q106" s="33"/>
      <c r="R106" s="33"/>
      <c r="S106" s="61"/>
      <c r="T106" s="157">
        <v>0</v>
      </c>
      <c r="U106" s="168"/>
      <c r="V106" s="169"/>
      <c r="W106" s="169"/>
      <c r="X106" s="169"/>
      <c r="Y106" s="166"/>
      <c r="Z106" s="165"/>
      <c r="AA106" s="165"/>
      <c r="AB106" s="164" t="s">
        <v>35</v>
      </c>
      <c r="AC106" s="163">
        <v>1.4999999999999999E-2</v>
      </c>
      <c r="AD106" s="113">
        <f t="shared" si="14"/>
        <v>0</v>
      </c>
      <c r="AE106" s="102"/>
      <c r="AF106" s="104"/>
      <c r="AG106" s="103"/>
    </row>
    <row r="107" spans="1:33" s="101" customFormat="1" ht="14.45" hidden="1" customHeight="1" x14ac:dyDescent="0.25">
      <c r="A107" s="112"/>
      <c r="B107" s="112"/>
      <c r="C107" s="112"/>
      <c r="D107" s="112"/>
      <c r="E107" s="112"/>
      <c r="F107" s="112"/>
      <c r="G107" s="64"/>
      <c r="H107" s="278"/>
      <c r="I107" s="30">
        <f t="shared" si="13"/>
        <v>0</v>
      </c>
      <c r="J107" s="30">
        <f t="shared" si="12"/>
        <v>0</v>
      </c>
      <c r="K107" s="33">
        <f t="shared" si="10"/>
        <v>0</v>
      </c>
      <c r="L107" s="33">
        <f t="shared" si="11"/>
        <v>0</v>
      </c>
      <c r="M107" s="33"/>
      <c r="N107" s="33"/>
      <c r="O107" s="33"/>
      <c r="P107" s="33"/>
      <c r="Q107" s="33"/>
      <c r="R107" s="33"/>
      <c r="S107" s="61"/>
      <c r="T107" s="157">
        <v>0</v>
      </c>
      <c r="U107" s="168"/>
      <c r="V107" s="169"/>
      <c r="W107" s="169"/>
      <c r="X107" s="169"/>
      <c r="Y107" s="166"/>
      <c r="Z107" s="165"/>
      <c r="AA107" s="165"/>
      <c r="AB107" s="164" t="s">
        <v>35</v>
      </c>
      <c r="AC107" s="163">
        <v>2.7E-2</v>
      </c>
      <c r="AD107" s="113">
        <f t="shared" si="14"/>
        <v>0</v>
      </c>
      <c r="AE107" s="102"/>
      <c r="AF107" s="104"/>
      <c r="AG107" s="103"/>
    </row>
    <row r="108" spans="1:33" s="101" customFormat="1" ht="14.45" hidden="1" customHeight="1" x14ac:dyDescent="0.25">
      <c r="A108" s="112"/>
      <c r="B108" s="112"/>
      <c r="C108" s="112"/>
      <c r="D108" s="112"/>
      <c r="E108" s="112"/>
      <c r="F108" s="112"/>
      <c r="G108" s="64"/>
      <c r="H108" s="278"/>
      <c r="I108" s="30">
        <f t="shared" si="13"/>
        <v>0</v>
      </c>
      <c r="J108" s="30">
        <f t="shared" si="12"/>
        <v>0</v>
      </c>
      <c r="K108" s="33">
        <f t="shared" si="10"/>
        <v>0</v>
      </c>
      <c r="L108" s="33">
        <f t="shared" si="11"/>
        <v>0</v>
      </c>
      <c r="M108" s="33"/>
      <c r="N108" s="33"/>
      <c r="O108" s="33"/>
      <c r="P108" s="33"/>
      <c r="Q108" s="33"/>
      <c r="R108" s="33"/>
      <c r="S108" s="61"/>
      <c r="T108" s="157">
        <v>0</v>
      </c>
      <c r="U108" s="168"/>
      <c r="V108" s="169"/>
      <c r="W108" s="169"/>
      <c r="X108" s="169"/>
      <c r="Y108" s="166"/>
      <c r="Z108" s="165"/>
      <c r="AA108" s="165"/>
      <c r="AB108" s="164"/>
      <c r="AC108" s="163"/>
      <c r="AD108" s="113">
        <f t="shared" si="14"/>
        <v>0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/>
      <c r="H109" s="278"/>
      <c r="I109" s="30">
        <f t="shared" si="13"/>
        <v>0</v>
      </c>
      <c r="J109" s="30">
        <f t="shared" si="12"/>
        <v>0</v>
      </c>
      <c r="K109" s="33">
        <f t="shared" si="10"/>
        <v>0</v>
      </c>
      <c r="L109" s="33">
        <f t="shared" si="1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65"/>
      <c r="AA109" s="165"/>
      <c r="AB109" s="164"/>
      <c r="AC109" s="163"/>
      <c r="AD109" s="113">
        <f t="shared" si="14"/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278"/>
      <c r="I110" s="30">
        <f t="shared" si="13"/>
        <v>0</v>
      </c>
      <c r="J110" s="30">
        <f t="shared" si="12"/>
        <v>0</v>
      </c>
      <c r="K110" s="33">
        <f t="shared" si="10"/>
        <v>0</v>
      </c>
      <c r="L110" s="33">
        <f t="shared" si="1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/>
      <c r="AC110" s="163"/>
      <c r="AD110" s="113">
        <f t="shared" si="14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278"/>
      <c r="I111" s="30">
        <f t="shared" si="13"/>
        <v>0</v>
      </c>
      <c r="J111" s="30">
        <f t="shared" si="12"/>
        <v>0</v>
      </c>
      <c r="K111" s="33">
        <f t="shared" si="10"/>
        <v>0</v>
      </c>
      <c r="L111" s="33">
        <f t="shared" si="1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/>
      <c r="AC111" s="163"/>
      <c r="AD111" s="113">
        <f t="shared" si="14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278"/>
      <c r="I112" s="30">
        <f t="shared" si="13"/>
        <v>0</v>
      </c>
      <c r="J112" s="30">
        <f t="shared" si="12"/>
        <v>0</v>
      </c>
      <c r="K112" s="33">
        <f t="shared" si="10"/>
        <v>0</v>
      </c>
      <c r="L112" s="33">
        <f t="shared" si="1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7"/>
      <c r="W112" s="167"/>
      <c r="X112" s="167"/>
      <c r="Y112" s="166"/>
      <c r="Z112" s="165"/>
      <c r="AA112" s="165"/>
      <c r="AB112" s="164"/>
      <c r="AC112" s="163"/>
      <c r="AD112" s="113">
        <f t="shared" si="14"/>
        <v>0</v>
      </c>
      <c r="AE112" s="102"/>
      <c r="AF112" s="104"/>
      <c r="AG112" s="103"/>
    </row>
    <row r="113" spans="1:33" s="27" customFormat="1" x14ac:dyDescent="0.25">
      <c r="A113" s="30"/>
      <c r="B113" s="122"/>
      <c r="C113" s="121"/>
      <c r="D113" s="121"/>
      <c r="E113" s="121"/>
      <c r="F113" s="122"/>
      <c r="I113" s="30">
        <v>1</v>
      </c>
      <c r="J113" s="62">
        <v>1</v>
      </c>
      <c r="K113" s="33">
        <f t="shared" si="10"/>
        <v>1</v>
      </c>
      <c r="L113" s="33">
        <f t="shared" si="11"/>
        <v>1</v>
      </c>
      <c r="M113" s="33"/>
      <c r="N113" s="33"/>
      <c r="O113" s="33"/>
      <c r="P113" s="33"/>
      <c r="Q113" s="33"/>
      <c r="R113" s="33"/>
      <c r="S113" s="33"/>
      <c r="T113" s="162"/>
      <c r="U113" s="48"/>
      <c r="V113" s="161"/>
      <c r="W113" s="161"/>
      <c r="X113" s="88"/>
      <c r="Y113" s="88"/>
      <c r="Z113" s="86"/>
      <c r="AA113" s="86"/>
      <c r="AB113" s="160"/>
      <c r="AC113" s="159" t="s">
        <v>34</v>
      </c>
      <c r="AD113" s="158">
        <f>SUM(AD103:AD112)</f>
        <v>3989.6293999999998</v>
      </c>
      <c r="AE113" s="32"/>
      <c r="AF113" s="39"/>
      <c r="AG113" s="38"/>
    </row>
    <row r="114" spans="1:33" s="27" customFormat="1" x14ac:dyDescent="0.25">
      <c r="A114" s="31"/>
      <c r="B114" s="31"/>
      <c r="C114" s="31"/>
      <c r="D114" s="31"/>
      <c r="E114" s="31"/>
      <c r="F114" s="31"/>
      <c r="I114" s="30">
        <v>1</v>
      </c>
      <c r="J114" s="62">
        <v>1</v>
      </c>
      <c r="K114" s="33">
        <f t="shared" si="10"/>
        <v>1</v>
      </c>
      <c r="L114" s="33">
        <f t="shared" si="11"/>
        <v>1</v>
      </c>
      <c r="M114" s="33"/>
      <c r="N114" s="33"/>
      <c r="O114" s="33"/>
      <c r="P114" s="33"/>
      <c r="Q114" s="33"/>
      <c r="R114" s="33"/>
      <c r="S114" s="33"/>
      <c r="T114" s="156"/>
      <c r="U114" s="48"/>
      <c r="V114" s="153"/>
      <c r="W114" s="151"/>
      <c r="X114" s="151"/>
      <c r="Y114" s="80"/>
      <c r="Z114" s="78"/>
      <c r="AA114" s="78"/>
      <c r="AB114" s="155"/>
      <c r="AC114" s="148" t="s">
        <v>33</v>
      </c>
      <c r="AD114" s="147">
        <f>TRUNC(AD101+AD113,2)</f>
        <v>28464.67</v>
      </c>
      <c r="AE114" s="32"/>
      <c r="AF114" s="39"/>
      <c r="AG114" s="104"/>
    </row>
    <row r="115" spans="1:33" s="27" customFormat="1" x14ac:dyDescent="0.25">
      <c r="A115" s="31"/>
      <c r="B115" s="31"/>
      <c r="C115" s="31"/>
      <c r="D115" s="31"/>
      <c r="E115" s="31"/>
      <c r="F115" s="31"/>
      <c r="I115" s="30">
        <v>1</v>
      </c>
      <c r="J115" s="62">
        <v>1</v>
      </c>
      <c r="K115" s="33">
        <f t="shared" si="10"/>
        <v>1</v>
      </c>
      <c r="L115" s="33">
        <f t="shared" si="11"/>
        <v>1</v>
      </c>
      <c r="M115" s="33"/>
      <c r="N115" s="33"/>
      <c r="O115" s="33"/>
      <c r="P115" s="33"/>
      <c r="Q115" s="33"/>
      <c r="R115" s="33"/>
      <c r="S115" s="33"/>
      <c r="T115" s="274" t="s">
        <v>32</v>
      </c>
      <c r="U115" s="124"/>
      <c r="V115" s="153"/>
      <c r="W115" s="152"/>
      <c r="X115" s="152"/>
      <c r="Y115" s="151"/>
      <c r="Z115" s="150"/>
      <c r="AA115" s="150"/>
      <c r="AB115" s="149"/>
      <c r="AC115" s="148" t="s">
        <v>31</v>
      </c>
      <c r="AD115" s="147">
        <f>TRUNC(AD36+AD114,2)</f>
        <v>28769.919999999998</v>
      </c>
      <c r="AE115" s="32"/>
      <c r="AF115" s="39"/>
      <c r="AG115" s="38"/>
    </row>
    <row r="116" spans="1:33" s="101" customFormat="1" ht="22.35" customHeight="1" x14ac:dyDescent="0.25">
      <c r="A116" s="112"/>
      <c r="B116" s="112"/>
      <c r="C116" s="112"/>
      <c r="D116" s="112"/>
      <c r="E116" s="112"/>
      <c r="F116" s="112"/>
      <c r="I116" s="62">
        <v>1</v>
      </c>
      <c r="J116" s="62">
        <v>1</v>
      </c>
      <c r="K116" s="61">
        <f t="shared" si="10"/>
        <v>1</v>
      </c>
      <c r="L116" s="61">
        <f t="shared" si="11"/>
        <v>1</v>
      </c>
      <c r="M116" s="61"/>
      <c r="N116" s="61"/>
      <c r="O116" s="61"/>
      <c r="P116" s="61"/>
      <c r="Q116" s="61"/>
      <c r="R116" s="61"/>
      <c r="S116" s="61"/>
      <c r="T116" s="146">
        <v>500</v>
      </c>
      <c r="U116" s="145"/>
      <c r="V116" s="571" t="s">
        <v>30</v>
      </c>
      <c r="W116" s="571"/>
      <c r="X116" s="572" t="str">
        <f>IF($AD$114=0,"ZERO",CONCATENATE(TEXT(T116,"#.##0,00")," ",AC25))</f>
        <v>500,00 Km</v>
      </c>
      <c r="Y116" s="572"/>
      <c r="Z116" s="144"/>
      <c r="AA116" s="143"/>
      <c r="AB116" s="142"/>
      <c r="AC116" s="141" t="s">
        <v>29</v>
      </c>
      <c r="AD116" s="140">
        <f>IF(T116=0,0,ROUND(AD115/T116,2))</f>
        <v>57.54</v>
      </c>
      <c r="AE116" s="102"/>
      <c r="AF116" s="104"/>
      <c r="AG116" s="103"/>
    </row>
    <row r="117" spans="1:33" s="27" customFormat="1" ht="39.6" customHeight="1" x14ac:dyDescent="0.25">
      <c r="A117" s="31"/>
      <c r="B117" s="31"/>
      <c r="C117" s="31"/>
      <c r="D117" s="31"/>
      <c r="E117" s="31"/>
      <c r="F117" s="31"/>
      <c r="I117" s="30">
        <v>1</v>
      </c>
      <c r="J117" s="30">
        <f>IF(I117=1,1,IF(SUM(J118:J$164)+SUM(I$26:I117)&lt;$I$22,1,0))</f>
        <v>1</v>
      </c>
      <c r="K117" s="33">
        <f t="shared" si="10"/>
        <v>1</v>
      </c>
      <c r="L117" s="33">
        <f t="shared" si="11"/>
        <v>1</v>
      </c>
      <c r="M117" s="33"/>
      <c r="N117" s="33"/>
      <c r="O117" s="33"/>
      <c r="P117" s="33"/>
      <c r="Q117" s="33"/>
      <c r="R117" s="33"/>
      <c r="S117" s="33"/>
      <c r="T117" s="278" t="s">
        <v>8</v>
      </c>
      <c r="U117" s="124"/>
      <c r="V117" s="568" t="s">
        <v>28</v>
      </c>
      <c r="W117" s="568"/>
      <c r="X117" s="568"/>
      <c r="Y117" s="568"/>
      <c r="Z117" s="568"/>
      <c r="AA117" s="279" t="s">
        <v>22</v>
      </c>
      <c r="AB117" s="275" t="s">
        <v>21</v>
      </c>
      <c r="AC117" s="135" t="s">
        <v>24</v>
      </c>
      <c r="AD117" s="134" t="s">
        <v>20</v>
      </c>
      <c r="AE117" s="32"/>
      <c r="AF117" s="39"/>
      <c r="AG117" s="38"/>
    </row>
    <row r="118" spans="1:33" s="27" customFormat="1" x14ac:dyDescent="0.25">
      <c r="A118" s="30"/>
      <c r="B118" s="122"/>
      <c r="C118" s="121"/>
      <c r="D118" s="121"/>
      <c r="E118" s="121"/>
      <c r="F118" s="122"/>
      <c r="I118" s="30">
        <v>1</v>
      </c>
      <c r="J118" s="30">
        <f>IF(I118=1,1,IF(SUM(J119:J$164)+SUM(I$26:I118)&lt;$I$22,1,0))</f>
        <v>1</v>
      </c>
      <c r="K118" s="33">
        <f t="shared" si="10"/>
        <v>1</v>
      </c>
      <c r="L118" s="33">
        <f t="shared" si="11"/>
        <v>1</v>
      </c>
      <c r="M118" s="33"/>
      <c r="N118" s="33"/>
      <c r="O118" s="33"/>
      <c r="P118" s="33"/>
      <c r="Q118" s="33"/>
      <c r="R118" s="33"/>
      <c r="S118" s="33"/>
      <c r="T118" s="123"/>
      <c r="U118" s="132"/>
      <c r="V118" s="563" t="s">
        <v>19</v>
      </c>
      <c r="W118" s="563"/>
      <c r="X118" s="563"/>
      <c r="Y118" s="563"/>
      <c r="Z118" s="563"/>
      <c r="AA118" s="131" t="s">
        <v>19</v>
      </c>
      <c r="AB118" s="115"/>
      <c r="AC118" s="114">
        <v>0</v>
      </c>
      <c r="AD118" s="113">
        <f>ROUND(AC118*AB118,4)</f>
        <v>0</v>
      </c>
      <c r="AE118" s="32"/>
      <c r="AF118" s="39"/>
      <c r="AG118" s="38"/>
    </row>
    <row r="119" spans="1:33" s="27" customFormat="1" ht="14.45" hidden="1" customHeight="1" x14ac:dyDescent="0.25">
      <c r="A119" s="30"/>
      <c r="B119" s="122"/>
      <c r="C119" s="121"/>
      <c r="D119" s="121"/>
      <c r="E119" s="121"/>
      <c r="F119" s="31"/>
      <c r="I119" s="30">
        <f t="shared" ref="I119:I128" si="15">IF($AD119=0,0,1)</f>
        <v>0</v>
      </c>
      <c r="J119" s="30">
        <f>IF(I119=1,1,IF(SUM(J120:J$164)+SUM(I$26:I119)&lt;$I$22,1,0))</f>
        <v>0</v>
      </c>
      <c r="K119" s="33">
        <f t="shared" si="10"/>
        <v>0</v>
      </c>
      <c r="L119" s="33">
        <f t="shared" si="11"/>
        <v>0</v>
      </c>
      <c r="M119" s="33"/>
      <c r="N119" s="33"/>
      <c r="O119" s="33"/>
      <c r="P119" s="33"/>
      <c r="Q119" s="33"/>
      <c r="R119" s="33"/>
      <c r="S119" s="33"/>
      <c r="T119" s="123"/>
      <c r="U119" s="132"/>
      <c r="V119" s="563" t="s">
        <v>19</v>
      </c>
      <c r="W119" s="563"/>
      <c r="X119" s="563"/>
      <c r="Y119" s="563"/>
      <c r="Z119" s="563"/>
      <c r="AA119" s="131" t="s">
        <v>19</v>
      </c>
      <c r="AB119" s="115"/>
      <c r="AC119" s="114">
        <v>0</v>
      </c>
      <c r="AD119" s="113">
        <f t="shared" ref="AD119:AD128" si="16">ROUND(AC119*AB119,4)</f>
        <v>0</v>
      </c>
      <c r="AE119" s="32"/>
      <c r="AF119" s="39"/>
      <c r="AG119" s="38"/>
    </row>
    <row r="120" spans="1:33" s="27" customFormat="1" ht="14.45" hidden="1" customHeight="1" x14ac:dyDescent="0.25">
      <c r="A120" s="30"/>
      <c r="B120" s="122"/>
      <c r="C120" s="121"/>
      <c r="D120" s="121"/>
      <c r="E120" s="121"/>
      <c r="F120" s="31"/>
      <c r="I120" s="30">
        <f t="shared" si="15"/>
        <v>0</v>
      </c>
      <c r="J120" s="30">
        <f>IF(I120=1,1,IF(SUM(J121:J$164)+SUM(I$26:I120)&lt;$I$22,1,0))</f>
        <v>1</v>
      </c>
      <c r="K120" s="33">
        <f t="shared" si="10"/>
        <v>1</v>
      </c>
      <c r="L120" s="33">
        <f t="shared" si="11"/>
        <v>1</v>
      </c>
      <c r="M120" s="33"/>
      <c r="N120" s="33"/>
      <c r="O120" s="33"/>
      <c r="P120" s="33"/>
      <c r="Q120" s="33"/>
      <c r="R120" s="33"/>
      <c r="S120" s="33"/>
      <c r="T120" s="123"/>
      <c r="U120" s="132"/>
      <c r="V120" s="563" t="s">
        <v>19</v>
      </c>
      <c r="W120" s="563"/>
      <c r="X120" s="563"/>
      <c r="Y120" s="563"/>
      <c r="Z120" s="563"/>
      <c r="AA120" s="131" t="s">
        <v>19</v>
      </c>
      <c r="AB120" s="115"/>
      <c r="AC120" s="114">
        <v>0</v>
      </c>
      <c r="AD120" s="113">
        <f t="shared" si="16"/>
        <v>0</v>
      </c>
      <c r="AE120" s="32"/>
      <c r="AF120" s="39"/>
      <c r="AG120" s="38"/>
    </row>
    <row r="121" spans="1:33" s="27" customFormat="1" ht="14.45" hidden="1" customHeight="1" x14ac:dyDescent="0.25">
      <c r="A121" s="30"/>
      <c r="B121" s="122"/>
      <c r="C121" s="121"/>
      <c r="D121" s="121"/>
      <c r="E121" s="121"/>
      <c r="F121" s="31"/>
      <c r="I121" s="30">
        <f t="shared" si="15"/>
        <v>0</v>
      </c>
      <c r="J121" s="30">
        <f>IF(I121=1,1,IF(SUM(J122:J$164)+SUM(I$26:I121)&lt;$I$22,1,0))</f>
        <v>1</v>
      </c>
      <c r="K121" s="33">
        <f t="shared" si="10"/>
        <v>1</v>
      </c>
      <c r="L121" s="33">
        <f t="shared" si="11"/>
        <v>1</v>
      </c>
      <c r="M121" s="33"/>
      <c r="N121" s="33"/>
      <c r="O121" s="33"/>
      <c r="P121" s="33"/>
      <c r="Q121" s="33"/>
      <c r="R121" s="33"/>
      <c r="S121" s="33"/>
      <c r="T121" s="123"/>
      <c r="U121" s="132"/>
      <c r="V121" s="563" t="s">
        <v>19</v>
      </c>
      <c r="W121" s="563"/>
      <c r="X121" s="563"/>
      <c r="Y121" s="563"/>
      <c r="Z121" s="563"/>
      <c r="AA121" s="131" t="s">
        <v>19</v>
      </c>
      <c r="AB121" s="115"/>
      <c r="AC121" s="114">
        <v>0</v>
      </c>
      <c r="AD121" s="113">
        <f t="shared" si="16"/>
        <v>0</v>
      </c>
      <c r="AE121" s="32"/>
      <c r="AF121" s="39"/>
      <c r="AG121" s="38"/>
    </row>
    <row r="122" spans="1:33" s="27" customFormat="1" hidden="1" x14ac:dyDescent="0.25">
      <c r="A122" s="30"/>
      <c r="B122" s="122"/>
      <c r="C122" s="121"/>
      <c r="D122" s="121"/>
      <c r="E122" s="121"/>
      <c r="F122" s="31"/>
      <c r="I122" s="30">
        <f t="shared" si="15"/>
        <v>0</v>
      </c>
      <c r="J122" s="30">
        <f>IF(I122=1,1,IF(SUM(J123:J$164)+SUM(I$26:I122)&lt;$I$22,1,0))</f>
        <v>1</v>
      </c>
      <c r="K122" s="33">
        <f t="shared" si="10"/>
        <v>1</v>
      </c>
      <c r="L122" s="33">
        <f t="shared" si="11"/>
        <v>1</v>
      </c>
      <c r="M122" s="33"/>
      <c r="N122" s="33"/>
      <c r="O122" s="33"/>
      <c r="P122" s="33"/>
      <c r="Q122" s="33"/>
      <c r="R122" s="33"/>
      <c r="S122" s="33"/>
      <c r="T122" s="123"/>
      <c r="U122" s="132"/>
      <c r="V122" s="563" t="s">
        <v>19</v>
      </c>
      <c r="W122" s="563"/>
      <c r="X122" s="563"/>
      <c r="Y122" s="563"/>
      <c r="Z122" s="563"/>
      <c r="AA122" s="131" t="s">
        <v>19</v>
      </c>
      <c r="AB122" s="115"/>
      <c r="AC122" s="114">
        <v>0</v>
      </c>
      <c r="AD122" s="113">
        <f t="shared" si="16"/>
        <v>0</v>
      </c>
      <c r="AE122" s="32"/>
      <c r="AF122" s="39"/>
      <c r="AG122" s="38"/>
    </row>
    <row r="123" spans="1:33" s="27" customFormat="1" hidden="1" x14ac:dyDescent="0.25">
      <c r="A123" s="30"/>
      <c r="B123" s="122"/>
      <c r="C123" s="121"/>
      <c r="D123" s="121"/>
      <c r="E123" s="121"/>
      <c r="F123" s="31"/>
      <c r="I123" s="30">
        <f t="shared" si="15"/>
        <v>0</v>
      </c>
      <c r="J123" s="30">
        <f>IF(I123=1,1,IF(SUM(J124:J$164)+SUM(I$26:I123)&lt;$I$22,1,0))</f>
        <v>1</v>
      </c>
      <c r="K123" s="33">
        <f t="shared" si="10"/>
        <v>1</v>
      </c>
      <c r="L123" s="33">
        <f t="shared" si="11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 t="shared" si="16"/>
        <v>0</v>
      </c>
      <c r="AE123" s="32"/>
      <c r="AF123" s="39"/>
      <c r="AG123" s="38"/>
    </row>
    <row r="124" spans="1:33" s="27" customFormat="1" hidden="1" x14ac:dyDescent="0.25">
      <c r="A124" s="30"/>
      <c r="B124" s="122"/>
      <c r="C124" s="121"/>
      <c r="D124" s="121"/>
      <c r="E124" s="121"/>
      <c r="F124" s="31"/>
      <c r="I124" s="30">
        <f t="shared" si="15"/>
        <v>0</v>
      </c>
      <c r="J124" s="30">
        <f>IF(I124=1,1,IF(SUM(J125:J$164)+SUM(I$26:I124)&lt;$I$22,1,0))</f>
        <v>1</v>
      </c>
      <c r="K124" s="33">
        <f t="shared" si="10"/>
        <v>1</v>
      </c>
      <c r="L124" s="33">
        <f t="shared" si="11"/>
        <v>1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si="16"/>
        <v>0</v>
      </c>
      <c r="AE124" s="32"/>
      <c r="AF124" s="39"/>
      <c r="AG124" s="38"/>
    </row>
    <row r="125" spans="1:33" s="27" customFormat="1" hidden="1" x14ac:dyDescent="0.25">
      <c r="A125" s="30"/>
      <c r="B125" s="122"/>
      <c r="C125" s="121"/>
      <c r="D125" s="121"/>
      <c r="E125" s="121"/>
      <c r="F125" s="31"/>
      <c r="I125" s="30">
        <f t="shared" si="15"/>
        <v>0</v>
      </c>
      <c r="J125" s="30">
        <f>IF(I125=1,1,IF(SUM(J126:J$164)+SUM(I$26:I125)&lt;$I$22,1,0))</f>
        <v>1</v>
      </c>
      <c r="K125" s="33">
        <f t="shared" si="10"/>
        <v>1</v>
      </c>
      <c r="L125" s="33">
        <f t="shared" si="11"/>
        <v>1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16"/>
        <v>0</v>
      </c>
      <c r="AE125" s="32"/>
      <c r="AF125" s="39"/>
      <c r="AG125" s="38"/>
    </row>
    <row r="126" spans="1:33" s="27" customFormat="1" x14ac:dyDescent="0.25">
      <c r="A126" s="30"/>
      <c r="B126" s="122"/>
      <c r="C126" s="121"/>
      <c r="D126" s="121"/>
      <c r="E126" s="121"/>
      <c r="F126" s="31"/>
      <c r="I126" s="30">
        <f t="shared" si="15"/>
        <v>0</v>
      </c>
      <c r="J126" s="30">
        <f>IF(I126=1,1,IF(SUM(J127:J$164)+SUM(I$26:I126)&lt;$I$22,1,0))</f>
        <v>1</v>
      </c>
      <c r="K126" s="33">
        <f t="shared" si="10"/>
        <v>1</v>
      </c>
      <c r="L126" s="33">
        <f t="shared" si="11"/>
        <v>1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16"/>
        <v>0</v>
      </c>
      <c r="AE126" s="32"/>
      <c r="AF126" s="39"/>
      <c r="AG126" s="38"/>
    </row>
    <row r="127" spans="1:33" s="27" customFormat="1" x14ac:dyDescent="0.25">
      <c r="A127" s="30"/>
      <c r="B127" s="122"/>
      <c r="C127" s="121"/>
      <c r="D127" s="121"/>
      <c r="E127" s="121"/>
      <c r="F127" s="31"/>
      <c r="I127" s="30">
        <f t="shared" si="15"/>
        <v>0</v>
      </c>
      <c r="J127" s="30">
        <f>IF(I127=1,1,IF(SUM(J128:J$164)+SUM(I$26:I127)&lt;$I$22,1,0))</f>
        <v>1</v>
      </c>
      <c r="K127" s="33">
        <f t="shared" si="10"/>
        <v>1</v>
      </c>
      <c r="L127" s="33">
        <f t="shared" si="11"/>
        <v>1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16"/>
        <v>0</v>
      </c>
      <c r="AE127" s="32"/>
      <c r="AF127" s="39"/>
      <c r="AG127" s="38"/>
    </row>
    <row r="128" spans="1:33" s="27" customFormat="1" x14ac:dyDescent="0.25">
      <c r="A128" s="30"/>
      <c r="B128" s="122"/>
      <c r="C128" s="121"/>
      <c r="D128" s="121"/>
      <c r="E128" s="121"/>
      <c r="F128" s="31"/>
      <c r="I128" s="30">
        <f t="shared" si="15"/>
        <v>0</v>
      </c>
      <c r="J128" s="30">
        <f>IF(I128=1,1,IF(SUM(J129:J$164)+SUM(I$26:I128)&lt;$I$22,1,0))</f>
        <v>1</v>
      </c>
      <c r="K128" s="33">
        <f t="shared" si="10"/>
        <v>1</v>
      </c>
      <c r="L128" s="33">
        <f t="shared" si="11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16"/>
        <v>0</v>
      </c>
      <c r="AE128" s="32"/>
      <c r="AF128" s="39"/>
      <c r="AG128" s="38"/>
    </row>
    <row r="129" spans="1:33" s="101" customFormat="1" ht="22.35" customHeight="1" x14ac:dyDescent="0.25">
      <c r="A129" s="112"/>
      <c r="B129" s="112"/>
      <c r="C129" s="112"/>
      <c r="D129" s="112"/>
      <c r="E129" s="112"/>
      <c r="F129" s="112"/>
      <c r="I129" s="62">
        <v>1</v>
      </c>
      <c r="J129" s="62">
        <v>1</v>
      </c>
      <c r="K129" s="61">
        <f t="shared" si="10"/>
        <v>1</v>
      </c>
      <c r="L129" s="61">
        <f t="shared" si="11"/>
        <v>1</v>
      </c>
      <c r="M129" s="61"/>
      <c r="N129" s="61"/>
      <c r="O129" s="61"/>
      <c r="P129" s="61"/>
      <c r="Q129" s="61"/>
      <c r="R129" s="61"/>
      <c r="S129" s="61"/>
      <c r="T129" s="130"/>
      <c r="U129" s="111"/>
      <c r="V129" s="129"/>
      <c r="W129" s="129"/>
      <c r="X129" s="129"/>
      <c r="Y129" s="128"/>
      <c r="Z129" s="127"/>
      <c r="AA129" s="127"/>
      <c r="AB129" s="126"/>
      <c r="AC129" s="125" t="s">
        <v>27</v>
      </c>
      <c r="AD129" s="105">
        <f>SUM(AD118:AD128)</f>
        <v>0</v>
      </c>
      <c r="AE129" s="102"/>
      <c r="AF129" s="104"/>
      <c r="AG129" s="103"/>
    </row>
    <row r="130" spans="1:33" s="27" customFormat="1" ht="25.5" x14ac:dyDescent="0.25">
      <c r="H130" s="138"/>
      <c r="I130" s="30">
        <v>1</v>
      </c>
      <c r="J130" s="30">
        <f>IF(I130=1,1,IF(SUM(J132:J$164)+SUM(I$26:I130)&lt;$I$22,1,0))</f>
        <v>1</v>
      </c>
      <c r="K130" s="33">
        <f t="shared" si="10"/>
        <v>1</v>
      </c>
      <c r="L130" s="33">
        <f t="shared" si="11"/>
        <v>1</v>
      </c>
      <c r="M130" s="33"/>
      <c r="N130" s="33"/>
      <c r="O130" s="33"/>
      <c r="P130" s="33"/>
      <c r="Q130" s="33"/>
      <c r="R130" s="33"/>
      <c r="S130" s="33"/>
      <c r="T130" s="278" t="s">
        <v>8</v>
      </c>
      <c r="U130" s="124"/>
      <c r="V130" s="568" t="s">
        <v>25</v>
      </c>
      <c r="W130" s="568"/>
      <c r="X130" s="568"/>
      <c r="Y130" s="568"/>
      <c r="Z130" s="568"/>
      <c r="AA130" s="279" t="s">
        <v>22</v>
      </c>
      <c r="AB130" s="275" t="s">
        <v>21</v>
      </c>
      <c r="AC130" s="135" t="s">
        <v>24</v>
      </c>
      <c r="AD130" s="134" t="s">
        <v>20</v>
      </c>
      <c r="AE130" s="32"/>
      <c r="AF130" s="39"/>
      <c r="AG130" s="38"/>
    </row>
    <row r="131" spans="1:33" s="27" customFormat="1" x14ac:dyDescent="0.25">
      <c r="H131" s="138"/>
      <c r="I131" s="30"/>
      <c r="J131" s="30"/>
      <c r="K131" s="33"/>
      <c r="L131" s="33"/>
      <c r="M131" s="33"/>
      <c r="N131" s="33"/>
      <c r="O131" s="33"/>
      <c r="P131" s="33"/>
      <c r="Q131" s="33"/>
      <c r="R131" s="33"/>
      <c r="S131" s="33"/>
      <c r="T131" s="435"/>
      <c r="U131" s="124"/>
      <c r="V131" s="563" t="s">
        <v>479</v>
      </c>
      <c r="W131" s="563"/>
      <c r="X131" s="563"/>
      <c r="Y131" s="563"/>
      <c r="Z131" s="563"/>
      <c r="AA131" s="131" t="s">
        <v>441</v>
      </c>
      <c r="AB131" s="115">
        <v>8</v>
      </c>
      <c r="AC131" s="207">
        <f>VLOOKUP(V131,BASE!$B$5:$E$60,4,FALSE)</f>
        <v>120</v>
      </c>
      <c r="AD131" s="113">
        <f>ROUND(AC131*AB131,2)</f>
        <v>960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H132" s="278"/>
      <c r="I132" s="30">
        <v>1</v>
      </c>
      <c r="J132" s="30">
        <v>0</v>
      </c>
      <c r="K132" s="33">
        <f t="shared" si="10"/>
        <v>1</v>
      </c>
      <c r="L132" s="33">
        <f t="shared" si="1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>ROUND(AC132*AB132,4)</f>
        <v>0</v>
      </c>
      <c r="AE132" s="32"/>
      <c r="AF132" s="133"/>
      <c r="AG132" s="38"/>
    </row>
    <row r="133" spans="1:33" s="27" customFormat="1" hidden="1" x14ac:dyDescent="0.25">
      <c r="A133" s="30"/>
      <c r="B133" s="122"/>
      <c r="C133" s="121"/>
      <c r="D133" s="121"/>
      <c r="E133" s="121"/>
      <c r="H133" s="278"/>
      <c r="I133" s="30">
        <f t="shared" ref="I133:I142" si="17">IF($AD133=0,0,1)</f>
        <v>0</v>
      </c>
      <c r="J133" s="30">
        <v>0</v>
      </c>
      <c r="K133" s="33">
        <f t="shared" si="10"/>
        <v>0</v>
      </c>
      <c r="L133" s="33">
        <f t="shared" si="11"/>
        <v>0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ref="AD133:AD142" si="18">ROUND(AC133*AB133,4)</f>
        <v>0</v>
      </c>
      <c r="AE133" s="32"/>
      <c r="AF133" s="39"/>
      <c r="AG133" s="38"/>
    </row>
    <row r="134" spans="1:33" s="27" customFormat="1" hidden="1" x14ac:dyDescent="0.25">
      <c r="A134" s="30"/>
      <c r="B134" s="122"/>
      <c r="C134" s="121"/>
      <c r="D134" s="121"/>
      <c r="E134" s="121"/>
      <c r="H134" s="278"/>
      <c r="I134" s="30">
        <f t="shared" si="17"/>
        <v>0</v>
      </c>
      <c r="J134" s="30">
        <v>0</v>
      </c>
      <c r="K134" s="33">
        <f t="shared" si="10"/>
        <v>0</v>
      </c>
      <c r="L134" s="33">
        <f t="shared" si="11"/>
        <v>0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18"/>
        <v>0</v>
      </c>
      <c r="AE134" s="32"/>
      <c r="AF134" s="39"/>
      <c r="AG134" s="38"/>
    </row>
    <row r="135" spans="1:33" s="27" customFormat="1" hidden="1" x14ac:dyDescent="0.25">
      <c r="A135" s="30"/>
      <c r="B135" s="122"/>
      <c r="C135" s="121"/>
      <c r="D135" s="121"/>
      <c r="E135" s="121"/>
      <c r="H135" s="278"/>
      <c r="I135" s="30">
        <f t="shared" si="17"/>
        <v>0</v>
      </c>
      <c r="J135" s="30">
        <v>0</v>
      </c>
      <c r="K135" s="33">
        <f t="shared" si="10"/>
        <v>0</v>
      </c>
      <c r="L135" s="33">
        <f t="shared" si="11"/>
        <v>0</v>
      </c>
      <c r="M135" s="33"/>
      <c r="N135" s="33"/>
      <c r="O135" s="33"/>
      <c r="P135" s="33"/>
      <c r="Q135" s="33"/>
      <c r="R135" s="33"/>
      <c r="S135" s="33"/>
      <c r="T135" s="123"/>
      <c r="U135" s="132"/>
      <c r="V135" s="563" t="s">
        <v>19</v>
      </c>
      <c r="W135" s="563"/>
      <c r="X135" s="563"/>
      <c r="Y135" s="563"/>
      <c r="Z135" s="563"/>
      <c r="AA135" s="131" t="s">
        <v>19</v>
      </c>
      <c r="AB135" s="115"/>
      <c r="AC135" s="114">
        <v>0</v>
      </c>
      <c r="AD135" s="113">
        <f t="shared" si="18"/>
        <v>0</v>
      </c>
      <c r="AE135" s="32"/>
      <c r="AF135" s="39"/>
      <c r="AG135" s="38"/>
    </row>
    <row r="136" spans="1:33" s="27" customFormat="1" hidden="1" x14ac:dyDescent="0.25">
      <c r="A136" s="30"/>
      <c r="B136" s="122"/>
      <c r="C136" s="121"/>
      <c r="D136" s="121"/>
      <c r="E136" s="121"/>
      <c r="H136" s="278"/>
      <c r="I136" s="30">
        <f t="shared" si="17"/>
        <v>0</v>
      </c>
      <c r="J136" s="30">
        <v>0</v>
      </c>
      <c r="K136" s="33">
        <f t="shared" si="10"/>
        <v>0</v>
      </c>
      <c r="L136" s="33">
        <f t="shared" si="11"/>
        <v>0</v>
      </c>
      <c r="M136" s="33"/>
      <c r="N136" s="33"/>
      <c r="O136" s="33"/>
      <c r="P136" s="33"/>
      <c r="Q136" s="33"/>
      <c r="R136" s="33"/>
      <c r="S136" s="33"/>
      <c r="T136" s="123"/>
      <c r="U136" s="132"/>
      <c r="V136" s="563" t="s">
        <v>19</v>
      </c>
      <c r="W136" s="563"/>
      <c r="X136" s="563"/>
      <c r="Y136" s="563"/>
      <c r="Z136" s="563"/>
      <c r="AA136" s="131" t="s">
        <v>19</v>
      </c>
      <c r="AB136" s="115"/>
      <c r="AC136" s="114">
        <v>0</v>
      </c>
      <c r="AD136" s="113">
        <f t="shared" si="18"/>
        <v>0</v>
      </c>
      <c r="AE136" s="32"/>
      <c r="AF136" s="39"/>
      <c r="AG136" s="38"/>
    </row>
    <row r="137" spans="1:33" s="27" customFormat="1" hidden="1" x14ac:dyDescent="0.25">
      <c r="A137" s="30"/>
      <c r="B137" s="122"/>
      <c r="C137" s="121"/>
      <c r="D137" s="121"/>
      <c r="E137" s="121"/>
      <c r="H137" s="278"/>
      <c r="I137" s="30">
        <f t="shared" si="17"/>
        <v>0</v>
      </c>
      <c r="J137" s="30">
        <v>0</v>
      </c>
      <c r="K137" s="33">
        <f t="shared" si="10"/>
        <v>0</v>
      </c>
      <c r="L137" s="33">
        <f t="shared" si="11"/>
        <v>0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 t="shared" si="18"/>
        <v>0</v>
      </c>
      <c r="AE137" s="32"/>
      <c r="AF137" s="39"/>
      <c r="AG137" s="38"/>
    </row>
    <row r="138" spans="1:33" s="27" customFormat="1" hidden="1" x14ac:dyDescent="0.25">
      <c r="A138" s="30"/>
      <c r="B138" s="122"/>
      <c r="C138" s="121"/>
      <c r="D138" s="121"/>
      <c r="E138" s="121"/>
      <c r="H138" s="278"/>
      <c r="I138" s="30">
        <f t="shared" si="17"/>
        <v>0</v>
      </c>
      <c r="J138" s="30">
        <v>0</v>
      </c>
      <c r="K138" s="33">
        <f t="shared" si="10"/>
        <v>0</v>
      </c>
      <c r="L138" s="33">
        <f t="shared" si="1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si="18"/>
        <v>0</v>
      </c>
      <c r="AE138" s="32"/>
      <c r="AF138" s="39"/>
      <c r="AG138" s="38"/>
    </row>
    <row r="139" spans="1:33" s="27" customFormat="1" hidden="1" x14ac:dyDescent="0.25">
      <c r="A139" s="30"/>
      <c r="B139" s="122"/>
      <c r="C139" s="121"/>
      <c r="D139" s="121"/>
      <c r="E139" s="121"/>
      <c r="H139" s="278"/>
      <c r="I139" s="30">
        <f t="shared" si="17"/>
        <v>0</v>
      </c>
      <c r="J139" s="30">
        <v>0</v>
      </c>
      <c r="K139" s="33">
        <f t="shared" si="10"/>
        <v>0</v>
      </c>
      <c r="L139" s="33">
        <f t="shared" si="1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18"/>
        <v>0</v>
      </c>
      <c r="AE139" s="32"/>
      <c r="AF139" s="39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278"/>
      <c r="I140" s="30">
        <f t="shared" si="17"/>
        <v>0</v>
      </c>
      <c r="J140" s="30">
        <v>0</v>
      </c>
      <c r="K140" s="33">
        <f t="shared" si="10"/>
        <v>0</v>
      </c>
      <c r="L140" s="33">
        <f t="shared" si="1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18"/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278"/>
      <c r="I141" s="30">
        <f t="shared" si="17"/>
        <v>0</v>
      </c>
      <c r="J141" s="30">
        <v>0</v>
      </c>
      <c r="K141" s="33">
        <f t="shared" si="10"/>
        <v>0</v>
      </c>
      <c r="L141" s="33">
        <f t="shared" si="1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18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278"/>
      <c r="I142" s="30">
        <f t="shared" si="17"/>
        <v>0</v>
      </c>
      <c r="J142" s="30">
        <v>0</v>
      </c>
      <c r="K142" s="33">
        <f t="shared" si="10"/>
        <v>0</v>
      </c>
      <c r="L142" s="33">
        <f t="shared" si="1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18"/>
        <v>0</v>
      </c>
      <c r="AE142" s="32"/>
      <c r="AF142" s="39"/>
      <c r="AG142" s="38"/>
    </row>
    <row r="143" spans="1:33" s="101" customFormat="1" ht="22.35" customHeight="1" x14ac:dyDescent="0.25">
      <c r="A143" s="112"/>
      <c r="B143" s="112"/>
      <c r="C143" s="112"/>
      <c r="D143" s="112"/>
      <c r="E143" s="112"/>
      <c r="F143" s="112"/>
      <c r="I143" s="62">
        <v>1</v>
      </c>
      <c r="J143" s="62">
        <v>1</v>
      </c>
      <c r="K143" s="61">
        <f t="shared" si="10"/>
        <v>1</v>
      </c>
      <c r="L143" s="61">
        <f t="shared" si="11"/>
        <v>1</v>
      </c>
      <c r="M143" s="61"/>
      <c r="N143" s="61"/>
      <c r="O143" s="61"/>
      <c r="P143" s="61"/>
      <c r="Q143" s="61"/>
      <c r="R143" s="61"/>
      <c r="S143" s="61"/>
      <c r="T143" s="130"/>
      <c r="U143" s="111"/>
      <c r="V143" s="110"/>
      <c r="W143" s="110"/>
      <c r="X143" s="110"/>
      <c r="Y143" s="109"/>
      <c r="Z143" s="108"/>
      <c r="AA143" s="108"/>
      <c r="AB143" s="107"/>
      <c r="AC143" s="106" t="s">
        <v>23</v>
      </c>
      <c r="AD143" s="105">
        <f>IF($T$116=0,0,ROUND((SUM(AD131:AD138))/$T$116,2))</f>
        <v>1.92</v>
      </c>
      <c r="AE143" s="102"/>
      <c r="AF143" s="104"/>
      <c r="AG143" s="103"/>
    </row>
    <row r="144" spans="1:33" s="27" customFormat="1" ht="15" customHeight="1" x14ac:dyDescent="0.25">
      <c r="A144" s="31"/>
      <c r="B144" s="31"/>
      <c r="C144" s="31"/>
      <c r="D144" s="31"/>
      <c r="E144" s="31"/>
      <c r="F144" s="31"/>
      <c r="I144" s="30">
        <v>1</v>
      </c>
      <c r="J144" s="30">
        <f>IF(I144=1,1,IF(SUM(J145:J$164)+SUM(I$26:I144)&lt;$I$22,1,0))</f>
        <v>1</v>
      </c>
      <c r="K144" s="33">
        <f t="shared" si="10"/>
        <v>1</v>
      </c>
      <c r="L144" s="33">
        <f t="shared" si="11"/>
        <v>1</v>
      </c>
      <c r="M144" s="33"/>
      <c r="N144" s="33"/>
      <c r="O144" s="33"/>
      <c r="P144" s="33"/>
      <c r="Q144" s="33"/>
      <c r="R144" s="33"/>
      <c r="S144" s="33"/>
      <c r="T144" s="585" t="s">
        <v>8</v>
      </c>
      <c r="U144" s="124"/>
      <c r="V144" s="566"/>
      <c r="W144" s="566"/>
      <c r="X144" s="567"/>
      <c r="Y144" s="567"/>
      <c r="Z144" s="567"/>
      <c r="AA144" s="567"/>
      <c r="AB144" s="558"/>
      <c r="AC144" s="559"/>
      <c r="AD144" s="560"/>
      <c r="AE144" s="32"/>
      <c r="AF144" s="39"/>
      <c r="AG144" s="38"/>
    </row>
    <row r="145" spans="1:33" s="27" customFormat="1" x14ac:dyDescent="0.25">
      <c r="A145" s="31"/>
      <c r="B145" s="31"/>
      <c r="C145" s="31"/>
      <c r="D145" s="31"/>
      <c r="E145" s="31"/>
      <c r="F145" s="31"/>
      <c r="I145" s="30">
        <v>1</v>
      </c>
      <c r="J145" s="30">
        <f>IF(I145=1,1,IF(SUM(J146:J$164)+SUM(I$26:I145)&lt;$I$22,1,0))</f>
        <v>1</v>
      </c>
      <c r="K145" s="33">
        <f t="shared" si="10"/>
        <v>1</v>
      </c>
      <c r="L145" s="33">
        <f t="shared" si="11"/>
        <v>1</v>
      </c>
      <c r="M145" s="33"/>
      <c r="N145" s="33"/>
      <c r="O145" s="33"/>
      <c r="P145" s="33"/>
      <c r="Q145" s="33"/>
      <c r="R145" s="33"/>
      <c r="S145" s="33"/>
      <c r="T145" s="586"/>
      <c r="U145" s="124"/>
      <c r="V145" s="566"/>
      <c r="W145" s="566"/>
      <c r="X145" s="567"/>
      <c r="Y145" s="479"/>
      <c r="Z145" s="479"/>
      <c r="AA145" s="479"/>
      <c r="AB145" s="558"/>
      <c r="AC145" s="559"/>
      <c r="AD145" s="560"/>
      <c r="AE145" s="32"/>
      <c r="AF145" s="39"/>
      <c r="AG145" s="38"/>
    </row>
    <row r="146" spans="1:33" s="27" customFormat="1" x14ac:dyDescent="0.25">
      <c r="A146" s="30"/>
      <c r="B146" s="122"/>
      <c r="C146" s="121"/>
      <c r="D146" s="121"/>
      <c r="E146" s="121"/>
      <c r="F146" s="31"/>
      <c r="I146" s="30">
        <v>1</v>
      </c>
      <c r="J146" s="30">
        <v>0</v>
      </c>
      <c r="K146" s="33">
        <f t="shared" si="10"/>
        <v>1</v>
      </c>
      <c r="L146" s="33">
        <f t="shared" si="11"/>
        <v>1</v>
      </c>
      <c r="M146" s="33"/>
      <c r="N146" s="33"/>
      <c r="O146" s="33"/>
      <c r="P146" s="33"/>
      <c r="Q146" s="33"/>
      <c r="R146" s="33"/>
      <c r="S146" s="120"/>
      <c r="T146" s="123"/>
      <c r="U146" s="118"/>
      <c r="V146" s="561"/>
      <c r="W146" s="561"/>
      <c r="X146" s="480"/>
      <c r="Y146" s="481"/>
      <c r="Z146" s="481"/>
      <c r="AA146" s="482"/>
      <c r="AB146" s="481"/>
      <c r="AC146" s="483"/>
      <c r="AD146" s="187"/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F147" s="31"/>
      <c r="I147" s="30">
        <f t="shared" ref="I147:I156" si="19">IF($AD147=0,0,1)</f>
        <v>0</v>
      </c>
      <c r="J147" s="30">
        <v>0</v>
      </c>
      <c r="K147" s="33">
        <f t="shared" si="10"/>
        <v>0</v>
      </c>
      <c r="L147" s="33">
        <f t="shared" si="11"/>
        <v>0</v>
      </c>
      <c r="M147" s="33"/>
      <c r="N147" s="33"/>
      <c r="O147" s="33"/>
      <c r="P147" s="33"/>
      <c r="Q147" s="33"/>
      <c r="R147" s="33"/>
      <c r="S147" s="120"/>
      <c r="T147" s="123"/>
      <c r="U147" s="118"/>
      <c r="V147" s="562" t="s">
        <v>19</v>
      </c>
      <c r="W147" s="562"/>
      <c r="X147" s="474" t="s">
        <v>19</v>
      </c>
      <c r="Y147" s="475"/>
      <c r="Z147" s="475"/>
      <c r="AA147" s="476">
        <v>0</v>
      </c>
      <c r="AB147" s="475"/>
      <c r="AC147" s="477">
        <v>0</v>
      </c>
      <c r="AD147" s="478">
        <f t="shared" ref="AD147:AD156" si="20">ROUND(AA147*AB147*AC147,4)</f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F148" s="31"/>
      <c r="I148" s="30">
        <f t="shared" si="19"/>
        <v>0</v>
      </c>
      <c r="J148" s="30">
        <v>0</v>
      </c>
      <c r="K148" s="33">
        <f t="shared" si="10"/>
        <v>0</v>
      </c>
      <c r="L148" s="33">
        <f t="shared" si="11"/>
        <v>0</v>
      </c>
      <c r="M148" s="33"/>
      <c r="N148" s="33"/>
      <c r="O148" s="33"/>
      <c r="P148" s="33"/>
      <c r="Q148" s="33"/>
      <c r="R148" s="33"/>
      <c r="S148" s="120"/>
      <c r="T148" s="123"/>
      <c r="U148" s="118"/>
      <c r="V148" s="557" t="s">
        <v>19</v>
      </c>
      <c r="W148" s="557"/>
      <c r="X148" s="117" t="s">
        <v>19</v>
      </c>
      <c r="Y148" s="115"/>
      <c r="Z148" s="115"/>
      <c r="AA148" s="116">
        <v>0</v>
      </c>
      <c r="AB148" s="115"/>
      <c r="AC148" s="114">
        <v>0</v>
      </c>
      <c r="AD148" s="113">
        <f t="shared" si="20"/>
        <v>0</v>
      </c>
      <c r="AE148" s="32"/>
      <c r="AF148" s="39"/>
      <c r="AG148" s="38"/>
    </row>
    <row r="149" spans="1:33" s="27" customFormat="1" hidden="1" x14ac:dyDescent="0.25">
      <c r="A149" s="30"/>
      <c r="B149" s="122"/>
      <c r="C149" s="121"/>
      <c r="D149" s="121"/>
      <c r="E149" s="121"/>
      <c r="F149" s="31"/>
      <c r="I149" s="30">
        <f t="shared" si="19"/>
        <v>0</v>
      </c>
      <c r="J149" s="30">
        <v>0</v>
      </c>
      <c r="K149" s="33">
        <f t="shared" si="10"/>
        <v>0</v>
      </c>
      <c r="L149" s="33">
        <f t="shared" si="11"/>
        <v>0</v>
      </c>
      <c r="M149" s="33"/>
      <c r="N149" s="33"/>
      <c r="O149" s="33"/>
      <c r="P149" s="33"/>
      <c r="Q149" s="33"/>
      <c r="R149" s="33"/>
      <c r="S149" s="120"/>
      <c r="T149" s="123"/>
      <c r="U149" s="118"/>
      <c r="V149" s="557" t="s">
        <v>19</v>
      </c>
      <c r="W149" s="557"/>
      <c r="X149" s="117" t="s">
        <v>19</v>
      </c>
      <c r="Y149" s="115"/>
      <c r="Z149" s="115"/>
      <c r="AA149" s="116">
        <v>0</v>
      </c>
      <c r="AB149" s="115"/>
      <c r="AC149" s="114">
        <v>0</v>
      </c>
      <c r="AD149" s="113">
        <f t="shared" si="20"/>
        <v>0</v>
      </c>
      <c r="AE149" s="32"/>
      <c r="AF149" s="39"/>
      <c r="AG149" s="38"/>
    </row>
    <row r="150" spans="1:33" s="27" customFormat="1" hidden="1" x14ac:dyDescent="0.25">
      <c r="A150" s="30"/>
      <c r="B150" s="122"/>
      <c r="C150" s="121"/>
      <c r="D150" s="121"/>
      <c r="E150" s="121"/>
      <c r="F150" s="31"/>
      <c r="I150" s="30">
        <f t="shared" si="19"/>
        <v>0</v>
      </c>
      <c r="J150" s="30">
        <v>0</v>
      </c>
      <c r="K150" s="33">
        <f t="shared" si="10"/>
        <v>0</v>
      </c>
      <c r="L150" s="33">
        <f t="shared" si="11"/>
        <v>0</v>
      </c>
      <c r="M150" s="33"/>
      <c r="N150" s="33"/>
      <c r="O150" s="33"/>
      <c r="P150" s="33"/>
      <c r="Q150" s="33"/>
      <c r="R150" s="33"/>
      <c r="S150" s="120"/>
      <c r="T150" s="123"/>
      <c r="U150" s="118"/>
      <c r="V150" s="557" t="s">
        <v>19</v>
      </c>
      <c r="W150" s="557"/>
      <c r="X150" s="117" t="s">
        <v>19</v>
      </c>
      <c r="Y150" s="115"/>
      <c r="Z150" s="115"/>
      <c r="AA150" s="116">
        <v>0</v>
      </c>
      <c r="AB150" s="115"/>
      <c r="AC150" s="114">
        <v>0</v>
      </c>
      <c r="AD150" s="113">
        <f t="shared" si="20"/>
        <v>0</v>
      </c>
      <c r="AE150" s="32"/>
      <c r="AF150" s="39"/>
      <c r="AG150" s="38"/>
    </row>
    <row r="151" spans="1:33" s="27" customFormat="1" hidden="1" x14ac:dyDescent="0.25">
      <c r="A151" s="30"/>
      <c r="B151" s="122"/>
      <c r="C151" s="121"/>
      <c r="D151" s="121"/>
      <c r="E151" s="121"/>
      <c r="F151" s="31"/>
      <c r="I151" s="30">
        <f t="shared" si="19"/>
        <v>0</v>
      </c>
      <c r="J151" s="30">
        <v>0</v>
      </c>
      <c r="K151" s="33">
        <f t="shared" ref="K151:K163" si="21">MAX(I151:J151)</f>
        <v>0</v>
      </c>
      <c r="L151" s="33">
        <f t="shared" ref="L151:L163" si="22">K151</f>
        <v>0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57" t="s">
        <v>19</v>
      </c>
      <c r="W151" s="557"/>
      <c r="X151" s="117" t="s">
        <v>19</v>
      </c>
      <c r="Y151" s="115"/>
      <c r="Z151" s="115"/>
      <c r="AA151" s="116">
        <v>0</v>
      </c>
      <c r="AB151" s="115"/>
      <c r="AC151" s="114">
        <v>0</v>
      </c>
      <c r="AD151" s="113">
        <f t="shared" si="20"/>
        <v>0</v>
      </c>
      <c r="AE151" s="32"/>
      <c r="AF151" s="39"/>
      <c r="AG151" s="38"/>
    </row>
    <row r="152" spans="1:33" s="27" customFormat="1" hidden="1" x14ac:dyDescent="0.25">
      <c r="A152" s="30"/>
      <c r="B152" s="122"/>
      <c r="C152" s="121"/>
      <c r="D152" s="121"/>
      <c r="E152" s="121"/>
      <c r="F152" s="31"/>
      <c r="I152" s="30">
        <f t="shared" si="19"/>
        <v>0</v>
      </c>
      <c r="J152" s="30">
        <v>0</v>
      </c>
      <c r="K152" s="33">
        <f t="shared" si="21"/>
        <v>0</v>
      </c>
      <c r="L152" s="33">
        <f t="shared" si="22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57" t="s">
        <v>19</v>
      </c>
      <c r="W152" s="557"/>
      <c r="X152" s="117" t="s">
        <v>19</v>
      </c>
      <c r="Y152" s="115"/>
      <c r="Z152" s="115"/>
      <c r="AA152" s="116">
        <v>0</v>
      </c>
      <c r="AB152" s="115"/>
      <c r="AC152" s="114">
        <v>0</v>
      </c>
      <c r="AD152" s="113">
        <f t="shared" si="20"/>
        <v>0</v>
      </c>
      <c r="AE152" s="32"/>
      <c r="AF152" s="39"/>
      <c r="AG152" s="38"/>
    </row>
    <row r="153" spans="1:33" s="27" customFormat="1" hidden="1" x14ac:dyDescent="0.25">
      <c r="A153" s="30"/>
      <c r="B153" s="122"/>
      <c r="C153" s="121"/>
      <c r="D153" s="121"/>
      <c r="E153" s="121"/>
      <c r="F153" s="31"/>
      <c r="I153" s="30">
        <f t="shared" si="19"/>
        <v>0</v>
      </c>
      <c r="J153" s="30">
        <v>0</v>
      </c>
      <c r="K153" s="33">
        <f t="shared" si="21"/>
        <v>0</v>
      </c>
      <c r="L153" s="33">
        <f t="shared" si="22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20"/>
        <v>0</v>
      </c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si="19"/>
        <v>0</v>
      </c>
      <c r="J154" s="30">
        <v>0</v>
      </c>
      <c r="K154" s="33">
        <f t="shared" si="21"/>
        <v>0</v>
      </c>
      <c r="L154" s="33">
        <f t="shared" si="22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0"/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19"/>
        <v>0</v>
      </c>
      <c r="J155" s="30">
        <v>0</v>
      </c>
      <c r="K155" s="33">
        <f t="shared" si="21"/>
        <v>0</v>
      </c>
      <c r="L155" s="33">
        <f t="shared" si="22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0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19"/>
        <v>0</v>
      </c>
      <c r="J156" s="30">
        <v>0</v>
      </c>
      <c r="K156" s="33">
        <f t="shared" si="21"/>
        <v>0</v>
      </c>
      <c r="L156" s="33">
        <f t="shared" si="22"/>
        <v>0</v>
      </c>
      <c r="M156" s="33"/>
      <c r="N156" s="33"/>
      <c r="O156" s="33"/>
      <c r="P156" s="33"/>
      <c r="Q156" s="33"/>
      <c r="R156" s="33"/>
      <c r="S156" s="120"/>
      <c r="T156" s="119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0"/>
        <v>0</v>
      </c>
      <c r="AE156" s="32"/>
      <c r="AF156" s="39"/>
      <c r="AG156" s="38"/>
    </row>
    <row r="157" spans="1:33" s="101" customFormat="1" ht="22.35" customHeight="1" x14ac:dyDescent="0.25">
      <c r="A157" s="112"/>
      <c r="B157" s="112"/>
      <c r="C157" s="112"/>
      <c r="D157" s="112"/>
      <c r="E157" s="112"/>
      <c r="F157" s="112"/>
      <c r="G157" s="27"/>
      <c r="H157" s="27"/>
      <c r="I157" s="62">
        <v>1</v>
      </c>
      <c r="J157" s="62">
        <v>1</v>
      </c>
      <c r="K157" s="61">
        <f t="shared" si="21"/>
        <v>1</v>
      </c>
      <c r="L157" s="61">
        <f t="shared" si="22"/>
        <v>1</v>
      </c>
      <c r="M157" s="61"/>
      <c r="N157" s="61"/>
      <c r="O157" s="61"/>
      <c r="P157" s="61"/>
      <c r="Q157" s="61"/>
      <c r="R157" s="61"/>
      <c r="S157" s="61"/>
      <c r="T157" s="111"/>
      <c r="U157" s="111"/>
      <c r="V157" s="110"/>
      <c r="W157" s="110"/>
      <c r="X157" s="110"/>
      <c r="Y157" s="109"/>
      <c r="Z157" s="108"/>
      <c r="AA157" s="108"/>
      <c r="AB157" s="107"/>
      <c r="AC157" s="106"/>
      <c r="AD157" s="105"/>
      <c r="AE157" s="102"/>
      <c r="AF157" s="104"/>
      <c r="AG157" s="103"/>
    </row>
    <row r="158" spans="1:33" s="27" customFormat="1" ht="18" customHeight="1" x14ac:dyDescent="0.25">
      <c r="A158" s="31"/>
      <c r="B158" s="31"/>
      <c r="C158" s="31"/>
      <c r="D158" s="31"/>
      <c r="E158" s="31"/>
      <c r="F158" s="31"/>
      <c r="G158" s="100"/>
      <c r="H158" s="100"/>
      <c r="I158" s="30">
        <v>1</v>
      </c>
      <c r="J158" s="30">
        <f>IF(I158=1,1,IF(SUM(J159:J$164)+SUM(I$26:I158)&lt;$I$22,1,0))</f>
        <v>1</v>
      </c>
      <c r="K158" s="33">
        <f t="shared" si="21"/>
        <v>1</v>
      </c>
      <c r="L158" s="33">
        <f t="shared" si="22"/>
        <v>1</v>
      </c>
      <c r="M158" s="33"/>
      <c r="N158" s="33"/>
      <c r="O158" s="33"/>
      <c r="P158" s="33"/>
      <c r="Q158" s="33"/>
      <c r="R158" s="33"/>
      <c r="S158" s="33"/>
      <c r="T158" s="60"/>
      <c r="U158" s="48"/>
      <c r="V158" s="99"/>
      <c r="W158" s="98"/>
      <c r="X158" s="97"/>
      <c r="Y158" s="96"/>
      <c r="Z158" s="95" t="s">
        <v>486</v>
      </c>
      <c r="AA158" s="94"/>
      <c r="AB158" s="93"/>
      <c r="AC158" s="92"/>
      <c r="AD158" s="91">
        <f>TRUNC(SUM(AD116+AD129+AD143+AD157),2)</f>
        <v>59.46</v>
      </c>
      <c r="AE158" s="32"/>
      <c r="AF158" s="39"/>
      <c r="AG158" s="38"/>
    </row>
    <row r="159" spans="1:33" s="27" customFormat="1" ht="18" customHeight="1" x14ac:dyDescent="0.25">
      <c r="A159" s="31"/>
      <c r="B159" s="31"/>
      <c r="C159" s="31"/>
      <c r="D159" s="31"/>
      <c r="E159" s="31"/>
      <c r="F159" s="31"/>
      <c r="G159" s="64"/>
      <c r="H159" s="278"/>
      <c r="I159" s="30">
        <f>IF($AD159=0,0,1)</f>
        <v>1</v>
      </c>
      <c r="J159" s="30">
        <f>H159</f>
        <v>0</v>
      </c>
      <c r="K159" s="33">
        <f t="shared" si="21"/>
        <v>1</v>
      </c>
      <c r="L159" s="33">
        <f t="shared" si="22"/>
        <v>1</v>
      </c>
      <c r="M159" s="33"/>
      <c r="N159" s="33"/>
      <c r="O159" s="33"/>
      <c r="P159" s="33"/>
      <c r="Q159" s="33"/>
      <c r="R159" s="33"/>
      <c r="S159" s="33"/>
      <c r="T159" s="60"/>
      <c r="U159" s="48"/>
      <c r="V159" s="90"/>
      <c r="W159" s="90"/>
      <c r="X159" s="89"/>
      <c r="Y159" s="88"/>
      <c r="Z159" s="87" t="s">
        <v>266</v>
      </c>
      <c r="AA159" s="86"/>
      <c r="AB159" s="85">
        <v>0.12</v>
      </c>
      <c r="AC159" s="84"/>
      <c r="AD159" s="83">
        <f>AD158*AB159</f>
        <v>7.1352000000000002</v>
      </c>
      <c r="AE159" s="32"/>
      <c r="AF159" s="39"/>
      <c r="AG159" s="38"/>
    </row>
    <row r="160" spans="1:33" s="27" customFormat="1" ht="18" customHeight="1" x14ac:dyDescent="0.25">
      <c r="A160" s="31"/>
      <c r="B160" s="31"/>
      <c r="C160" s="31"/>
      <c r="D160" s="31"/>
      <c r="E160" s="31"/>
      <c r="F160" s="31"/>
      <c r="G160" s="64"/>
      <c r="H160" s="278"/>
      <c r="I160" s="30">
        <f>IF($AD160=0,0,1)</f>
        <v>1</v>
      </c>
      <c r="J160" s="30">
        <f>H160</f>
        <v>0</v>
      </c>
      <c r="K160" s="33">
        <f t="shared" si="21"/>
        <v>1</v>
      </c>
      <c r="L160" s="33">
        <f t="shared" si="22"/>
        <v>1</v>
      </c>
      <c r="M160" s="33"/>
      <c r="N160" s="33"/>
      <c r="O160" s="33"/>
      <c r="P160" s="33"/>
      <c r="Q160" s="33"/>
      <c r="R160" s="33"/>
      <c r="S160" s="33"/>
      <c r="T160" s="60"/>
      <c r="U160" s="48"/>
      <c r="V160" s="82"/>
      <c r="W160" s="82"/>
      <c r="X160" s="81"/>
      <c r="Y160" s="80"/>
      <c r="Z160" s="79" t="s">
        <v>267</v>
      </c>
      <c r="AA160" s="78"/>
      <c r="AB160" s="77">
        <v>0.10787172011661809</v>
      </c>
      <c r="AC160" s="76"/>
      <c r="AD160" s="75">
        <f>(AD159+AD158)*AB160</f>
        <v>7.1837387755102062</v>
      </c>
      <c r="AE160" s="32"/>
      <c r="AF160" s="39"/>
      <c r="AG160" s="38"/>
    </row>
    <row r="161" spans="1:33" s="27" customFormat="1" ht="18" customHeight="1" x14ac:dyDescent="0.25">
      <c r="A161" s="31"/>
      <c r="B161" s="31"/>
      <c r="C161" s="31"/>
      <c r="D161" s="31"/>
      <c r="E161" s="31"/>
      <c r="F161" s="31"/>
      <c r="G161" s="64"/>
      <c r="H161" s="278"/>
      <c r="I161" s="30">
        <f>IF($AD161=0,0,1)</f>
        <v>1</v>
      </c>
      <c r="J161" s="30">
        <f>H161</f>
        <v>0</v>
      </c>
      <c r="K161" s="33">
        <f t="shared" si="21"/>
        <v>1</v>
      </c>
      <c r="L161" s="33">
        <f t="shared" si="22"/>
        <v>1</v>
      </c>
      <c r="M161" s="33"/>
      <c r="N161" s="33"/>
      <c r="O161" s="33"/>
      <c r="P161" s="33"/>
      <c r="Q161" s="33"/>
      <c r="R161" s="33"/>
      <c r="S161" s="33"/>
      <c r="T161" s="60"/>
      <c r="U161" s="48"/>
      <c r="V161" s="82"/>
      <c r="W161" s="82"/>
      <c r="X161" s="81"/>
      <c r="Y161" s="80"/>
      <c r="Z161" s="79" t="s">
        <v>268</v>
      </c>
      <c r="AA161" s="78"/>
      <c r="AB161" s="77">
        <v>5.8309037900874654E-2</v>
      </c>
      <c r="AC161" s="76"/>
      <c r="AD161" s="75">
        <f>(AD159+AD158)*AB161</f>
        <v>3.8831020408163281</v>
      </c>
      <c r="AE161" s="32"/>
      <c r="AF161" s="39"/>
      <c r="AG161" s="38"/>
    </row>
    <row r="162" spans="1:33" s="27" customFormat="1" ht="18" hidden="1" customHeight="1" x14ac:dyDescent="0.25">
      <c r="A162" s="31"/>
      <c r="B162" s="31"/>
      <c r="C162" s="31"/>
      <c r="D162" s="31"/>
      <c r="E162" s="31"/>
      <c r="F162" s="31"/>
      <c r="G162" s="64"/>
      <c r="H162" s="278"/>
      <c r="I162" s="30">
        <f>IF($AD162=0,0,1)</f>
        <v>0</v>
      </c>
      <c r="J162" s="30">
        <f>H162</f>
        <v>0</v>
      </c>
      <c r="K162" s="33">
        <f t="shared" si="21"/>
        <v>0</v>
      </c>
      <c r="L162" s="33">
        <f t="shared" si="22"/>
        <v>0</v>
      </c>
      <c r="M162" s="33"/>
      <c r="N162" s="33"/>
      <c r="O162" s="33"/>
      <c r="P162" s="33"/>
      <c r="Q162" s="33"/>
      <c r="R162" s="33"/>
      <c r="S162" s="33"/>
      <c r="T162" s="60"/>
      <c r="U162" s="48"/>
      <c r="V162" s="74"/>
      <c r="W162" s="74"/>
      <c r="X162" s="73"/>
      <c r="Y162" s="72"/>
      <c r="Z162" s="71" t="s">
        <v>15</v>
      </c>
      <c r="AA162" s="70"/>
      <c r="AB162" s="69">
        <v>0</v>
      </c>
      <c r="AC162" s="68"/>
      <c r="AD162" s="67">
        <f>AD158*AB162</f>
        <v>0</v>
      </c>
      <c r="AE162" s="32"/>
      <c r="AF162" s="39"/>
      <c r="AG162" s="38"/>
    </row>
    <row r="163" spans="1:33" s="27" customFormat="1" ht="18" customHeight="1" x14ac:dyDescent="0.25">
      <c r="A163" s="31"/>
      <c r="B163" s="66"/>
      <c r="C163" s="65"/>
      <c r="D163" s="65"/>
      <c r="E163" s="31"/>
      <c r="F163" s="31"/>
      <c r="G163" s="64"/>
      <c r="H163" s="278"/>
      <c r="I163" s="62">
        <v>1</v>
      </c>
      <c r="J163" s="62">
        <v>1</v>
      </c>
      <c r="K163" s="61">
        <f t="shared" si="21"/>
        <v>1</v>
      </c>
      <c r="L163" s="61">
        <f t="shared" si="22"/>
        <v>1</v>
      </c>
      <c r="M163" s="61"/>
      <c r="N163" s="61"/>
      <c r="O163" s="61"/>
      <c r="P163" s="61"/>
      <c r="Q163" s="61"/>
      <c r="R163" s="61"/>
      <c r="S163" s="33"/>
      <c r="T163" s="60"/>
      <c r="U163" s="48"/>
      <c r="V163" s="59"/>
      <c r="W163" s="58"/>
      <c r="X163" s="57"/>
      <c r="Y163" s="56"/>
      <c r="Z163" s="55" t="s">
        <v>269</v>
      </c>
      <c r="AA163" s="54"/>
      <c r="AB163" s="53"/>
      <c r="AC163" s="52"/>
      <c r="AD163" s="51">
        <f>TRUNC(AD158+AD159+AD160+AD161,2)</f>
        <v>77.66</v>
      </c>
      <c r="AE163" s="32"/>
      <c r="AF163" s="39"/>
      <c r="AG163" s="38"/>
    </row>
    <row r="164" spans="1:33" s="27" customFormat="1" ht="5.45" customHeight="1" x14ac:dyDescent="0.25">
      <c r="A164" s="31"/>
      <c r="B164" s="31"/>
      <c r="C164" s="31"/>
      <c r="D164" s="31"/>
      <c r="E164" s="31"/>
      <c r="F164" s="31"/>
      <c r="I164" s="30"/>
      <c r="J164" s="30"/>
      <c r="K164" s="33"/>
      <c r="L164" s="33"/>
      <c r="M164" s="33"/>
      <c r="N164" s="33"/>
      <c r="O164" s="33"/>
      <c r="P164" s="33"/>
      <c r="Q164" s="33"/>
      <c r="R164" s="33"/>
      <c r="S164" s="33"/>
      <c r="T164" s="29"/>
      <c r="U164" s="48"/>
      <c r="V164" s="47"/>
      <c r="W164" s="47"/>
      <c r="X164" s="46"/>
      <c r="Y164" s="45"/>
      <c r="Z164" s="44"/>
      <c r="AA164" s="43"/>
      <c r="AB164" s="42"/>
      <c r="AC164" s="41"/>
      <c r="AD164" s="50"/>
      <c r="AE164" s="32"/>
      <c r="AF164" s="39"/>
      <c r="AG164" s="38"/>
    </row>
    <row r="165" spans="1:33" s="32" customFormat="1" ht="18" customHeight="1" x14ac:dyDescent="0.25">
      <c r="A165" s="37"/>
      <c r="B165" s="37"/>
      <c r="C165" s="37"/>
      <c r="D165" s="37"/>
      <c r="E165" s="37"/>
      <c r="F165" s="37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29"/>
      <c r="U165" s="48"/>
      <c r="V165" s="47"/>
      <c r="W165" s="47"/>
      <c r="X165" s="46"/>
      <c r="Y165" s="45"/>
      <c r="Z165" s="44"/>
      <c r="AA165" s="43"/>
      <c r="AB165" s="42"/>
      <c r="AC165" s="41"/>
      <c r="AD165" s="49"/>
      <c r="AF165" s="39"/>
      <c r="AG165" s="38"/>
    </row>
    <row r="166" spans="1:33" s="32" customFormat="1" ht="18" customHeight="1" x14ac:dyDescent="0.25">
      <c r="A166" s="37"/>
      <c r="B166" s="37"/>
      <c r="C166" s="37"/>
      <c r="D166" s="37"/>
      <c r="E166" s="37"/>
      <c r="F166" s="37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29"/>
      <c r="U166" s="48"/>
      <c r="V166" s="47"/>
      <c r="W166" s="47"/>
      <c r="X166" s="46"/>
      <c r="Y166" s="45"/>
      <c r="AD166" s="235"/>
      <c r="AF166" s="39"/>
      <c r="AG166" s="38"/>
    </row>
    <row r="167" spans="1:33" s="32" customFormat="1" ht="18" customHeight="1" x14ac:dyDescent="0.25">
      <c r="A167" s="37"/>
      <c r="B167" s="37"/>
      <c r="C167" s="37"/>
      <c r="D167" s="37"/>
      <c r="E167" s="37"/>
      <c r="F167" s="37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29"/>
      <c r="U167" s="48"/>
      <c r="V167" s="47"/>
      <c r="W167" s="47"/>
      <c r="X167" s="46"/>
      <c r="Y167" s="45"/>
      <c r="AF167" s="39"/>
      <c r="AG167" s="38"/>
    </row>
    <row r="168" spans="1:33" s="32" customFormat="1" ht="18" customHeight="1" x14ac:dyDescent="0.25">
      <c r="A168" s="37"/>
      <c r="B168" s="37"/>
      <c r="C168" s="37"/>
      <c r="D168" s="37"/>
      <c r="E168" s="37"/>
      <c r="F168" s="37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29"/>
      <c r="U168" s="48"/>
      <c r="V168" s="47"/>
      <c r="W168" s="47"/>
      <c r="X168" s="46"/>
      <c r="Y168" s="45"/>
      <c r="AF168" s="39"/>
      <c r="AG168" s="38"/>
    </row>
    <row r="169" spans="1:33" s="32" customFormat="1" ht="18" customHeight="1" x14ac:dyDescent="0.25">
      <c r="A169" s="37"/>
      <c r="B169" s="37"/>
      <c r="C169" s="37"/>
      <c r="D169" s="37"/>
      <c r="E169" s="37"/>
      <c r="F169" s="37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40"/>
      <c r="AF169" s="39"/>
      <c r="AG169" s="38"/>
    </row>
    <row r="170" spans="1:33" s="32" customFormat="1" x14ac:dyDescent="0.25">
      <c r="A170" s="37"/>
      <c r="B170" s="36"/>
      <c r="C170" s="36"/>
      <c r="D170" s="36"/>
      <c r="E170" s="36"/>
      <c r="F170" s="36"/>
      <c r="G170" s="35"/>
      <c r="H170" s="35"/>
      <c r="I170" s="34"/>
      <c r="J170" s="34"/>
      <c r="K170" s="34"/>
      <c r="L170" s="33"/>
      <c r="M170" s="33"/>
      <c r="N170" s="33"/>
      <c r="O170" s="33"/>
      <c r="P170" s="33"/>
      <c r="Q170" s="33"/>
      <c r="R170" s="33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</row>
    <row r="171" spans="1:33" s="32" customFormat="1" x14ac:dyDescent="0.25">
      <c r="A171" s="37"/>
      <c r="B171" s="36"/>
      <c r="C171" s="36"/>
      <c r="D171" s="36"/>
      <c r="E171" s="36"/>
      <c r="F171" s="36"/>
      <c r="G171" s="35"/>
      <c r="H171" s="35"/>
      <c r="I171" s="34"/>
      <c r="J171" s="34"/>
      <c r="K171" s="34"/>
      <c r="L171" s="33"/>
      <c r="M171" s="33"/>
      <c r="N171" s="33"/>
      <c r="O171" s="33"/>
      <c r="P171" s="33"/>
      <c r="Q171" s="33"/>
      <c r="R171" s="33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</row>
    <row r="172" spans="1:33" s="32" customFormat="1" x14ac:dyDescent="0.25">
      <c r="A172" s="37"/>
      <c r="B172" s="36"/>
      <c r="C172" s="36"/>
      <c r="D172" s="36"/>
      <c r="E172" s="36"/>
      <c r="F172" s="36"/>
      <c r="G172" s="35"/>
      <c r="H172" s="35"/>
      <c r="I172" s="34"/>
      <c r="J172" s="34"/>
      <c r="K172" s="34"/>
      <c r="L172" s="33"/>
      <c r="M172" s="33"/>
      <c r="N172" s="33"/>
      <c r="O172" s="33"/>
      <c r="P172" s="33"/>
      <c r="Q172" s="33"/>
      <c r="R172" s="33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</row>
    <row r="173" spans="1:33" s="32" customFormat="1" x14ac:dyDescent="0.25">
      <c r="A173" s="37"/>
      <c r="B173" s="36"/>
      <c r="C173" s="36"/>
      <c r="D173" s="36"/>
      <c r="E173" s="36"/>
      <c r="F173" s="36"/>
      <c r="G173" s="35"/>
      <c r="H173" s="35"/>
      <c r="I173" s="34"/>
      <c r="J173" s="34"/>
      <c r="K173" s="34"/>
      <c r="L173" s="33"/>
      <c r="M173" s="33"/>
      <c r="N173" s="33"/>
      <c r="O173" s="33"/>
      <c r="P173" s="33"/>
      <c r="Q173" s="33"/>
      <c r="R173" s="33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</row>
    <row r="174" spans="1:33" s="32" customFormat="1" x14ac:dyDescent="0.25">
      <c r="A174" s="37"/>
      <c r="B174" s="36"/>
      <c r="C174" s="36"/>
      <c r="D174" s="36"/>
      <c r="E174" s="36"/>
      <c r="F174" s="36"/>
      <c r="G174" s="35"/>
      <c r="H174" s="35"/>
      <c r="I174" s="34"/>
      <c r="J174" s="34"/>
      <c r="K174" s="34"/>
      <c r="L174" s="33"/>
      <c r="M174" s="33"/>
      <c r="N174" s="33"/>
      <c r="O174" s="33"/>
      <c r="P174" s="33"/>
      <c r="Q174" s="33"/>
      <c r="R174" s="33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27" customFormat="1" x14ac:dyDescent="0.25">
      <c r="A197" s="31"/>
      <c r="B197" s="26"/>
      <c r="C197" s="26"/>
      <c r="D197" s="26"/>
      <c r="E197" s="26"/>
      <c r="F197" s="26"/>
      <c r="G197" s="21"/>
      <c r="H197" s="21"/>
      <c r="I197" s="25"/>
      <c r="J197" s="25"/>
      <c r="K197" s="25"/>
      <c r="L197" s="30"/>
      <c r="M197" s="30"/>
      <c r="N197" s="30"/>
      <c r="O197" s="30"/>
      <c r="P197" s="30"/>
      <c r="Q197" s="30"/>
      <c r="R197" s="30"/>
      <c r="T197" s="28"/>
      <c r="U197" s="29"/>
      <c r="V197" s="28"/>
      <c r="W197" s="28"/>
      <c r="X197" s="28"/>
      <c r="Y197" s="28"/>
      <c r="Z197" s="28"/>
      <c r="AA197" s="28"/>
      <c r="AB197" s="28"/>
      <c r="AC197" s="28"/>
      <c r="AD197" s="28"/>
    </row>
    <row r="198" spans="1:30" s="27" customFormat="1" x14ac:dyDescent="0.25">
      <c r="A198" s="31"/>
      <c r="B198" s="26"/>
      <c r="C198" s="26"/>
      <c r="D198" s="26"/>
      <c r="E198" s="26"/>
      <c r="F198" s="26"/>
      <c r="G198" s="21"/>
      <c r="H198" s="21"/>
      <c r="I198" s="25"/>
      <c r="J198" s="25"/>
      <c r="K198" s="25"/>
      <c r="L198" s="30"/>
      <c r="M198" s="30"/>
      <c r="N198" s="30"/>
      <c r="O198" s="30"/>
      <c r="P198" s="30"/>
      <c r="Q198" s="30"/>
      <c r="R198" s="30"/>
      <c r="T198" s="28"/>
      <c r="U198" s="29"/>
      <c r="V198" s="28"/>
      <c r="W198" s="28"/>
      <c r="X198" s="28"/>
      <c r="Y198" s="28"/>
      <c r="Z198" s="28"/>
      <c r="AA198" s="28"/>
      <c r="AB198" s="28"/>
      <c r="AC198" s="28"/>
      <c r="AD198" s="28"/>
    </row>
    <row r="199" spans="1:30" s="27" customFormat="1" x14ac:dyDescent="0.25">
      <c r="A199" s="31"/>
      <c r="B199" s="26"/>
      <c r="C199" s="26"/>
      <c r="D199" s="26"/>
      <c r="E199" s="26"/>
      <c r="F199" s="26"/>
      <c r="G199" s="21"/>
      <c r="H199" s="21"/>
      <c r="I199" s="25"/>
      <c r="J199" s="25"/>
      <c r="K199" s="25"/>
      <c r="L199" s="30"/>
      <c r="M199" s="30"/>
      <c r="N199" s="30"/>
      <c r="O199" s="30"/>
      <c r="P199" s="30"/>
      <c r="Q199" s="30"/>
      <c r="R199" s="30"/>
      <c r="T199" s="28"/>
      <c r="U199" s="29"/>
      <c r="V199" s="28"/>
      <c r="W199" s="28"/>
      <c r="X199" s="28"/>
      <c r="Y199" s="28"/>
      <c r="Z199" s="28"/>
      <c r="AA199" s="28"/>
      <c r="AB199" s="28"/>
      <c r="AC199" s="28"/>
      <c r="AD199" s="28"/>
    </row>
    <row r="200" spans="1:30" s="27" customFormat="1" x14ac:dyDescent="0.25">
      <c r="A200" s="31"/>
      <c r="B200" s="26"/>
      <c r="C200" s="26"/>
      <c r="D200" s="26"/>
      <c r="E200" s="26"/>
      <c r="F200" s="26"/>
      <c r="G200" s="21"/>
      <c r="H200" s="21"/>
      <c r="I200" s="25"/>
      <c r="J200" s="25"/>
      <c r="K200" s="25"/>
      <c r="L200" s="30"/>
      <c r="M200" s="30"/>
      <c r="N200" s="30"/>
      <c r="O200" s="30"/>
      <c r="P200" s="30"/>
      <c r="Q200" s="30"/>
      <c r="R200" s="30"/>
      <c r="T200" s="28"/>
      <c r="U200" s="29"/>
      <c r="V200" s="28"/>
      <c r="W200" s="28"/>
      <c r="X200" s="28"/>
      <c r="Y200" s="28"/>
      <c r="Z200" s="28"/>
      <c r="AA200" s="28"/>
      <c r="AB200" s="28"/>
      <c r="AC200" s="28"/>
      <c r="AD200" s="28"/>
    </row>
  </sheetData>
  <autoFilter ref="L26:L163">
    <filterColumn colId="0">
      <filters>
        <filter val="1"/>
      </filters>
    </filterColumn>
  </autoFilter>
  <mergeCells count="126">
    <mergeCell ref="T27:T28"/>
    <mergeCell ref="V27:W28"/>
    <mergeCell ref="V44:W44"/>
    <mergeCell ref="V45:W45"/>
    <mergeCell ref="V46:W46"/>
    <mergeCell ref="V47:W47"/>
    <mergeCell ref="V48:W48"/>
    <mergeCell ref="V55:W55"/>
    <mergeCell ref="V56:W56"/>
    <mergeCell ref="V60:W60"/>
    <mergeCell ref="V59:W59"/>
    <mergeCell ref="V57:W57"/>
    <mergeCell ref="V58:W58"/>
    <mergeCell ref="V49:W49"/>
    <mergeCell ref="V50:W50"/>
    <mergeCell ref="V51:W51"/>
    <mergeCell ref="V52:W52"/>
    <mergeCell ref="V53:W53"/>
    <mergeCell ref="V54:W54"/>
    <mergeCell ref="W23:AB23"/>
    <mergeCell ref="AC23:AD23"/>
    <mergeCell ref="W24:AB24"/>
    <mergeCell ref="W25:AB25"/>
    <mergeCell ref="V43:W43"/>
    <mergeCell ref="V37:W37"/>
    <mergeCell ref="V38:W38"/>
    <mergeCell ref="V39:W39"/>
    <mergeCell ref="V40:W40"/>
    <mergeCell ref="V41:W41"/>
    <mergeCell ref="V42:W42"/>
    <mergeCell ref="V35:W35"/>
    <mergeCell ref="X27:X28"/>
    <mergeCell ref="Y27:Y28"/>
    <mergeCell ref="Z27:AA27"/>
    <mergeCell ref="AB27:AC27"/>
    <mergeCell ref="V32:W32"/>
    <mergeCell ref="V33:W33"/>
    <mergeCell ref="V34:W34"/>
    <mergeCell ref="AD27:AD28"/>
    <mergeCell ref="V29:W29"/>
    <mergeCell ref="V30:W30"/>
    <mergeCell ref="V31:W31"/>
    <mergeCell ref="V79:W79"/>
    <mergeCell ref="V80:W80"/>
    <mergeCell ref="V81:W81"/>
    <mergeCell ref="V82:W82"/>
    <mergeCell ref="V83:W83"/>
    <mergeCell ref="V73:W73"/>
    <mergeCell ref="V74:W74"/>
    <mergeCell ref="V75:W75"/>
    <mergeCell ref="V76:W76"/>
    <mergeCell ref="V77:W77"/>
    <mergeCell ref="V78:W78"/>
    <mergeCell ref="V67:W67"/>
    <mergeCell ref="V68:W68"/>
    <mergeCell ref="V69:W69"/>
    <mergeCell ref="V70:W70"/>
    <mergeCell ref="V71:W71"/>
    <mergeCell ref="V72:W72"/>
    <mergeCell ref="V61:W61"/>
    <mergeCell ref="V62:W62"/>
    <mergeCell ref="V63:W63"/>
    <mergeCell ref="V64:W64"/>
    <mergeCell ref="V65:W65"/>
    <mergeCell ref="V66:W66"/>
    <mergeCell ref="V90:W90"/>
    <mergeCell ref="V91:W91"/>
    <mergeCell ref="V92:W92"/>
    <mergeCell ref="V93:W93"/>
    <mergeCell ref="V94:W94"/>
    <mergeCell ref="V95:W95"/>
    <mergeCell ref="V84:W84"/>
    <mergeCell ref="V85:W85"/>
    <mergeCell ref="V86:W86"/>
    <mergeCell ref="V87:W87"/>
    <mergeCell ref="V88:W88"/>
    <mergeCell ref="V89:W89"/>
    <mergeCell ref="V117:Z117"/>
    <mergeCell ref="V118:Z118"/>
    <mergeCell ref="V119:Z119"/>
    <mergeCell ref="V120:Z120"/>
    <mergeCell ref="V121:Z121"/>
    <mergeCell ref="V122:Z122"/>
    <mergeCell ref="V96:W96"/>
    <mergeCell ref="V97:W97"/>
    <mergeCell ref="V98:W98"/>
    <mergeCell ref="V99:W99"/>
    <mergeCell ref="V116:W116"/>
    <mergeCell ref="X116:Y116"/>
    <mergeCell ref="T144:T145"/>
    <mergeCell ref="V144:W145"/>
    <mergeCell ref="X144:X145"/>
    <mergeCell ref="Y144:AA144"/>
    <mergeCell ref="AB144:AB145"/>
    <mergeCell ref="AC144:AC145"/>
    <mergeCell ref="V137:Z137"/>
    <mergeCell ref="V138:Z138"/>
    <mergeCell ref="V139:Z139"/>
    <mergeCell ref="V140:Z140"/>
    <mergeCell ref="V141:Z141"/>
    <mergeCell ref="V142:Z142"/>
    <mergeCell ref="V151:W151"/>
    <mergeCell ref="V152:W152"/>
    <mergeCell ref="V153:W153"/>
    <mergeCell ref="V154:W154"/>
    <mergeCell ref="V155:W155"/>
    <mergeCell ref="V156:W156"/>
    <mergeCell ref="AD144:AD145"/>
    <mergeCell ref="V146:W146"/>
    <mergeCell ref="V147:W147"/>
    <mergeCell ref="V148:W148"/>
    <mergeCell ref="V149:W149"/>
    <mergeCell ref="V150:W150"/>
    <mergeCell ref="V130:Z130"/>
    <mergeCell ref="V132:Z132"/>
    <mergeCell ref="V133:Z133"/>
    <mergeCell ref="V134:Z134"/>
    <mergeCell ref="V135:Z135"/>
    <mergeCell ref="V136:Z136"/>
    <mergeCell ref="V123:Z123"/>
    <mergeCell ref="V124:Z124"/>
    <mergeCell ref="V125:Z125"/>
    <mergeCell ref="V126:Z126"/>
    <mergeCell ref="V127:Z127"/>
    <mergeCell ref="V128:Z128"/>
    <mergeCell ref="V131:Z131"/>
  </mergeCells>
  <conditionalFormatting sqref="T112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08:T111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4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3 H105:H112 H100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2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5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59:H161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0 T103:T10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2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3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4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35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36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0 T103:T112">
      <formula1>0</formula1>
      <formula2>1</formula2>
    </dataValidation>
    <dataValidation type="list" allowBlank="1" showInputMessage="1" showErrorMessage="1" sqref="A1 G159:G163 G100 G103:G112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>
    <tabColor rgb="FFFF0000"/>
    <outlinePr summaryBelow="0"/>
  </sheetPr>
  <dimension ref="A1:N78"/>
  <sheetViews>
    <sheetView showGridLines="0" tabSelected="1" view="pageBreakPreview" topLeftCell="B26" zoomScale="70" zoomScaleNormal="70" zoomScaleSheetLayoutView="70" workbookViewId="0">
      <selection activeCell="H48" sqref="H48"/>
    </sheetView>
  </sheetViews>
  <sheetFormatPr defaultRowHeight="15" outlineLevelCol="1" x14ac:dyDescent="0.25"/>
  <cols>
    <col min="1" max="1" width="8.85546875" hidden="1" customWidth="1" outlineLevel="1"/>
    <col min="2" max="2" width="8.85546875" customWidth="1" collapsed="1"/>
    <col min="3" max="5" width="10.42578125" style="1" customWidth="1"/>
    <col min="6" max="6" width="90.5703125" style="3" customWidth="1"/>
    <col min="7" max="7" width="14.5703125" style="1" customWidth="1"/>
    <col min="8" max="8" width="18.140625" style="1" customWidth="1"/>
    <col min="9" max="9" width="18" style="1" customWidth="1"/>
    <col min="10" max="11" width="21" style="1" customWidth="1"/>
    <col min="12" max="12" width="19.85546875" style="280" customWidth="1"/>
    <col min="13" max="13" width="19.28515625" style="280" customWidth="1"/>
    <col min="14" max="14" width="18.7109375" customWidth="1"/>
    <col min="15" max="15" width="16.85546875" customWidth="1"/>
  </cols>
  <sheetData>
    <row r="1" spans="1:11" ht="45" customHeight="1" x14ac:dyDescent="0.25">
      <c r="C1" s="529" t="s">
        <v>13</v>
      </c>
      <c r="D1" s="530"/>
      <c r="E1" s="530"/>
      <c r="F1" s="531"/>
      <c r="G1" s="530"/>
      <c r="H1" s="532"/>
      <c r="I1" s="532"/>
      <c r="J1" s="533"/>
      <c r="K1" s="534"/>
    </row>
    <row r="2" spans="1:11" ht="45" customHeight="1" x14ac:dyDescent="0.25">
      <c r="C2" s="535" t="s">
        <v>12</v>
      </c>
      <c r="D2" s="536"/>
      <c r="E2" s="537" t="s">
        <v>487</v>
      </c>
      <c r="F2" s="537"/>
      <c r="G2" s="537"/>
      <c r="H2" s="537"/>
      <c r="I2" s="537"/>
      <c r="J2" s="537"/>
      <c r="K2" s="538"/>
    </row>
    <row r="3" spans="1:11" ht="30" customHeight="1" x14ac:dyDescent="0.25">
      <c r="C3" s="535" t="s">
        <v>11</v>
      </c>
      <c r="D3" s="536"/>
      <c r="E3" s="17">
        <v>2</v>
      </c>
      <c r="F3" s="16"/>
      <c r="G3" s="16"/>
      <c r="H3" s="539" t="s">
        <v>270</v>
      </c>
      <c r="I3" s="540"/>
      <c r="J3" s="15" t="s">
        <v>10</v>
      </c>
      <c r="K3" s="256" t="s">
        <v>410</v>
      </c>
    </row>
    <row r="4" spans="1:11" x14ac:dyDescent="0.25">
      <c r="C4" s="553" t="s">
        <v>9</v>
      </c>
      <c r="D4" s="541" t="s">
        <v>1</v>
      </c>
      <c r="E4" s="541" t="s">
        <v>8</v>
      </c>
      <c r="F4" s="541" t="s">
        <v>7</v>
      </c>
      <c r="G4" s="541" t="s">
        <v>6</v>
      </c>
      <c r="H4" s="541" t="s">
        <v>5</v>
      </c>
      <c r="I4" s="541" t="s">
        <v>4</v>
      </c>
      <c r="J4" s="541" t="s">
        <v>3</v>
      </c>
      <c r="K4" s="546" t="s">
        <v>2</v>
      </c>
    </row>
    <row r="5" spans="1:11" x14ac:dyDescent="0.25">
      <c r="C5" s="554"/>
      <c r="D5" s="544"/>
      <c r="E5" s="544"/>
      <c r="F5" s="544"/>
      <c r="G5" s="544"/>
      <c r="H5" s="542"/>
      <c r="I5" s="544"/>
      <c r="J5" s="544"/>
      <c r="K5" s="547"/>
    </row>
    <row r="6" spans="1:11" x14ac:dyDescent="0.25">
      <c r="C6" s="555"/>
      <c r="D6" s="545"/>
      <c r="E6" s="545"/>
      <c r="F6" s="545"/>
      <c r="G6" s="545"/>
      <c r="H6" s="543"/>
      <c r="I6" s="545"/>
      <c r="J6" s="545"/>
      <c r="K6" s="548"/>
    </row>
    <row r="7" spans="1:11" ht="18.75" x14ac:dyDescent="0.25">
      <c r="A7" s="7" t="s">
        <v>313</v>
      </c>
      <c r="C7" s="14" t="s">
        <v>313</v>
      </c>
      <c r="D7" s="13" t="s">
        <v>19</v>
      </c>
      <c r="E7" s="13" t="s">
        <v>19</v>
      </c>
      <c r="F7" s="12" t="s">
        <v>311</v>
      </c>
      <c r="G7" s="11" t="s">
        <v>19</v>
      </c>
      <c r="H7" s="10"/>
      <c r="I7" s="9">
        <f t="shared" ref="I7:I49" ca="1" si="0">IF($C7="",IFERROR(INDIRECT(CONCATENATE("'",$E7,"'!F1")),0),0)</f>
        <v>0</v>
      </c>
      <c r="J7" s="9">
        <f t="shared" ref="J7:J49" si="1">IF($C7="",TRUNC($I7*$H7,2),0)</f>
        <v>0</v>
      </c>
      <c r="K7" s="8">
        <f ca="1">J8</f>
        <v>2683659</v>
      </c>
    </row>
    <row r="8" spans="1:11" ht="18.75" x14ac:dyDescent="0.25">
      <c r="A8" s="7" t="s">
        <v>313</v>
      </c>
      <c r="C8" s="6" t="s">
        <v>19</v>
      </c>
      <c r="D8" s="293" t="s">
        <v>314</v>
      </c>
      <c r="E8" s="293" t="s">
        <v>310</v>
      </c>
      <c r="F8" s="294" t="s">
        <v>316</v>
      </c>
      <c r="G8" s="295" t="s">
        <v>183</v>
      </c>
      <c r="H8" s="296">
        <v>30</v>
      </c>
      <c r="I8" s="297">
        <f t="shared" ca="1" si="0"/>
        <v>89455.3</v>
      </c>
      <c r="J8" s="297">
        <f t="shared" ca="1" si="1"/>
        <v>2683659</v>
      </c>
      <c r="K8" s="5">
        <f>IF($C8="",0,SUMIF($A7:$A48,$C8,$J7:$J48))</f>
        <v>0</v>
      </c>
    </row>
    <row r="9" spans="1:11" ht="18.75" x14ac:dyDescent="0.25">
      <c r="A9" s="7" t="s">
        <v>271</v>
      </c>
      <c r="C9" s="14" t="s">
        <v>271</v>
      </c>
      <c r="D9" s="298" t="s">
        <v>19</v>
      </c>
      <c r="E9" s="298" t="s">
        <v>19</v>
      </c>
      <c r="F9" s="299" t="s">
        <v>272</v>
      </c>
      <c r="G9" s="300" t="s">
        <v>19</v>
      </c>
      <c r="H9" s="301"/>
      <c r="I9" s="302">
        <f t="shared" ca="1" si="0"/>
        <v>0</v>
      </c>
      <c r="J9" s="302">
        <f t="shared" si="1"/>
        <v>0</v>
      </c>
      <c r="K9" s="8">
        <f ca="1">SUM(J10:J29)</f>
        <v>13735986.23</v>
      </c>
    </row>
    <row r="10" spans="1:11" ht="18.75" hidden="1" x14ac:dyDescent="0.25">
      <c r="A10" s="7" t="s">
        <v>271</v>
      </c>
      <c r="C10" s="6" t="s">
        <v>19</v>
      </c>
      <c r="D10" s="293" t="s">
        <v>273</v>
      </c>
      <c r="E10" s="293" t="s">
        <v>156</v>
      </c>
      <c r="F10" s="294" t="s">
        <v>392</v>
      </c>
      <c r="G10" s="295" t="s">
        <v>360</v>
      </c>
      <c r="H10" s="296"/>
      <c r="I10" s="297">
        <f t="shared" ca="1" si="0"/>
        <v>3635.86</v>
      </c>
      <c r="J10" s="297">
        <f t="shared" ca="1" si="1"/>
        <v>0</v>
      </c>
      <c r="K10" s="5">
        <f>IF($C10="",0,SUMIF($A9:$A57,$C10,$J9:$J57))</f>
        <v>0</v>
      </c>
    </row>
    <row r="11" spans="1:11" ht="18.75" x14ac:dyDescent="0.25">
      <c r="A11" s="7" t="s">
        <v>271</v>
      </c>
      <c r="C11" s="6" t="s">
        <v>19</v>
      </c>
      <c r="D11" s="293" t="s">
        <v>274</v>
      </c>
      <c r="E11" s="293" t="s">
        <v>391</v>
      </c>
      <c r="F11" s="294" t="s">
        <v>393</v>
      </c>
      <c r="G11" s="295" t="s">
        <v>360</v>
      </c>
      <c r="H11" s="296">
        <v>187.82</v>
      </c>
      <c r="I11" s="297">
        <f t="shared" ca="1" si="0"/>
        <v>2272.41</v>
      </c>
      <c r="J11" s="297">
        <f t="shared" ca="1" si="1"/>
        <v>426804.04</v>
      </c>
      <c r="K11" s="5">
        <f>IF($C11="",0,SUMIF($A10:$A58,$C11,$J10:$J58))</f>
        <v>0</v>
      </c>
    </row>
    <row r="12" spans="1:11" ht="18.75" x14ac:dyDescent="0.25">
      <c r="A12" s="7" t="s">
        <v>271</v>
      </c>
      <c r="C12" s="6" t="s">
        <v>19</v>
      </c>
      <c r="D12" s="293" t="s">
        <v>275</v>
      </c>
      <c r="E12" s="293" t="s">
        <v>456</v>
      </c>
      <c r="F12" s="294" t="s">
        <v>444</v>
      </c>
      <c r="G12" s="295" t="s">
        <v>360</v>
      </c>
      <c r="H12" s="296">
        <f>H11</f>
        <v>187.82</v>
      </c>
      <c r="I12" s="297">
        <f ca="1">IF($C12="",IFERROR(INDIRECT(CONCATENATE("'",$E12,"'!F1")),0),0)</f>
        <v>8778.6299999999992</v>
      </c>
      <c r="J12" s="297">
        <f ca="1">IF($C12="",TRUNC($I12*$H12,2),0)</f>
        <v>1648802.28</v>
      </c>
      <c r="K12" s="5">
        <f>IF($C12="",0,SUMIF($A10:$A58,$C12,$J10:$J58))</f>
        <v>0</v>
      </c>
    </row>
    <row r="13" spans="1:11" ht="39.75" customHeight="1" x14ac:dyDescent="0.25">
      <c r="A13" s="7" t="s">
        <v>271</v>
      </c>
      <c r="C13" s="6" t="s">
        <v>19</v>
      </c>
      <c r="D13" s="293" t="s">
        <v>276</v>
      </c>
      <c r="E13" s="293" t="s">
        <v>181</v>
      </c>
      <c r="F13" s="294" t="s">
        <v>468</v>
      </c>
      <c r="G13" s="295" t="s">
        <v>360</v>
      </c>
      <c r="H13" s="296">
        <v>495.83</v>
      </c>
      <c r="I13" s="297">
        <f t="shared" ca="1" si="0"/>
        <v>1072.1500000000001</v>
      </c>
      <c r="J13" s="297">
        <f t="shared" ca="1" si="1"/>
        <v>531604.13</v>
      </c>
      <c r="K13" s="5">
        <f>IF($C13="",0,SUMIF($A9:$A57,$C13,$J9:$J57))</f>
        <v>0</v>
      </c>
    </row>
    <row r="14" spans="1:11" ht="18.75" x14ac:dyDescent="0.25">
      <c r="A14" s="7" t="s">
        <v>271</v>
      </c>
      <c r="C14" s="6" t="s">
        <v>19</v>
      </c>
      <c r="D14" s="293" t="s">
        <v>277</v>
      </c>
      <c r="E14" s="293" t="s">
        <v>180</v>
      </c>
      <c r="F14" s="294" t="s">
        <v>88</v>
      </c>
      <c r="G14" s="295" t="s">
        <v>360</v>
      </c>
      <c r="H14" s="296">
        <f>H12</f>
        <v>187.82</v>
      </c>
      <c r="I14" s="297">
        <f t="shared" ca="1" si="0"/>
        <v>5550.05</v>
      </c>
      <c r="J14" s="297">
        <f t="shared" ca="1" si="1"/>
        <v>1042410.39</v>
      </c>
      <c r="K14" s="5">
        <f>IF($C14="",0,SUMIF($A9:$A57,$C14,$J9:$J57))</f>
        <v>0</v>
      </c>
    </row>
    <row r="15" spans="1:11" ht="18.75" x14ac:dyDescent="0.25">
      <c r="A15" s="7" t="s">
        <v>271</v>
      </c>
      <c r="C15" s="6" t="s">
        <v>19</v>
      </c>
      <c r="D15" s="293" t="s">
        <v>278</v>
      </c>
      <c r="E15" s="293" t="s">
        <v>179</v>
      </c>
      <c r="F15" s="294" t="s">
        <v>469</v>
      </c>
      <c r="G15" s="295" t="s">
        <v>360</v>
      </c>
      <c r="H15" s="296">
        <f>H13</f>
        <v>495.83</v>
      </c>
      <c r="I15" s="297">
        <f t="shared" ca="1" si="0"/>
        <v>6845.87</v>
      </c>
      <c r="J15" s="297">
        <f t="shared" ca="1" si="1"/>
        <v>3394387.72</v>
      </c>
      <c r="K15" s="5">
        <f>IF($C15="",0,SUMIF($A9:$A57,$C15,$J9:$J57))</f>
        <v>0</v>
      </c>
    </row>
    <row r="16" spans="1:11" ht="18.75" x14ac:dyDescent="0.25">
      <c r="A16" s="7" t="s">
        <v>271</v>
      </c>
      <c r="C16" s="6" t="s">
        <v>19</v>
      </c>
      <c r="D16" s="293" t="s">
        <v>279</v>
      </c>
      <c r="E16" s="293" t="s">
        <v>178</v>
      </c>
      <c r="F16" s="294" t="s">
        <v>0</v>
      </c>
      <c r="G16" s="295" t="s">
        <v>360</v>
      </c>
      <c r="H16" s="296">
        <f>H14</f>
        <v>187.82</v>
      </c>
      <c r="I16" s="297">
        <f t="shared" ca="1" si="0"/>
        <v>1972.74</v>
      </c>
      <c r="J16" s="297">
        <f t="shared" ca="1" si="1"/>
        <v>370520.02</v>
      </c>
      <c r="K16" s="5">
        <f>IF($C16="",0,SUMIF($A9:$A57,$C16,$J9:$J57))</f>
        <v>0</v>
      </c>
    </row>
    <row r="17" spans="1:14" ht="18.75" x14ac:dyDescent="0.25">
      <c r="A17" s="7" t="s">
        <v>271</v>
      </c>
      <c r="C17" s="6" t="s">
        <v>19</v>
      </c>
      <c r="D17" s="293" t="s">
        <v>280</v>
      </c>
      <c r="E17" s="293" t="s">
        <v>177</v>
      </c>
      <c r="F17" s="294" t="s">
        <v>471</v>
      </c>
      <c r="G17" s="295" t="s">
        <v>360</v>
      </c>
      <c r="H17" s="296">
        <f>H15</f>
        <v>495.83</v>
      </c>
      <c r="I17" s="297">
        <f t="shared" ca="1" si="0"/>
        <v>7966.69</v>
      </c>
      <c r="J17" s="297">
        <f t="shared" ca="1" si="1"/>
        <v>3950123.9</v>
      </c>
      <c r="K17" s="5">
        <f>IF($C17="",0,SUMIF($A9:$A57,$C17,$J9:$J57))</f>
        <v>0</v>
      </c>
    </row>
    <row r="18" spans="1:14" ht="18.75" x14ac:dyDescent="0.25">
      <c r="A18" s="7" t="s">
        <v>271</v>
      </c>
      <c r="C18" s="6" t="s">
        <v>19</v>
      </c>
      <c r="D18" s="293" t="s">
        <v>452</v>
      </c>
      <c r="E18" s="293" t="s">
        <v>176</v>
      </c>
      <c r="F18" s="294" t="s">
        <v>315</v>
      </c>
      <c r="G18" s="303" t="s">
        <v>394</v>
      </c>
      <c r="H18" s="296">
        <v>308.01</v>
      </c>
      <c r="I18" s="297">
        <f t="shared" ca="1" si="0"/>
        <v>690.12</v>
      </c>
      <c r="J18" s="297">
        <f t="shared" ca="1" si="1"/>
        <v>212563.86</v>
      </c>
      <c r="K18" s="5">
        <f>IF($C18="",0,SUMIF($A9:$A57,$C18,$J9:$J57))</f>
        <v>0</v>
      </c>
    </row>
    <row r="19" spans="1:14" ht="18.75" x14ac:dyDescent="0.25">
      <c r="A19" s="7" t="s">
        <v>271</v>
      </c>
      <c r="C19" s="6" t="s">
        <v>19</v>
      </c>
      <c r="D19" s="293" t="s">
        <v>281</v>
      </c>
      <c r="E19" s="293" t="s">
        <v>175</v>
      </c>
      <c r="F19" s="294" t="s">
        <v>112</v>
      </c>
      <c r="G19" s="303" t="s">
        <v>394</v>
      </c>
      <c r="H19" s="296">
        <f>H18</f>
        <v>308.01</v>
      </c>
      <c r="I19" s="297">
        <f t="shared" ca="1" si="0"/>
        <v>567.23</v>
      </c>
      <c r="J19" s="297">
        <f t="shared" ca="1" si="1"/>
        <v>174712.51</v>
      </c>
      <c r="K19" s="5">
        <f>IF($C19="",0,SUMIF($A9:$A57,$C19,$J9:$J57))</f>
        <v>0</v>
      </c>
    </row>
    <row r="20" spans="1:14" ht="31.5" x14ac:dyDescent="0.25">
      <c r="A20" s="7" t="s">
        <v>271</v>
      </c>
      <c r="C20" s="6" t="s">
        <v>19</v>
      </c>
      <c r="D20" s="293" t="s">
        <v>282</v>
      </c>
      <c r="E20" s="293" t="s">
        <v>174</v>
      </c>
      <c r="F20" s="294" t="s">
        <v>347</v>
      </c>
      <c r="G20" s="303" t="s">
        <v>394</v>
      </c>
      <c r="H20" s="296">
        <f>H19</f>
        <v>308.01</v>
      </c>
      <c r="I20" s="297">
        <f t="shared" ca="1" si="0"/>
        <v>135.75</v>
      </c>
      <c r="J20" s="297">
        <f t="shared" ca="1" si="1"/>
        <v>41812.35</v>
      </c>
      <c r="K20" s="5">
        <f>IF($C20="",0,SUMIF($A9:$A57,$C20,$J9:$J57))</f>
        <v>0</v>
      </c>
    </row>
    <row r="21" spans="1:14" ht="18.75" x14ac:dyDescent="0.25">
      <c r="A21" s="7" t="s">
        <v>271</v>
      </c>
      <c r="C21" s="6" t="s">
        <v>19</v>
      </c>
      <c r="D21" s="293" t="s">
        <v>283</v>
      </c>
      <c r="E21" s="293" t="s">
        <v>173</v>
      </c>
      <c r="F21" s="294" t="s">
        <v>116</v>
      </c>
      <c r="G21" s="295" t="s">
        <v>115</v>
      </c>
      <c r="H21" s="296">
        <v>1500</v>
      </c>
      <c r="I21" s="297">
        <f t="shared" ca="1" si="0"/>
        <v>689.99</v>
      </c>
      <c r="J21" s="297">
        <f t="shared" ca="1" si="1"/>
        <v>1034985</v>
      </c>
      <c r="K21" s="5">
        <f>IF($C21="",0,SUMIF($A9:$A57,$C21,$J9:$J57))</f>
        <v>0</v>
      </c>
    </row>
    <row r="22" spans="1:14" ht="18.75" x14ac:dyDescent="0.25">
      <c r="A22" s="7" t="s">
        <v>271</v>
      </c>
      <c r="C22" s="6" t="s">
        <v>19</v>
      </c>
      <c r="D22" s="293" t="s">
        <v>284</v>
      </c>
      <c r="E22" s="293" t="s">
        <v>172</v>
      </c>
      <c r="F22" s="294" t="s">
        <v>349</v>
      </c>
      <c r="G22" s="295" t="s">
        <v>360</v>
      </c>
      <c r="H22" s="296">
        <f>H20</f>
        <v>308.01</v>
      </c>
      <c r="I22" s="297">
        <f t="shared" ca="1" si="0"/>
        <v>509.93</v>
      </c>
      <c r="J22" s="297">
        <f t="shared" ca="1" si="1"/>
        <v>157063.53</v>
      </c>
      <c r="K22" s="5">
        <f>IF($C22="",0,SUMIF($A8:$A48,$C22,$J8:$J48))</f>
        <v>0</v>
      </c>
    </row>
    <row r="23" spans="1:14" ht="18.75" x14ac:dyDescent="0.25">
      <c r="A23" s="7" t="s">
        <v>271</v>
      </c>
      <c r="C23" s="6" t="s">
        <v>19</v>
      </c>
      <c r="D23" s="293" t="s">
        <v>285</v>
      </c>
      <c r="E23" s="293" t="s">
        <v>171</v>
      </c>
      <c r="F23" s="294" t="s">
        <v>395</v>
      </c>
      <c r="G23" s="295" t="s">
        <v>152</v>
      </c>
      <c r="H23" s="296">
        <v>1000</v>
      </c>
      <c r="I23" s="297">
        <f t="shared" ca="1" si="0"/>
        <v>16.329999999999998</v>
      </c>
      <c r="J23" s="297">
        <f t="shared" ca="1" si="1"/>
        <v>16330</v>
      </c>
      <c r="K23" s="5">
        <f>IF($C23="",0,SUMIF($A9:$A57,$C23,$J9:$J57))</f>
        <v>0</v>
      </c>
    </row>
    <row r="24" spans="1:14" ht="18.75" x14ac:dyDescent="0.25">
      <c r="A24" s="7" t="s">
        <v>271</v>
      </c>
      <c r="C24" s="6" t="s">
        <v>19</v>
      </c>
      <c r="D24" s="293" t="s">
        <v>286</v>
      </c>
      <c r="E24" s="293" t="s">
        <v>348</v>
      </c>
      <c r="F24" s="294" t="s">
        <v>351</v>
      </c>
      <c r="G24" s="295" t="s">
        <v>360</v>
      </c>
      <c r="H24" s="296">
        <f>H13</f>
        <v>495.83</v>
      </c>
      <c r="I24" s="297">
        <f t="shared" ca="1" si="0"/>
        <v>77.66</v>
      </c>
      <c r="J24" s="297">
        <f t="shared" ca="1" si="1"/>
        <v>38506.15</v>
      </c>
      <c r="K24" s="5">
        <f>IF($C24="",0,SUMIF($A10:$A58,$C24,$J10:$J58))</f>
        <v>0</v>
      </c>
    </row>
    <row r="25" spans="1:14" ht="18.75" x14ac:dyDescent="0.25">
      <c r="A25" s="7" t="s">
        <v>271</v>
      </c>
      <c r="C25" s="6" t="s">
        <v>19</v>
      </c>
      <c r="D25" s="293" t="s">
        <v>287</v>
      </c>
      <c r="E25" s="293" t="s">
        <v>170</v>
      </c>
      <c r="F25" s="294" t="s">
        <v>119</v>
      </c>
      <c r="G25" s="295" t="s">
        <v>360</v>
      </c>
      <c r="H25" s="296">
        <f>H13</f>
        <v>495.83</v>
      </c>
      <c r="I25" s="297">
        <f t="shared" ca="1" si="0"/>
        <v>965.98</v>
      </c>
      <c r="J25" s="297">
        <f t="shared" ca="1" si="1"/>
        <v>478961.86</v>
      </c>
      <c r="K25" s="5">
        <f>IF($C25="",0,SUMIF($A9:$A57,$C25,$J9:$J57))</f>
        <v>0</v>
      </c>
    </row>
    <row r="26" spans="1:14" ht="18.75" x14ac:dyDescent="0.25">
      <c r="A26" s="7" t="s">
        <v>271</v>
      </c>
      <c r="C26" s="6" t="s">
        <v>19</v>
      </c>
      <c r="D26" s="293" t="s">
        <v>288</v>
      </c>
      <c r="E26" s="293" t="s">
        <v>169</v>
      </c>
      <c r="F26" s="294" t="s">
        <v>129</v>
      </c>
      <c r="G26" s="295" t="s">
        <v>128</v>
      </c>
      <c r="H26" s="296">
        <v>33</v>
      </c>
      <c r="I26" s="297">
        <f t="shared" ca="1" si="0"/>
        <v>805.09</v>
      </c>
      <c r="J26" s="297">
        <f t="shared" ca="1" si="1"/>
        <v>26567.97</v>
      </c>
      <c r="K26" s="5">
        <f>IF($C26="",0,SUMIF($A9:$A57,$C26,$J9:$J57))</f>
        <v>0</v>
      </c>
    </row>
    <row r="27" spans="1:14" ht="18.75" x14ac:dyDescent="0.25">
      <c r="A27" s="7" t="s">
        <v>271</v>
      </c>
      <c r="C27" s="6" t="s">
        <v>19</v>
      </c>
      <c r="D27" s="293" t="s">
        <v>289</v>
      </c>
      <c r="E27" s="293" t="s">
        <v>453</v>
      </c>
      <c r="F27" s="294" t="s">
        <v>133</v>
      </c>
      <c r="G27" s="295" t="s">
        <v>128</v>
      </c>
      <c r="H27" s="296">
        <v>33</v>
      </c>
      <c r="I27" s="297">
        <f t="shared" ca="1" si="0"/>
        <v>1778.53</v>
      </c>
      <c r="J27" s="297">
        <f t="shared" ca="1" si="1"/>
        <v>58691.49</v>
      </c>
      <c r="K27" s="5">
        <f>IF($C27="",0,SUMIF($A9:$A57,$C27,$J9:$J57))</f>
        <v>0</v>
      </c>
    </row>
    <row r="28" spans="1:14" ht="18.75" x14ac:dyDescent="0.25">
      <c r="A28" s="7" t="s">
        <v>271</v>
      </c>
      <c r="C28" s="6" t="s">
        <v>19</v>
      </c>
      <c r="D28" s="293" t="s">
        <v>353</v>
      </c>
      <c r="E28" s="293" t="s">
        <v>454</v>
      </c>
      <c r="F28" s="294" t="s">
        <v>140</v>
      </c>
      <c r="G28" s="295" t="s">
        <v>128</v>
      </c>
      <c r="H28" s="296">
        <v>33</v>
      </c>
      <c r="I28" s="297">
        <f t="shared" ca="1" si="0"/>
        <v>1856.83</v>
      </c>
      <c r="J28" s="297">
        <f t="shared" ca="1" si="1"/>
        <v>61275.39</v>
      </c>
      <c r="K28" s="5">
        <f>IF($C28="",0,SUMIF($A9:$A57,$C28,$J9:$J57))</f>
        <v>0</v>
      </c>
    </row>
    <row r="29" spans="1:14" ht="18.75" x14ac:dyDescent="0.25">
      <c r="A29" s="7" t="s">
        <v>271</v>
      </c>
      <c r="C29" s="6" t="s">
        <v>19</v>
      </c>
      <c r="D29" s="293" t="s">
        <v>354</v>
      </c>
      <c r="E29" s="293" t="s">
        <v>455</v>
      </c>
      <c r="F29" s="294" t="s">
        <v>142</v>
      </c>
      <c r="G29" s="295" t="s">
        <v>128</v>
      </c>
      <c r="H29" s="296">
        <v>33</v>
      </c>
      <c r="I29" s="297">
        <f t="shared" ca="1" si="0"/>
        <v>2117.08</v>
      </c>
      <c r="J29" s="297">
        <f t="shared" ca="1" si="1"/>
        <v>69863.64</v>
      </c>
      <c r="K29" s="5">
        <f>IF($C29="",0,SUMIF($A9:$A57,$C29,$J9:$J57))</f>
        <v>0</v>
      </c>
      <c r="N29" s="280"/>
    </row>
    <row r="30" spans="1:14" ht="18.75" x14ac:dyDescent="0.25">
      <c r="A30" s="7" t="s">
        <v>290</v>
      </c>
      <c r="C30" s="14" t="s">
        <v>290</v>
      </c>
      <c r="D30" s="298" t="s">
        <v>19</v>
      </c>
      <c r="E30" s="298" t="s">
        <v>19</v>
      </c>
      <c r="F30" s="299" t="s">
        <v>291</v>
      </c>
      <c r="G30" s="300" t="s">
        <v>19</v>
      </c>
      <c r="H30" s="301"/>
      <c r="I30" s="302">
        <f t="shared" ca="1" si="0"/>
        <v>0</v>
      </c>
      <c r="J30" s="302">
        <f t="shared" si="1"/>
        <v>0</v>
      </c>
      <c r="K30" s="8">
        <f ca="1">J31</f>
        <v>3312836.77</v>
      </c>
    </row>
    <row r="31" spans="1:14" ht="31.5" x14ac:dyDescent="0.25">
      <c r="A31" s="7" t="s">
        <v>290</v>
      </c>
      <c r="C31" s="6" t="s">
        <v>19</v>
      </c>
      <c r="D31" s="293" t="s">
        <v>292</v>
      </c>
      <c r="E31" s="293" t="s">
        <v>168</v>
      </c>
      <c r="F31" s="294" t="s">
        <v>483</v>
      </c>
      <c r="G31" s="295" t="s">
        <v>360</v>
      </c>
      <c r="H31" s="296">
        <v>187.82</v>
      </c>
      <c r="I31" s="297">
        <f t="shared" ca="1" si="0"/>
        <v>17638.36</v>
      </c>
      <c r="J31" s="297">
        <f t="shared" ca="1" si="1"/>
        <v>3312836.77</v>
      </c>
      <c r="K31" s="5">
        <f>IF($C31="",0,SUMIF($A9:$A57,$C31,$J9:$J57))</f>
        <v>0</v>
      </c>
    </row>
    <row r="32" spans="1:14" ht="18.75" x14ac:dyDescent="0.25">
      <c r="A32" s="7" t="s">
        <v>293</v>
      </c>
      <c r="C32" s="14" t="s">
        <v>293</v>
      </c>
      <c r="D32" s="298" t="s">
        <v>19</v>
      </c>
      <c r="E32" s="298" t="s">
        <v>19</v>
      </c>
      <c r="F32" s="299" t="s">
        <v>294</v>
      </c>
      <c r="G32" s="300" t="s">
        <v>19</v>
      </c>
      <c r="H32" s="301"/>
      <c r="I32" s="302">
        <f t="shared" ca="1" si="0"/>
        <v>0</v>
      </c>
      <c r="J32" s="302">
        <f t="shared" si="1"/>
        <v>0</v>
      </c>
      <c r="K32" s="8">
        <f ca="1">SUM(J33:J52)</f>
        <v>7706227.6499999994</v>
      </c>
    </row>
    <row r="33" spans="1:13" ht="18.75" hidden="1" x14ac:dyDescent="0.25">
      <c r="A33" s="7" t="s">
        <v>293</v>
      </c>
      <c r="C33" s="6" t="s">
        <v>19</v>
      </c>
      <c r="D33" s="293" t="s">
        <v>295</v>
      </c>
      <c r="E33" s="293" t="s">
        <v>167</v>
      </c>
      <c r="F33" s="294" t="s">
        <v>361</v>
      </c>
      <c r="G33" s="295" t="s">
        <v>360</v>
      </c>
      <c r="H33" s="296"/>
      <c r="I33" s="297">
        <f t="shared" ca="1" si="0"/>
        <v>4021.56</v>
      </c>
      <c r="J33" s="297">
        <f t="shared" ca="1" si="1"/>
        <v>0</v>
      </c>
      <c r="K33" s="5">
        <f>IF($C33="",0,SUMIF($A9:$A57,$C33,$J9:$J57))</f>
        <v>0</v>
      </c>
    </row>
    <row r="34" spans="1:13" s="446" customFormat="1" ht="18.75" x14ac:dyDescent="0.25">
      <c r="A34" s="7" t="s">
        <v>293</v>
      </c>
      <c r="C34" s="6"/>
      <c r="D34" s="293" t="s">
        <v>296</v>
      </c>
      <c r="E34" s="293" t="s">
        <v>363</v>
      </c>
      <c r="F34" s="294" t="s">
        <v>362</v>
      </c>
      <c r="G34" s="295" t="s">
        <v>360</v>
      </c>
      <c r="H34" s="296">
        <f>H31</f>
        <v>187.82</v>
      </c>
      <c r="I34" s="297">
        <f t="shared" ca="1" si="0"/>
        <v>1723.51</v>
      </c>
      <c r="J34" s="297">
        <f t="shared" ca="1" si="1"/>
        <v>323709.64</v>
      </c>
      <c r="K34" s="5"/>
      <c r="L34" s="465"/>
      <c r="M34" s="465"/>
    </row>
    <row r="35" spans="1:13" ht="18.75" hidden="1" x14ac:dyDescent="0.25">
      <c r="A35" s="7" t="s">
        <v>293</v>
      </c>
      <c r="C35" s="6" t="s">
        <v>19</v>
      </c>
      <c r="D35" s="293" t="s">
        <v>297</v>
      </c>
      <c r="E35" s="293" t="s">
        <v>166</v>
      </c>
      <c r="F35" s="294" t="s">
        <v>366</v>
      </c>
      <c r="G35" s="295" t="s">
        <v>360</v>
      </c>
      <c r="H35" s="296"/>
      <c r="I35" s="297">
        <f t="shared" ca="1" si="0"/>
        <v>2412.92</v>
      </c>
      <c r="J35" s="297">
        <f t="shared" ca="1" si="1"/>
        <v>0</v>
      </c>
      <c r="K35" s="5">
        <f>IF($C35="",0,SUMIF($A9:$A57,$C35,$J9:$J57))</f>
        <v>0</v>
      </c>
    </row>
    <row r="36" spans="1:13" ht="18.75" x14ac:dyDescent="0.25">
      <c r="A36" s="7" t="s">
        <v>293</v>
      </c>
      <c r="C36" s="466"/>
      <c r="D36" s="467" t="s">
        <v>298</v>
      </c>
      <c r="E36" s="467" t="s">
        <v>364</v>
      </c>
      <c r="F36" s="468" t="s">
        <v>365</v>
      </c>
      <c r="G36" s="469" t="s">
        <v>360</v>
      </c>
      <c r="H36" s="470">
        <f>H34</f>
        <v>187.82</v>
      </c>
      <c r="I36" s="471">
        <f t="shared" ca="1" si="0"/>
        <v>1005.38</v>
      </c>
      <c r="J36" s="471">
        <f t="shared" ca="1" si="1"/>
        <v>188830.47</v>
      </c>
      <c r="K36" s="472"/>
    </row>
    <row r="37" spans="1:13" ht="18.75" hidden="1" x14ac:dyDescent="0.25">
      <c r="A37" s="7" t="s">
        <v>293</v>
      </c>
      <c r="C37" s="6" t="s">
        <v>19</v>
      </c>
      <c r="D37" s="293" t="s">
        <v>299</v>
      </c>
      <c r="E37" s="293" t="s">
        <v>165</v>
      </c>
      <c r="F37" s="294" t="s">
        <v>368</v>
      </c>
      <c r="G37" s="295" t="s">
        <v>360</v>
      </c>
      <c r="H37" s="296"/>
      <c r="I37" s="297">
        <f t="shared" ca="1" si="0"/>
        <v>3709.67</v>
      </c>
      <c r="J37" s="297">
        <f t="shared" ca="1" si="1"/>
        <v>0</v>
      </c>
      <c r="K37" s="5">
        <f>IF($C37="",0,SUMIF($A9:$A57,$C37,$J9:$J57))</f>
        <v>0</v>
      </c>
    </row>
    <row r="38" spans="1:13" ht="18.75" x14ac:dyDescent="0.25">
      <c r="A38" s="7" t="s">
        <v>293</v>
      </c>
      <c r="C38" s="6" t="s">
        <v>19</v>
      </c>
      <c r="D38" s="293" t="s">
        <v>300</v>
      </c>
      <c r="E38" s="293" t="s">
        <v>367</v>
      </c>
      <c r="F38" s="294" t="s">
        <v>369</v>
      </c>
      <c r="G38" s="295" t="s">
        <v>360</v>
      </c>
      <c r="H38" s="296">
        <f>H36</f>
        <v>187.82</v>
      </c>
      <c r="I38" s="297">
        <f t="shared" ca="1" si="0"/>
        <v>1391.13</v>
      </c>
      <c r="J38" s="297">
        <f t="shared" ca="1" si="1"/>
        <v>261282.03</v>
      </c>
      <c r="K38" s="5">
        <f>IF($C38="",0,SUMIF($A10:$A58,$C38,$J10:$J58))</f>
        <v>0</v>
      </c>
    </row>
    <row r="39" spans="1:13" ht="18.75" hidden="1" x14ac:dyDescent="0.25">
      <c r="A39" s="7" t="s">
        <v>293</v>
      </c>
      <c r="C39" s="6" t="s">
        <v>19</v>
      </c>
      <c r="D39" s="293" t="s">
        <v>301</v>
      </c>
      <c r="E39" s="293" t="s">
        <v>164</v>
      </c>
      <c r="F39" s="294" t="s">
        <v>370</v>
      </c>
      <c r="G39" s="295" t="s">
        <v>360</v>
      </c>
      <c r="H39" s="296"/>
      <c r="I39" s="297">
        <f t="shared" ca="1" si="0"/>
        <v>2782.25</v>
      </c>
      <c r="J39" s="297">
        <f t="shared" ca="1" si="1"/>
        <v>0</v>
      </c>
      <c r="K39" s="5">
        <f>IF($C39="",0,SUMIF($A9:$A57,$C39,$J9:$J57))</f>
        <v>0</v>
      </c>
    </row>
    <row r="40" spans="1:13" ht="18.75" x14ac:dyDescent="0.25">
      <c r="A40" s="7" t="s">
        <v>293</v>
      </c>
      <c r="C40" s="466" t="s">
        <v>19</v>
      </c>
      <c r="D40" s="467" t="s">
        <v>302</v>
      </c>
      <c r="E40" s="467" t="s">
        <v>372</v>
      </c>
      <c r="F40" s="468" t="s">
        <v>371</v>
      </c>
      <c r="G40" s="469" t="s">
        <v>360</v>
      </c>
      <c r="H40" s="470">
        <f>H38</f>
        <v>187.82</v>
      </c>
      <c r="I40" s="471">
        <f t="shared" ca="1" si="0"/>
        <v>1112.8900000000001</v>
      </c>
      <c r="J40" s="471">
        <f t="shared" ca="1" si="1"/>
        <v>209022.99</v>
      </c>
      <c r="K40" s="472">
        <f>IF($C40="",0,SUMIF($A10:$A58,$C40,$J10:$J58))</f>
        <v>0</v>
      </c>
    </row>
    <row r="41" spans="1:13" ht="18.75" x14ac:dyDescent="0.25">
      <c r="A41" s="7" t="s">
        <v>293</v>
      </c>
      <c r="C41" s="6" t="s">
        <v>19</v>
      </c>
      <c r="D41" s="293" t="s">
        <v>303</v>
      </c>
      <c r="E41" s="293" t="s">
        <v>163</v>
      </c>
      <c r="F41" s="294" t="s">
        <v>474</v>
      </c>
      <c r="G41" s="295" t="s">
        <v>360</v>
      </c>
      <c r="H41" s="296">
        <v>20</v>
      </c>
      <c r="I41" s="297">
        <f t="shared" ca="1" si="0"/>
        <v>1554.67</v>
      </c>
      <c r="J41" s="297">
        <f t="shared" ca="1" si="1"/>
        <v>31093.4</v>
      </c>
      <c r="K41" s="5">
        <f>IF($C41="",0,SUMIF($A10:$A58,$C41,$J10:$J58))</f>
        <v>0</v>
      </c>
    </row>
    <row r="42" spans="1:13" ht="18.75" hidden="1" x14ac:dyDescent="0.25">
      <c r="A42" s="7" t="s">
        <v>293</v>
      </c>
      <c r="C42" s="6" t="s">
        <v>19</v>
      </c>
      <c r="D42" s="293" t="s">
        <v>304</v>
      </c>
      <c r="E42" s="293" t="s">
        <v>162</v>
      </c>
      <c r="F42" s="294" t="s">
        <v>373</v>
      </c>
      <c r="G42" s="295" t="s">
        <v>360</v>
      </c>
      <c r="H42" s="296"/>
      <c r="I42" s="297">
        <f t="shared" ca="1" si="0"/>
        <v>2234.17</v>
      </c>
      <c r="J42" s="297">
        <f t="shared" ca="1" si="1"/>
        <v>0</v>
      </c>
      <c r="K42" s="5">
        <f>IF($C42="",0,SUMIF($A9:$A57,$C42,$J9:$J57))</f>
        <v>0</v>
      </c>
    </row>
    <row r="43" spans="1:13" ht="18.75" x14ac:dyDescent="0.25">
      <c r="A43" s="7" t="s">
        <v>293</v>
      </c>
      <c r="C43" s="466" t="s">
        <v>19</v>
      </c>
      <c r="D43" s="467" t="s">
        <v>305</v>
      </c>
      <c r="E43" s="467" t="s">
        <v>374</v>
      </c>
      <c r="F43" s="468" t="s">
        <v>375</v>
      </c>
      <c r="G43" s="469" t="s">
        <v>360</v>
      </c>
      <c r="H43" s="470">
        <f>H40</f>
        <v>187.82</v>
      </c>
      <c r="I43" s="471">
        <f t="shared" ca="1" si="0"/>
        <v>1117.08</v>
      </c>
      <c r="J43" s="471">
        <f t="shared" ca="1" si="1"/>
        <v>209809.96</v>
      </c>
      <c r="K43" s="472">
        <f>IF($C43="",0,SUMIF($A10:$A58,$C43,$J10:$J58))</f>
        <v>0</v>
      </c>
    </row>
    <row r="44" spans="1:13" ht="18.75" hidden="1" x14ac:dyDescent="0.25">
      <c r="A44" s="7" t="s">
        <v>293</v>
      </c>
      <c r="C44" s="6" t="s">
        <v>19</v>
      </c>
      <c r="D44" s="293" t="s">
        <v>376</v>
      </c>
      <c r="E44" s="293" t="s">
        <v>161</v>
      </c>
      <c r="F44" s="294" t="s">
        <v>378</v>
      </c>
      <c r="G44" s="295" t="s">
        <v>360</v>
      </c>
      <c r="H44" s="296"/>
      <c r="I44" s="297">
        <f t="shared" ca="1" si="0"/>
        <v>2693.77</v>
      </c>
      <c r="J44" s="297">
        <f t="shared" ca="1" si="1"/>
        <v>0</v>
      </c>
      <c r="K44" s="5">
        <f>IF($C44="",0,SUMIF($A9:$A57,$C44,$J9:$J57))</f>
        <v>0</v>
      </c>
    </row>
    <row r="45" spans="1:13" ht="18.75" x14ac:dyDescent="0.25">
      <c r="A45" s="7" t="s">
        <v>293</v>
      </c>
      <c r="C45" s="6" t="s">
        <v>19</v>
      </c>
      <c r="D45" s="293" t="s">
        <v>380</v>
      </c>
      <c r="E45" s="293" t="s">
        <v>377</v>
      </c>
      <c r="F45" s="294" t="s">
        <v>379</v>
      </c>
      <c r="G45" s="295" t="s">
        <v>360</v>
      </c>
      <c r="H45" s="296">
        <f>H40</f>
        <v>187.82</v>
      </c>
      <c r="I45" s="297">
        <f t="shared" ca="1" si="0"/>
        <v>1117.08</v>
      </c>
      <c r="J45" s="297">
        <f t="shared" ca="1" si="1"/>
        <v>209809.96</v>
      </c>
      <c r="K45" s="5">
        <f>IF($C45="",0,SUMIF($A10:$A58,$C45,$J10:$J58))</f>
        <v>0</v>
      </c>
    </row>
    <row r="46" spans="1:13" ht="18.75" hidden="1" x14ac:dyDescent="0.25">
      <c r="A46" s="7" t="s">
        <v>293</v>
      </c>
      <c r="C46" s="6" t="s">
        <v>19</v>
      </c>
      <c r="D46" s="293" t="s">
        <v>381</v>
      </c>
      <c r="E46" s="293" t="s">
        <v>160</v>
      </c>
      <c r="F46" s="294" t="s">
        <v>383</v>
      </c>
      <c r="G46" s="295" t="s">
        <v>360</v>
      </c>
      <c r="H46" s="296"/>
      <c r="I46" s="297">
        <f t="shared" ca="1" si="0"/>
        <v>3376.67</v>
      </c>
      <c r="J46" s="297">
        <f t="shared" ca="1" si="1"/>
        <v>0</v>
      </c>
      <c r="K46" s="5">
        <f>IF($C46="",0,SUMIF($A9:$A57,$C46,$J9:$J57))</f>
        <v>0</v>
      </c>
    </row>
    <row r="47" spans="1:13" ht="18.75" x14ac:dyDescent="0.25">
      <c r="A47" s="7" t="s">
        <v>293</v>
      </c>
      <c r="C47" s="466" t="s">
        <v>19</v>
      </c>
      <c r="D47" s="467" t="s">
        <v>385</v>
      </c>
      <c r="E47" s="467" t="s">
        <v>382</v>
      </c>
      <c r="F47" s="468" t="s">
        <v>384</v>
      </c>
      <c r="G47" s="469" t="s">
        <v>360</v>
      </c>
      <c r="H47" s="470">
        <f>H45</f>
        <v>187.82</v>
      </c>
      <c r="I47" s="471">
        <f t="shared" ca="1" si="0"/>
        <v>1887.68</v>
      </c>
      <c r="J47" s="471">
        <f t="shared" ca="1" si="1"/>
        <v>354544.05</v>
      </c>
      <c r="K47" s="472">
        <f>IF($C47="",0,SUMIF($A10:$A58,$C47,$J10:$J58))</f>
        <v>0</v>
      </c>
    </row>
    <row r="48" spans="1:13" ht="18.75" x14ac:dyDescent="0.25">
      <c r="A48" s="7" t="s">
        <v>293</v>
      </c>
      <c r="C48" s="6" t="s">
        <v>19</v>
      </c>
      <c r="D48" s="293" t="s">
        <v>386</v>
      </c>
      <c r="E48" s="293" t="s">
        <v>159</v>
      </c>
      <c r="F48" s="294" t="s">
        <v>153</v>
      </c>
      <c r="G48" s="295" t="s">
        <v>152</v>
      </c>
      <c r="H48" s="296">
        <v>7500</v>
      </c>
      <c r="I48" s="297">
        <f t="shared" ca="1" si="0"/>
        <v>125.9</v>
      </c>
      <c r="J48" s="297">
        <f t="shared" ca="1" si="1"/>
        <v>944250</v>
      </c>
      <c r="K48" s="5">
        <f>IF($C48="",0,SUMIF($A9:$A57,$C48,$J9:$J57))</f>
        <v>0</v>
      </c>
    </row>
    <row r="49" spans="1:12" ht="18.75" x14ac:dyDescent="0.25">
      <c r="A49" s="7" t="s">
        <v>293</v>
      </c>
      <c r="C49" s="466"/>
      <c r="D49" s="467" t="s">
        <v>387</v>
      </c>
      <c r="E49" s="467" t="s">
        <v>158</v>
      </c>
      <c r="F49" s="468" t="s">
        <v>390</v>
      </c>
      <c r="G49" s="469" t="s">
        <v>360</v>
      </c>
      <c r="H49" s="470">
        <v>308.01</v>
      </c>
      <c r="I49" s="471">
        <f t="shared" ca="1" si="0"/>
        <v>15093.14</v>
      </c>
      <c r="J49" s="471">
        <f t="shared" ca="1" si="1"/>
        <v>4648838.05</v>
      </c>
      <c r="K49" s="472"/>
    </row>
    <row r="50" spans="1:12" ht="18.75" x14ac:dyDescent="0.25">
      <c r="A50" s="7" t="s">
        <v>356</v>
      </c>
      <c r="C50" s="6"/>
      <c r="D50" s="293" t="s">
        <v>388</v>
      </c>
      <c r="E50" s="293" t="s">
        <v>157</v>
      </c>
      <c r="F50" s="294" t="s">
        <v>478</v>
      </c>
      <c r="G50" s="295" t="s">
        <v>152</v>
      </c>
      <c r="H50" s="296">
        <v>3000</v>
      </c>
      <c r="I50" s="297">
        <f t="shared" ref="I50:I56" ca="1" si="2">IF($C50="",IFERROR(INDIRECT(CONCATENATE("'",$E50,"'!F1")),0),0)</f>
        <v>63.56</v>
      </c>
      <c r="J50" s="297">
        <f t="shared" ref="J50:J52" ca="1" si="3">IF($C50="",TRUNC($I50*$H50,2),0)</f>
        <v>190680</v>
      </c>
      <c r="K50" s="5"/>
    </row>
    <row r="51" spans="1:12" ht="18.75" x14ac:dyDescent="0.25">
      <c r="A51" s="7" t="s">
        <v>356</v>
      </c>
      <c r="B51" s="446"/>
      <c r="C51" s="466"/>
      <c r="D51" s="467" t="s">
        <v>389</v>
      </c>
      <c r="E51" s="467" t="s">
        <v>475</v>
      </c>
      <c r="F51" s="468" t="s">
        <v>466</v>
      </c>
      <c r="G51" s="469" t="s">
        <v>360</v>
      </c>
      <c r="H51" s="470">
        <v>10</v>
      </c>
      <c r="I51" s="471">
        <f t="shared" ca="1" si="2"/>
        <v>12318.63</v>
      </c>
      <c r="J51" s="471">
        <f t="shared" ca="1" si="3"/>
        <v>123186.3</v>
      </c>
      <c r="K51" s="472"/>
    </row>
    <row r="52" spans="1:12" ht="18.75" x14ac:dyDescent="0.25">
      <c r="A52" s="7" t="s">
        <v>356</v>
      </c>
      <c r="B52" s="446"/>
      <c r="C52" s="6"/>
      <c r="D52" s="293" t="s">
        <v>477</v>
      </c>
      <c r="E52" s="293" t="s">
        <v>476</v>
      </c>
      <c r="F52" s="294" t="s">
        <v>467</v>
      </c>
      <c r="G52" s="295" t="s">
        <v>360</v>
      </c>
      <c r="H52" s="296">
        <v>10</v>
      </c>
      <c r="I52" s="297">
        <f t="shared" ca="1" si="2"/>
        <v>1117.08</v>
      </c>
      <c r="J52" s="297">
        <f t="shared" ca="1" si="3"/>
        <v>11170.8</v>
      </c>
      <c r="K52" s="5"/>
    </row>
    <row r="53" spans="1:12" ht="18.75" x14ac:dyDescent="0.25">
      <c r="A53" s="7" t="s">
        <v>430</v>
      </c>
      <c r="C53" s="14" t="s">
        <v>430</v>
      </c>
      <c r="D53" s="298" t="s">
        <v>19</v>
      </c>
      <c r="E53" s="298" t="s">
        <v>19</v>
      </c>
      <c r="F53" s="299" t="s">
        <v>431</v>
      </c>
      <c r="G53" s="300" t="s">
        <v>19</v>
      </c>
      <c r="H53" s="301"/>
      <c r="I53" s="302">
        <f t="shared" ca="1" si="2"/>
        <v>0</v>
      </c>
      <c r="J53" s="302">
        <f t="shared" ref="J53:J56" si="4">IF($C53="",TRUNC($I53*$H53,2),0)</f>
        <v>0</v>
      </c>
      <c r="K53" s="402">
        <f ca="1">SUM(J54:J56)</f>
        <v>5975407.6799999997</v>
      </c>
      <c r="L53" s="427"/>
    </row>
    <row r="54" spans="1:12" s="280" customFormat="1" ht="31.5" x14ac:dyDescent="0.25">
      <c r="A54" s="7" t="s">
        <v>430</v>
      </c>
      <c r="B54"/>
      <c r="C54" s="6"/>
      <c r="D54" s="293" t="s">
        <v>432</v>
      </c>
      <c r="E54" s="293" t="s">
        <v>411</v>
      </c>
      <c r="F54" s="294" t="s">
        <v>433</v>
      </c>
      <c r="G54" s="295" t="s">
        <v>183</v>
      </c>
      <c r="H54" s="296">
        <v>24</v>
      </c>
      <c r="I54" s="297">
        <f t="shared" ca="1" si="2"/>
        <v>56632.9</v>
      </c>
      <c r="J54" s="297">
        <f t="shared" ca="1" si="4"/>
        <v>1359189.6</v>
      </c>
      <c r="K54" s="5"/>
    </row>
    <row r="55" spans="1:12" ht="31.5" x14ac:dyDescent="0.25">
      <c r="A55" s="7" t="s">
        <v>430</v>
      </c>
      <c r="C55" s="6"/>
      <c r="D55" s="293" t="s">
        <v>434</v>
      </c>
      <c r="E55" s="293" t="s">
        <v>413</v>
      </c>
      <c r="F55" s="294" t="s">
        <v>435</v>
      </c>
      <c r="G55" s="295" t="s">
        <v>183</v>
      </c>
      <c r="H55" s="296">
        <v>24</v>
      </c>
      <c r="I55" s="297">
        <f t="shared" ca="1" si="2"/>
        <v>122352.64</v>
      </c>
      <c r="J55" s="297">
        <f t="shared" ca="1" si="4"/>
        <v>2936463.3599999999</v>
      </c>
      <c r="K55" s="5"/>
    </row>
    <row r="56" spans="1:12" s="280" customFormat="1" ht="31.5" x14ac:dyDescent="0.25">
      <c r="A56" s="7" t="s">
        <v>430</v>
      </c>
      <c r="B56"/>
      <c r="C56" s="6"/>
      <c r="D56" s="293" t="s">
        <v>436</v>
      </c>
      <c r="E56" s="293" t="s">
        <v>420</v>
      </c>
      <c r="F56" s="294" t="s">
        <v>437</v>
      </c>
      <c r="G56" s="295" t="s">
        <v>183</v>
      </c>
      <c r="H56" s="296">
        <v>24</v>
      </c>
      <c r="I56" s="297">
        <f t="shared" ca="1" si="2"/>
        <v>69989.78</v>
      </c>
      <c r="J56" s="297">
        <f t="shared" ca="1" si="4"/>
        <v>1679754.72</v>
      </c>
      <c r="K56" s="5"/>
    </row>
    <row r="57" spans="1:12" ht="35.1" customHeight="1" x14ac:dyDescent="0.25">
      <c r="C57" s="551" t="s">
        <v>355</v>
      </c>
      <c r="D57" s="552"/>
      <c r="E57" s="552"/>
      <c r="F57" s="552"/>
      <c r="G57" s="552"/>
      <c r="H57" s="552"/>
      <c r="I57" s="552"/>
      <c r="J57" s="549">
        <f ca="1">SUM(K7:K56)</f>
        <v>33414117.329999998</v>
      </c>
      <c r="K57" s="550"/>
    </row>
    <row r="58" spans="1:12" x14ac:dyDescent="0.25">
      <c r="C58" s="2"/>
      <c r="D58" s="2"/>
      <c r="E58" s="2"/>
      <c r="F58" s="20"/>
      <c r="G58" s="19"/>
      <c r="H58" s="19"/>
      <c r="I58" s="19"/>
      <c r="J58" s="18"/>
      <c r="K58" s="18"/>
    </row>
    <row r="61" spans="1:12" x14ac:dyDescent="0.25">
      <c r="K61" s="264"/>
    </row>
    <row r="63" spans="1:12" x14ac:dyDescent="0.25">
      <c r="H63" s="280"/>
      <c r="I63" s="280"/>
      <c r="J63"/>
      <c r="K63"/>
    </row>
    <row r="64" spans="1:12" x14ac:dyDescent="0.25">
      <c r="H64" s="280"/>
      <c r="I64" s="280"/>
      <c r="J64" s="280"/>
      <c r="K64"/>
    </row>
    <row r="65" spans="8:11" x14ac:dyDescent="0.25">
      <c r="H65" s="437"/>
      <c r="I65" s="437"/>
      <c r="J65" s="438"/>
      <c r="K65"/>
    </row>
    <row r="66" spans="8:11" x14ac:dyDescent="0.25">
      <c r="H66" s="280"/>
      <c r="I66" s="280"/>
      <c r="J66"/>
      <c r="K66"/>
    </row>
    <row r="67" spans="8:11" x14ac:dyDescent="0.25">
      <c r="H67" s="280"/>
      <c r="I67" s="280"/>
      <c r="J67"/>
      <c r="K67"/>
    </row>
    <row r="68" spans="8:11" x14ac:dyDescent="0.25">
      <c r="H68" s="463"/>
      <c r="I68" s="280"/>
      <c r="J68"/>
      <c r="K68"/>
    </row>
    <row r="69" spans="8:11" x14ac:dyDescent="0.25">
      <c r="H69" s="280"/>
      <c r="I69" s="280"/>
      <c r="J69"/>
      <c r="K69"/>
    </row>
    <row r="70" spans="8:11" x14ac:dyDescent="0.25">
      <c r="H70" s="280"/>
      <c r="I70" s="280"/>
      <c r="J70"/>
      <c r="K70"/>
    </row>
    <row r="71" spans="8:11" x14ac:dyDescent="0.25">
      <c r="H71" s="280"/>
      <c r="I71" s="280"/>
      <c r="J71"/>
      <c r="K71"/>
    </row>
    <row r="72" spans="8:11" x14ac:dyDescent="0.25">
      <c r="H72" s="280"/>
      <c r="I72" s="280"/>
      <c r="J72"/>
      <c r="K72"/>
    </row>
    <row r="73" spans="8:11" x14ac:dyDescent="0.25">
      <c r="H73" s="280"/>
      <c r="I73" s="280"/>
      <c r="J73"/>
      <c r="K73"/>
    </row>
    <row r="74" spans="8:11" x14ac:dyDescent="0.25">
      <c r="H74" s="280"/>
      <c r="I74" s="280"/>
      <c r="J74"/>
      <c r="K74"/>
    </row>
    <row r="75" spans="8:11" x14ac:dyDescent="0.25">
      <c r="H75" s="280"/>
      <c r="I75" s="437"/>
      <c r="J75" s="464"/>
      <c r="K75" s="464"/>
    </row>
    <row r="76" spans="8:11" x14ac:dyDescent="0.25">
      <c r="H76" s="280"/>
      <c r="I76" s="280"/>
      <c r="J76"/>
      <c r="K76"/>
    </row>
    <row r="77" spans="8:11" x14ac:dyDescent="0.25">
      <c r="H77" s="280"/>
      <c r="I77" s="280"/>
      <c r="J77"/>
      <c r="K77"/>
    </row>
    <row r="78" spans="8:11" x14ac:dyDescent="0.25">
      <c r="H78" s="280"/>
      <c r="I78" s="280"/>
      <c r="J78"/>
      <c r="K78"/>
    </row>
  </sheetData>
  <mergeCells count="16">
    <mergeCell ref="H4:H6"/>
    <mergeCell ref="I4:I6"/>
    <mergeCell ref="J4:J6"/>
    <mergeCell ref="K4:K6"/>
    <mergeCell ref="J57:K57"/>
    <mergeCell ref="C57:I57"/>
    <mergeCell ref="C4:C6"/>
    <mergeCell ref="D4:D6"/>
    <mergeCell ref="E4:E6"/>
    <mergeCell ref="F4:F6"/>
    <mergeCell ref="G4:G6"/>
    <mergeCell ref="C1:K1"/>
    <mergeCell ref="C2:D2"/>
    <mergeCell ref="E2:K2"/>
    <mergeCell ref="C3:D3"/>
    <mergeCell ref="H3:I3"/>
  </mergeCells>
  <conditionalFormatting sqref="C10:G10 I10:K10 C13 E13:F13 C21 E21:G21 D22 C25:F25 C28:K28 C33:K33 A39 A42 A44 A46 H25:K25 H18:K21 E16:K17 A25:A37 C11:K12 H13:K13 C15:H15 C16:C17 A9:A21 D17:D19 A48:A49">
    <cfRule type="expression" dxfId="105" priority="1450">
      <formula>$C9&lt;&gt;""</formula>
    </cfRule>
    <cfRule type="expression" dxfId="104" priority="1451">
      <formula>ROW()/2=INT(ROW()/2)</formula>
    </cfRule>
  </conditionalFormatting>
  <conditionalFormatting sqref="I15:K15">
    <cfRule type="expression" dxfId="103" priority="1447">
      <formula>$C15&lt;&gt;""</formula>
    </cfRule>
    <cfRule type="expression" dxfId="102" priority="1448">
      <formula>ROW()/2=INT(ROW()/2)</formula>
    </cfRule>
  </conditionalFormatting>
  <conditionalFormatting sqref="C18 E18:F18">
    <cfRule type="expression" dxfId="101" priority="1445">
      <formula>$C18&lt;&gt;""</formula>
    </cfRule>
    <cfRule type="expression" dxfId="100" priority="1446">
      <formula>ROW()/2=INT(ROW()/2)</formula>
    </cfRule>
  </conditionalFormatting>
  <conditionalFormatting sqref="C19 E19:F19">
    <cfRule type="expression" dxfId="99" priority="1443">
      <formula>$C19&lt;&gt;""</formula>
    </cfRule>
    <cfRule type="expression" dxfId="98" priority="1444">
      <formula>ROW()/2=INT(ROW()/2)</formula>
    </cfRule>
  </conditionalFormatting>
  <conditionalFormatting sqref="C20 E20:F20">
    <cfRule type="expression" dxfId="97" priority="1441">
      <formula>$C20&lt;&gt;""</formula>
    </cfRule>
    <cfRule type="expression" dxfId="96" priority="1442">
      <formula>ROW()/2=INT(ROW()/2)</formula>
    </cfRule>
  </conditionalFormatting>
  <conditionalFormatting sqref="D14 D21 D24 D27">
    <cfRule type="expression" dxfId="95" priority="1439">
      <formula>$C14&lt;&gt;""</formula>
    </cfRule>
    <cfRule type="expression" dxfId="94" priority="1440">
      <formula>ROW()/2=INT(ROW()/2)</formula>
    </cfRule>
  </conditionalFormatting>
  <conditionalFormatting sqref="D13 D16 D20 D23 D26 D29">
    <cfRule type="expression" dxfId="93" priority="1437">
      <formula>$C13&lt;&gt;""</formula>
    </cfRule>
    <cfRule type="expression" dxfId="92" priority="1438">
      <formula>ROW()/2=INT(ROW()/2)</formula>
    </cfRule>
  </conditionalFormatting>
  <conditionalFormatting sqref="C26:C27 E26:K27">
    <cfRule type="expression" dxfId="91" priority="1415">
      <formula>$C26&lt;&gt;""</formula>
    </cfRule>
    <cfRule type="expression" dxfId="90" priority="1416">
      <formula>ROW()/2=INT(ROW()/2)</formula>
    </cfRule>
  </conditionalFormatting>
  <conditionalFormatting sqref="C29 E29:K29">
    <cfRule type="expression" dxfId="89" priority="1413">
      <formula>$C29&lt;&gt;""</formula>
    </cfRule>
    <cfRule type="expression" dxfId="88" priority="1414">
      <formula>ROW()/2=INT(ROW()/2)</formula>
    </cfRule>
  </conditionalFormatting>
  <conditionalFormatting sqref="H10">
    <cfRule type="expression" dxfId="87" priority="1435">
      <formula>$C10&lt;&gt;""</formula>
    </cfRule>
    <cfRule type="expression" dxfId="86" priority="1436">
      <formula>ROW()/2=INT(ROW()/2)</formula>
    </cfRule>
  </conditionalFormatting>
  <conditionalFormatting sqref="H25:H29 H31 H10:H13 H15:H21 H33">
    <cfRule type="expression" dxfId="85" priority="1405">
      <formula>AND($E10="",ROW()/2&lt;&gt;INT(ROW()/2))</formula>
    </cfRule>
    <cfRule type="expression" dxfId="84" priority="1406">
      <formula>AND($E10="",ROW()/2=INT(ROW()/2))</formula>
    </cfRule>
  </conditionalFormatting>
  <conditionalFormatting sqref="C14 E14:K14">
    <cfRule type="expression" dxfId="83" priority="1401">
      <formula>$C14&lt;&gt;""</formula>
    </cfRule>
    <cfRule type="expression" dxfId="82" priority="1402">
      <formula>ROW()/2=INT(ROW()/2)</formula>
    </cfRule>
  </conditionalFormatting>
  <conditionalFormatting sqref="H14">
    <cfRule type="expression" dxfId="81" priority="1399">
      <formula>AND($E14="",ROW()/2&lt;&gt;INT(ROW()/2))</formula>
    </cfRule>
    <cfRule type="expression" dxfId="80" priority="1400">
      <formula>AND($E14="",ROW()/2=INT(ROW()/2))</formula>
    </cfRule>
  </conditionalFormatting>
  <conditionalFormatting sqref="C31:K31">
    <cfRule type="expression" dxfId="79" priority="1391">
      <formula>$C31&lt;&gt;""</formula>
    </cfRule>
    <cfRule type="expression" dxfId="78" priority="1392">
      <formula>ROW()/2=INT(ROW()/2)</formula>
    </cfRule>
  </conditionalFormatting>
  <conditionalFormatting sqref="A7:A8">
    <cfRule type="expression" dxfId="77" priority="729">
      <formula>$C7&lt;&gt;""</formula>
    </cfRule>
    <cfRule type="expression" dxfId="76" priority="730">
      <formula>ROW()/2=INT(ROW()/2)</formula>
    </cfRule>
  </conditionalFormatting>
  <conditionalFormatting sqref="I8:K8">
    <cfRule type="expression" dxfId="75" priority="691">
      <formula>$C8&lt;&gt;""</formula>
    </cfRule>
    <cfRule type="expression" dxfId="74" priority="692">
      <formula>ROW()/2=INT(ROW()/2)</formula>
    </cfRule>
  </conditionalFormatting>
  <conditionalFormatting sqref="C8:G8">
    <cfRule type="expression" dxfId="73" priority="689">
      <formula>$C8&lt;&gt;""</formula>
    </cfRule>
    <cfRule type="expression" dxfId="72" priority="690">
      <formula>ROW()/2=INT(ROW()/2)</formula>
    </cfRule>
  </conditionalFormatting>
  <conditionalFormatting sqref="H8">
    <cfRule type="expression" dxfId="71" priority="687">
      <formula>$C8&lt;&gt;""</formula>
    </cfRule>
    <cfRule type="expression" dxfId="70" priority="688">
      <formula>ROW()/2=INT(ROW()/2)</formula>
    </cfRule>
  </conditionalFormatting>
  <conditionalFormatting sqref="H8">
    <cfRule type="expression" dxfId="69" priority="685">
      <formula>AND($E8="",ROW()/2&lt;&gt;INT(ROW()/2))</formula>
    </cfRule>
    <cfRule type="expression" dxfId="68" priority="686">
      <formula>AND($E8="",ROW()/2=INT(ROW()/2))</formula>
    </cfRule>
  </conditionalFormatting>
  <conditionalFormatting sqref="A24 C24 H24:K24 E24:F24">
    <cfRule type="expression" dxfId="67" priority="683">
      <formula>$C24&lt;&gt;""</formula>
    </cfRule>
    <cfRule type="expression" dxfId="66" priority="684">
      <formula>ROW()/2=INT(ROW()/2)</formula>
    </cfRule>
  </conditionalFormatting>
  <conditionalFormatting sqref="H24">
    <cfRule type="expression" dxfId="65" priority="681">
      <formula>AND($E24="",ROW()/2&lt;&gt;INT(ROW()/2))</formula>
    </cfRule>
    <cfRule type="expression" dxfId="64" priority="682">
      <formula>AND($E24="",ROW()/2=INT(ROW()/2))</formula>
    </cfRule>
  </conditionalFormatting>
  <conditionalFormatting sqref="A23 C23 H23:K23 E23:F23">
    <cfRule type="expression" dxfId="63" priority="679">
      <formula>$C23&lt;&gt;""</formula>
    </cfRule>
    <cfRule type="expression" dxfId="62" priority="680">
      <formula>ROW()/2=INT(ROW()/2)</formula>
    </cfRule>
  </conditionalFormatting>
  <conditionalFormatting sqref="H23">
    <cfRule type="expression" dxfId="61" priority="677">
      <formula>AND($E23="",ROW()/2&lt;&gt;INT(ROW()/2))</formula>
    </cfRule>
    <cfRule type="expression" dxfId="60" priority="678">
      <formula>AND($E23="",ROW()/2=INT(ROW()/2))</formula>
    </cfRule>
  </conditionalFormatting>
  <conditionalFormatting sqref="A22 C22 I22:K22 E22:F22">
    <cfRule type="expression" dxfId="59" priority="675">
      <formula>$C22&lt;&gt;""</formula>
    </cfRule>
    <cfRule type="expression" dxfId="58" priority="676">
      <formula>ROW()/2=INT(ROW()/2)</formula>
    </cfRule>
  </conditionalFormatting>
  <conditionalFormatting sqref="G22">
    <cfRule type="expression" dxfId="57" priority="671">
      <formula>$C22&lt;&gt;""</formula>
    </cfRule>
    <cfRule type="expression" dxfId="56" priority="672">
      <formula>ROW()/2=INT(ROW()/2)</formula>
    </cfRule>
  </conditionalFormatting>
  <conditionalFormatting sqref="G23">
    <cfRule type="expression" dxfId="55" priority="669">
      <formula>$C23&lt;&gt;""</formula>
    </cfRule>
    <cfRule type="expression" dxfId="54" priority="670">
      <formula>ROW()/2=INT(ROW()/2)</formula>
    </cfRule>
  </conditionalFormatting>
  <conditionalFormatting sqref="G24">
    <cfRule type="expression" dxfId="53" priority="667">
      <formula>$C24&lt;&gt;""</formula>
    </cfRule>
    <cfRule type="expression" dxfId="52" priority="668">
      <formula>ROW()/2=INT(ROW()/2)</formula>
    </cfRule>
  </conditionalFormatting>
  <conditionalFormatting sqref="A38">
    <cfRule type="expression" dxfId="51" priority="289">
      <formula>$C38&lt;&gt;""</formula>
    </cfRule>
    <cfRule type="expression" dxfId="50" priority="290">
      <formula>ROW()/2=INT(ROW()/2)</formula>
    </cfRule>
  </conditionalFormatting>
  <conditionalFormatting sqref="A40">
    <cfRule type="expression" dxfId="49" priority="263">
      <formula>$C40&lt;&gt;""</formula>
    </cfRule>
    <cfRule type="expression" dxfId="48" priority="264">
      <formula>ROW()/2=INT(ROW()/2)</formula>
    </cfRule>
  </conditionalFormatting>
  <conditionalFormatting sqref="A43">
    <cfRule type="expression" dxfId="47" priority="241">
      <formula>$C43&lt;&gt;""</formula>
    </cfRule>
    <cfRule type="expression" dxfId="46" priority="242">
      <formula>ROW()/2=INT(ROW()/2)</formula>
    </cfRule>
  </conditionalFormatting>
  <conditionalFormatting sqref="A45">
    <cfRule type="expression" dxfId="45" priority="233">
      <formula>$C45&lt;&gt;""</formula>
    </cfRule>
    <cfRule type="expression" dxfId="44" priority="234">
      <formula>ROW()/2=INT(ROW()/2)</formula>
    </cfRule>
  </conditionalFormatting>
  <conditionalFormatting sqref="A47">
    <cfRule type="expression" dxfId="43" priority="223">
      <formula>$C47&lt;&gt;""</formula>
    </cfRule>
    <cfRule type="expression" dxfId="42" priority="224">
      <formula>ROW()/2=INT(ROW()/2)</formula>
    </cfRule>
  </conditionalFormatting>
  <conditionalFormatting sqref="G18">
    <cfRule type="expression" dxfId="41" priority="187">
      <formula>$C18&lt;&gt;""</formula>
    </cfRule>
    <cfRule type="expression" dxfId="40" priority="188">
      <formula>ROW()/2=INT(ROW()/2)</formula>
    </cfRule>
  </conditionalFormatting>
  <conditionalFormatting sqref="G19">
    <cfRule type="expression" dxfId="39" priority="185">
      <formula>$C19&lt;&gt;""</formula>
    </cfRule>
    <cfRule type="expression" dxfId="38" priority="186">
      <formula>ROW()/2=INT(ROW()/2)</formula>
    </cfRule>
  </conditionalFormatting>
  <conditionalFormatting sqref="G20">
    <cfRule type="expression" dxfId="37" priority="183">
      <formula>$C20&lt;&gt;""</formula>
    </cfRule>
    <cfRule type="expression" dxfId="36" priority="184">
      <formula>ROW()/2=INT(ROW()/2)</formula>
    </cfRule>
  </conditionalFormatting>
  <conditionalFormatting sqref="G25">
    <cfRule type="expression" dxfId="35" priority="181">
      <formula>$C25&lt;&gt;""</formula>
    </cfRule>
    <cfRule type="expression" dxfId="34" priority="182">
      <formula>ROW()/2=INT(ROW()/2)</formula>
    </cfRule>
  </conditionalFormatting>
  <conditionalFormatting sqref="G13">
    <cfRule type="expression" dxfId="33" priority="179">
      <formula>$C13&lt;&gt;""</formula>
    </cfRule>
    <cfRule type="expression" dxfId="32" priority="180">
      <formula>ROW()/2=INT(ROW()/2)</formula>
    </cfRule>
  </conditionalFormatting>
  <conditionalFormatting sqref="A53 C55:H55 A55 J55:K55">
    <cfRule type="expression" dxfId="31" priority="177">
      <formula>$C53&lt;&gt;""</formula>
    </cfRule>
    <cfRule type="expression" dxfId="30" priority="178">
      <formula>ROW()/2=INT(ROW()/2)</formula>
    </cfRule>
  </conditionalFormatting>
  <conditionalFormatting sqref="H55">
    <cfRule type="expression" dxfId="29" priority="175">
      <formula>AND($E55="",ROW()/2&lt;&gt;INT(ROW()/2))</formula>
    </cfRule>
    <cfRule type="expression" dxfId="28" priority="176">
      <formula>AND($E55="",ROW()/2=INT(ROW()/2))</formula>
    </cfRule>
  </conditionalFormatting>
  <conditionalFormatting sqref="A54 C54:H54 J54:K54">
    <cfRule type="expression" dxfId="27" priority="173">
      <formula>$C54&lt;&gt;""</formula>
    </cfRule>
    <cfRule type="expression" dxfId="26" priority="174">
      <formula>ROW()/2=INT(ROW()/2)</formula>
    </cfRule>
  </conditionalFormatting>
  <conditionalFormatting sqref="H54">
    <cfRule type="expression" dxfId="25" priority="171">
      <formula>AND($E54="",ROW()/2&lt;&gt;INT(ROW()/2))</formula>
    </cfRule>
    <cfRule type="expression" dxfId="24" priority="172">
      <formula>AND($E54="",ROW()/2=INT(ROW()/2))</formula>
    </cfRule>
  </conditionalFormatting>
  <conditionalFormatting sqref="A56 C56:H56 J56:K56">
    <cfRule type="expression" dxfId="23" priority="169">
      <formula>$C56&lt;&gt;""</formula>
    </cfRule>
    <cfRule type="expression" dxfId="22" priority="170">
      <formula>ROW()/2=INT(ROW()/2)</formula>
    </cfRule>
  </conditionalFormatting>
  <conditionalFormatting sqref="H56">
    <cfRule type="expression" dxfId="21" priority="167">
      <formula>AND($E56="",ROW()/2&lt;&gt;INT(ROW()/2))</formula>
    </cfRule>
    <cfRule type="expression" dxfId="20" priority="168">
      <formula>AND($E56="",ROW()/2=INT(ROW()/2))</formula>
    </cfRule>
  </conditionalFormatting>
  <conditionalFormatting sqref="I56">
    <cfRule type="expression" dxfId="19" priority="161">
      <formula>$C56&lt;&gt;""</formula>
    </cfRule>
    <cfRule type="expression" dxfId="18" priority="162">
      <formula>ROW()/2=INT(ROW()/2)</formula>
    </cfRule>
  </conditionalFormatting>
  <conditionalFormatting sqref="I54">
    <cfRule type="expression" dxfId="17" priority="165">
      <formula>$C54&lt;&gt;""</formula>
    </cfRule>
    <cfRule type="expression" dxfId="16" priority="166">
      <formula>ROW()/2=INT(ROW()/2)</formula>
    </cfRule>
  </conditionalFormatting>
  <conditionalFormatting sqref="I55">
    <cfRule type="expression" dxfId="15" priority="163">
      <formula>$C55&lt;&gt;""</formula>
    </cfRule>
    <cfRule type="expression" dxfId="14" priority="164">
      <formula>ROW()/2=INT(ROW()/2)</formula>
    </cfRule>
  </conditionalFormatting>
  <conditionalFormatting sqref="H31">
    <cfRule type="expression" dxfId="13" priority="129">
      <formula>$C31&lt;&gt;""</formula>
    </cfRule>
    <cfRule type="expression" dxfId="12" priority="130">
      <formula>ROW()/2=INT(ROW()/2)</formula>
    </cfRule>
  </conditionalFormatting>
  <conditionalFormatting sqref="H33">
    <cfRule type="expression" dxfId="11" priority="91">
      <formula>$C33&lt;&gt;""</formula>
    </cfRule>
    <cfRule type="expression" dxfId="10" priority="92">
      <formula>ROW()/2=INT(ROW()/2)</formula>
    </cfRule>
  </conditionalFormatting>
  <conditionalFormatting sqref="H22">
    <cfRule type="expression" dxfId="9" priority="49">
      <formula>$C22&lt;&gt;""</formula>
    </cfRule>
    <cfRule type="expression" dxfId="8" priority="50">
      <formula>ROW()/2=INT(ROW()/2)</formula>
    </cfRule>
  </conditionalFormatting>
  <conditionalFormatting sqref="H22">
    <cfRule type="expression" dxfId="7" priority="47">
      <formula>AND($E22="",ROW()/2&lt;&gt;INT(ROW()/2))</formula>
    </cfRule>
    <cfRule type="expression" dxfId="6" priority="48">
      <formula>AND($E22="",ROW()/2=INT(ROW()/2))</formula>
    </cfRule>
  </conditionalFormatting>
  <conditionalFormatting sqref="A41">
    <cfRule type="expression" dxfId="5" priority="45">
      <formula>$C41&lt;&gt;""</formula>
    </cfRule>
    <cfRule type="expression" dxfId="4" priority="46">
      <formula>ROW()/2=INT(ROW()/2)</formula>
    </cfRule>
  </conditionalFormatting>
  <conditionalFormatting sqref="A50:A51">
    <cfRule type="expression" dxfId="3" priority="35">
      <formula>$C50&lt;&gt;""</formula>
    </cfRule>
    <cfRule type="expression" dxfId="2" priority="36">
      <formula>ROW()/2=INT(ROW()/2)</formula>
    </cfRule>
  </conditionalFormatting>
  <conditionalFormatting sqref="A52">
    <cfRule type="expression" dxfId="1" priority="27">
      <formula>$C52&lt;&gt;""</formula>
    </cfRule>
    <cfRule type="expression" dxfId="0" priority="28">
      <formula>ROW()/2=INT(ROW()/2)</formula>
    </cfRule>
  </conditionalFormatting>
  <printOptions horizontalCentered="1"/>
  <pageMargins left="0.78740157480314965" right="0.78740157480314965" top="0.78740157480314965" bottom="0.78740157480314965" header="0.31496062992125984" footer="0.31496062992125984"/>
  <pageSetup paperSize="9" scale="39" orientation="portrait" r:id="rId1"/>
  <headerFooter>
    <oddFooter>Página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2" filterMode="1">
    <tabColor rgb="FFFFC000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138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01 08 01</v>
      </c>
      <c r="C1" s="25" t="str">
        <f>CONCATENATE($W$25)</f>
        <v>ELABORAÇÃO DO ORÇAMENTO/PLANO DE EXECUÇÃO DE OBRAS</v>
      </c>
      <c r="D1" s="25" t="str">
        <f>CONCATENATE($AC$25)</f>
        <v>km</v>
      </c>
      <c r="E1" s="231">
        <f>$AD$163</f>
        <v>739.59</v>
      </c>
      <c r="F1" s="231">
        <f>$AD$168</f>
        <v>965.98</v>
      </c>
      <c r="G1" s="233">
        <f>$T$122</f>
        <v>45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170</v>
      </c>
      <c r="W25" s="579" t="s">
        <v>119</v>
      </c>
      <c r="X25" s="579"/>
      <c r="Y25" s="579"/>
      <c r="Z25" s="579"/>
      <c r="AA25" s="579"/>
      <c r="AB25" s="579"/>
      <c r="AC25" s="209" t="s">
        <v>396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58" si="0">MAX(I27:J27)</f>
        <v>1</v>
      </c>
      <c r="L27" s="33">
        <f t="shared" ref="L27:L5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/>
      <c r="B30" s="122"/>
      <c r="C30" s="121"/>
      <c r="D30" s="121"/>
      <c r="E30" s="121"/>
      <c r="F30" s="122"/>
      <c r="I30" s="30">
        <f t="shared" ref="I30:I39" si="2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9" si="3">TRUNC(Y30*((Z30*AB30)+(AA30*AC30)),4)</f>
        <v>0</v>
      </c>
      <c r="AE30" s="32"/>
      <c r="AF30" s="39"/>
      <c r="AG30" s="38"/>
    </row>
    <row r="31" spans="1:33" s="27" customFormat="1" hidden="1" x14ac:dyDescent="0.25">
      <c r="A31" s="30"/>
      <c r="B31" s="122"/>
      <c r="C31" s="121"/>
      <c r="D31" s="121"/>
      <c r="E31" s="121"/>
      <c r="F31" s="122"/>
      <c r="I31" s="30">
        <f t="shared" si="2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E35" s="32"/>
      <c r="AF35" s="39"/>
      <c r="AG35" s="38"/>
    </row>
    <row r="36" spans="1:33" s="27" customFormat="1" hidden="1" x14ac:dyDescent="0.25">
      <c r="A36" s="30"/>
      <c r="B36" s="122"/>
      <c r="C36" s="121"/>
      <c r="D36" s="121"/>
      <c r="E36" s="121"/>
      <c r="F36" s="122"/>
      <c r="I36" s="30">
        <f t="shared" si="2"/>
        <v>0</v>
      </c>
      <c r="J36" s="30">
        <f>IF(I36=1,1,IF(SUM(J37:J$169)+SUM(I$26:I36)&lt;$I$22,1,0))</f>
        <v>0</v>
      </c>
      <c r="K36" s="33">
        <f t="shared" si="0"/>
        <v>0</v>
      </c>
      <c r="L36" s="33">
        <f t="shared" si="1"/>
        <v>0</v>
      </c>
      <c r="M36" s="33"/>
      <c r="N36" s="33"/>
      <c r="O36" s="33"/>
      <c r="P36" s="33"/>
      <c r="Q36" s="33"/>
      <c r="R36" s="33"/>
      <c r="S36" s="33"/>
      <c r="T36" s="123"/>
      <c r="U36" s="132"/>
      <c r="V36" s="563" t="s">
        <v>19</v>
      </c>
      <c r="W36" s="563"/>
      <c r="X36" s="131" t="s">
        <v>19</v>
      </c>
      <c r="Y36" s="115">
        <v>0</v>
      </c>
      <c r="Z36" s="115">
        <v>0</v>
      </c>
      <c r="AA36" s="115"/>
      <c r="AB36" s="207">
        <v>0</v>
      </c>
      <c r="AC36" s="207"/>
      <c r="AD36" s="113">
        <f t="shared" si="3"/>
        <v>0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 t="s">
        <v>184</v>
      </c>
      <c r="W37" s="563"/>
      <c r="X37" s="131" t="s">
        <v>183</v>
      </c>
      <c r="Y37" s="115">
        <v>4</v>
      </c>
      <c r="Z37" s="115">
        <v>0.99999999999999989</v>
      </c>
      <c r="AA37" s="115"/>
      <c r="AB37" s="207">
        <f>VLOOKUP(V37,BASE!$B$5:$E$53,4,FALSE)</f>
        <v>239.7877334815829</v>
      </c>
      <c r="AC37" s="207"/>
      <c r="AD37" s="113">
        <f t="shared" si="3"/>
        <v>959.15089999999998</v>
      </c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>
        <f t="shared" si="2"/>
        <v>1</v>
      </c>
      <c r="J38" s="30">
        <f>IF(I38=1,1,IF(SUM(J39:J$169)+SUM(I$26:I38)&lt;$I$22,1,0))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 t="s">
        <v>185</v>
      </c>
      <c r="W38" s="563"/>
      <c r="X38" s="131" t="s">
        <v>183</v>
      </c>
      <c r="Y38" s="115">
        <v>1</v>
      </c>
      <c r="Z38" s="115">
        <v>1</v>
      </c>
      <c r="AA38" s="115"/>
      <c r="AB38" s="207">
        <f>VLOOKUP(V38,BASE!$B$5:$E$53,4,FALSE)</f>
        <v>65.46508428631158</v>
      </c>
      <c r="AC38" s="207"/>
      <c r="AD38" s="113">
        <f t="shared" si="3"/>
        <v>65.465000000000003</v>
      </c>
      <c r="AE38" s="32"/>
      <c r="AF38" s="39"/>
      <c r="AG38" s="38"/>
    </row>
    <row r="39" spans="1:33" s="27" customFormat="1" hidden="1" x14ac:dyDescent="0.25">
      <c r="A39" s="30"/>
      <c r="B39" s="122"/>
      <c r="C39" s="121"/>
      <c r="D39" s="121"/>
      <c r="E39" s="121"/>
      <c r="F39" s="122"/>
      <c r="I39" s="30">
        <f t="shared" si="2"/>
        <v>0</v>
      </c>
      <c r="J39" s="30">
        <f>IF(I39=1,1,IF(SUM(J40:J$169)+SUM(I$26:I39)&lt;$I$22,1,0))</f>
        <v>0</v>
      </c>
      <c r="K39" s="33">
        <f t="shared" si="0"/>
        <v>0</v>
      </c>
      <c r="L39" s="33">
        <f t="shared" si="1"/>
        <v>0</v>
      </c>
      <c r="M39" s="33"/>
      <c r="N39" s="33"/>
      <c r="O39" s="33"/>
      <c r="P39" s="33"/>
      <c r="Q39" s="33"/>
      <c r="R39" s="33"/>
      <c r="S39" s="33"/>
      <c r="T39" s="123"/>
      <c r="U39" s="132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3"/>
        <v>0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ROUND(SUM(AD29:AD39),2)</f>
        <v>1024.6199999999999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63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03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ROUND(SUM(AD43:AD62),2)</f>
        <v>11782.46</v>
      </c>
      <c r="AE42" s="32"/>
      <c r="AF42" s="39"/>
      <c r="AG42" s="38"/>
    </row>
    <row r="43" spans="1:33" s="27" customFormat="1" x14ac:dyDescent="0.25">
      <c r="A43" s="30"/>
      <c r="B43" s="122"/>
      <c r="C43" s="121"/>
      <c r="D43" s="121"/>
      <c r="E43" s="121"/>
      <c r="F43" s="122"/>
      <c r="I43" s="30">
        <v>1</v>
      </c>
      <c r="J43" s="30">
        <f>IF(I43=1,1,IF(SUM(J44:J$169)+SUM(I$26:I43)&lt;$I$22,1,0))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118</v>
      </c>
      <c r="U43" s="48"/>
      <c r="V43" s="569" t="s">
        <v>429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AB43/SUM($AB$43:$AB$98)</f>
        <v>0.10526315789473684</v>
      </c>
      <c r="AB43" s="114">
        <v>40</v>
      </c>
      <c r="AC43" s="196">
        <f>Y43/220</f>
        <v>51.580363636363636</v>
      </c>
      <c r="AD43" s="113">
        <f>ROUND(AB43*AC43,4)</f>
        <v>2063.2145</v>
      </c>
      <c r="AE43" s="32"/>
      <c r="AF43" s="39"/>
      <c r="AG43" s="38"/>
    </row>
    <row r="44" spans="1:33" s="27" customFormat="1" x14ac:dyDescent="0.25">
      <c r="A44" s="30"/>
      <c r="B44" s="122"/>
      <c r="C44" s="121"/>
      <c r="D44" s="121"/>
      <c r="E44" s="121"/>
      <c r="F44" s="122"/>
      <c r="I44" s="30">
        <f t="shared" ref="I44:I61" si="4">IF($AD44=0,0,1)</f>
        <v>1</v>
      </c>
      <c r="J44" s="30">
        <f>IF(I44=1,1,IF(SUM(J45:J$169)+SUM(I$26:I44)&lt;$I$22,1,0))</f>
        <v>1</v>
      </c>
      <c r="K44" s="33">
        <f t="shared" si="0"/>
        <v>1</v>
      </c>
      <c r="L44" s="33">
        <f t="shared" si="1"/>
        <v>1</v>
      </c>
      <c r="M44" s="33"/>
      <c r="N44" s="33"/>
      <c r="O44" s="33"/>
      <c r="P44" s="33"/>
      <c r="Q44" s="33"/>
      <c r="R44" s="33"/>
      <c r="S44" s="33"/>
      <c r="T44" s="200" t="s">
        <v>117</v>
      </c>
      <c r="U44" s="48"/>
      <c r="V44" s="569" t="s">
        <v>223</v>
      </c>
      <c r="W44" s="569"/>
      <c r="X44" s="131" t="s">
        <v>207</v>
      </c>
      <c r="Y44" s="207">
        <f>VLOOKUP(X44,BASE!$B$5:$E$53,4,FALSE)</f>
        <v>8882.5</v>
      </c>
      <c r="Z44" s="198">
        <v>1</v>
      </c>
      <c r="AA44" s="197">
        <f>AB44/SUM($AB$43:$AB$98)</f>
        <v>0.57894736842105265</v>
      </c>
      <c r="AB44" s="114">
        <v>220</v>
      </c>
      <c r="AC44" s="196">
        <f>Y44/220</f>
        <v>40.375</v>
      </c>
      <c r="AD44" s="113">
        <f t="shared" ref="AD44:AD62" si="5">ROUND(AB44*AC44,4)</f>
        <v>8882.5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IF(I59=1,1,IF(SUM(J60:J$169)+SUM(I$26:I59)&lt;$I$22,1,0))</f>
        <v>0</v>
      </c>
      <c r="K59" s="33">
        <f t="shared" ref="K59:K90" si="6">MAX(I59:J59)</f>
        <v>0</v>
      </c>
      <c r="L59" s="33">
        <f t="shared" ref="L59:L90" si="7">K59</f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4"/>
        <v>0</v>
      </c>
      <c r="J60" s="30">
        <f>IF(I60=1,1,IF(SUM(J61:J$169)+SUM(I$26:I60)&lt;$I$22,1,0))</f>
        <v>0</v>
      </c>
      <c r="K60" s="33">
        <f t="shared" si="6"/>
        <v>0</v>
      </c>
      <c r="L60" s="33">
        <f t="shared" si="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4"/>
        <v>0</v>
      </c>
      <c r="J61" s="30">
        <f>IF(I61=1,1,IF(SUM(J62:J$169)+SUM(I$26:I61)&lt;$I$22,1,0))</f>
        <v>0</v>
      </c>
      <c r="K61" s="33">
        <f t="shared" si="6"/>
        <v>0</v>
      </c>
      <c r="L61" s="33">
        <f t="shared" si="7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5"/>
        <v>0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6"/>
        <v>1</v>
      </c>
      <c r="L62" s="33">
        <f t="shared" si="7"/>
        <v>1</v>
      </c>
      <c r="M62" s="33"/>
      <c r="N62" s="33"/>
      <c r="O62" s="33"/>
      <c r="P62" s="33"/>
      <c r="Q62" s="33"/>
      <c r="R62" s="33"/>
      <c r="S62" s="33"/>
      <c r="T62" s="200" t="s">
        <v>48</v>
      </c>
      <c r="U62" s="48"/>
      <c r="V62" s="569" t="s">
        <v>203</v>
      </c>
      <c r="W62" s="569"/>
      <c r="X62" s="131" t="s">
        <v>204</v>
      </c>
      <c r="Y62" s="207">
        <f>VLOOKUP(X62,BASE!$B$5:$E$53,4,FALSE)</f>
        <v>18408.34</v>
      </c>
      <c r="Z62" s="198">
        <v>1</v>
      </c>
      <c r="AA62" s="197">
        <f>AB62/SUM($AB$43:$AB$98)</f>
        <v>2.6315789473684209E-2</v>
      </c>
      <c r="AB62" s="114">
        <v>10</v>
      </c>
      <c r="AC62" s="196">
        <f>Y62/220</f>
        <v>83.674272727272722</v>
      </c>
      <c r="AD62" s="113">
        <f t="shared" si="5"/>
        <v>836.74270000000001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IF(I63=1,1,IF(SUM(J64:J$169)+SUM(I$26:I63)&lt;$I$22,1,0))</f>
        <v>1</v>
      </c>
      <c r="K63" s="33">
        <f t="shared" si="6"/>
        <v>1</v>
      </c>
      <c r="L63" s="33">
        <f t="shared" si="7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ROUND(SUM(AD64:AD83),2)</f>
        <v>3288.03</v>
      </c>
      <c r="AE63" s="32"/>
      <c r="AF63" s="39"/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v>1</v>
      </c>
      <c r="J64" s="30">
        <f>IF(I64=1,1,IF(SUM(J65:J$169)+SUM(I$26:I64)&lt;$I$22,1,0))</f>
        <v>1</v>
      </c>
      <c r="K64" s="33">
        <f t="shared" si="6"/>
        <v>1</v>
      </c>
      <c r="L64" s="33">
        <f t="shared" si="7"/>
        <v>1</v>
      </c>
      <c r="M64" s="33"/>
      <c r="N64" s="33"/>
      <c r="O64" s="33"/>
      <c r="P64" s="33"/>
      <c r="Q64" s="33"/>
      <c r="R64" s="33"/>
      <c r="S64" s="33"/>
      <c r="T64" s="200" t="s">
        <v>80</v>
      </c>
      <c r="U64" s="48"/>
      <c r="V64" s="569" t="s">
        <v>231</v>
      </c>
      <c r="W64" s="569"/>
      <c r="X64" s="131" t="s">
        <v>232</v>
      </c>
      <c r="Y64" s="207">
        <f>VLOOKUP(X64,BASE!$B$5:$E$53,4,FALSE)</f>
        <v>6576.05</v>
      </c>
      <c r="Z64" s="198">
        <v>1</v>
      </c>
      <c r="AA64" s="197">
        <f>AB64/SUM($AB$43:$AB$98)</f>
        <v>0.28947368421052633</v>
      </c>
      <c r="AB64" s="114">
        <v>110</v>
      </c>
      <c r="AC64" s="196">
        <f>Y64/220</f>
        <v>29.891136363636363</v>
      </c>
      <c r="AD64" s="113">
        <f>ROUND(AB64*AC64,4)</f>
        <v>3288.0250000000001</v>
      </c>
      <c r="AE64" s="32"/>
      <c r="AF64" s="39"/>
      <c r="AG64" s="38"/>
    </row>
    <row r="65" spans="1:33" s="27" customFormat="1" hidden="1" x14ac:dyDescent="0.25">
      <c r="A65" s="30"/>
      <c r="B65" s="122"/>
      <c r="C65" s="121"/>
      <c r="D65" s="121"/>
      <c r="E65" s="121"/>
      <c r="F65" s="122"/>
      <c r="I65" s="30">
        <f t="shared" ref="I65:I82" si="8">IF($AD65=0,0,1)</f>
        <v>0</v>
      </c>
      <c r="J65" s="30">
        <f>IF(I65=1,1,IF(SUM(J66:J$169)+SUM(I$26:I65)&lt;$I$22,1,0))</f>
        <v>0</v>
      </c>
      <c r="K65" s="33">
        <f t="shared" si="6"/>
        <v>0</v>
      </c>
      <c r="L65" s="33">
        <f t="shared" si="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ref="AD65:AD83" si="9">ROUND(AB65*AC65,4)</f>
        <v>0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8"/>
        <v>0</v>
      </c>
      <c r="J66" s="30">
        <f>IF(I66=1,1,IF(SUM(J67:J$169)+SUM(I$26:I66)&lt;$I$22,1,0))</f>
        <v>0</v>
      </c>
      <c r="K66" s="33">
        <f t="shared" si="6"/>
        <v>0</v>
      </c>
      <c r="L66" s="33">
        <f t="shared" si="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9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8"/>
        <v>0</v>
      </c>
      <c r="J67" s="30">
        <f>IF(I67=1,1,IF(SUM(J68:J$169)+SUM(I$26:I67)&lt;$I$22,1,0))</f>
        <v>0</v>
      </c>
      <c r="K67" s="33">
        <f t="shared" si="6"/>
        <v>0</v>
      </c>
      <c r="L67" s="33">
        <f t="shared" si="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9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8"/>
        <v>0</v>
      </c>
      <c r="J68" s="30">
        <f>IF(I68=1,1,IF(SUM(J69:J$169)+SUM(I$26:I68)&lt;$I$22,1,0))</f>
        <v>0</v>
      </c>
      <c r="K68" s="33">
        <f t="shared" si="6"/>
        <v>0</v>
      </c>
      <c r="L68" s="33">
        <f t="shared" si="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9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8"/>
        <v>0</v>
      </c>
      <c r="J69" s="30">
        <f>IF(I69=1,1,IF(SUM(J70:J$169)+SUM(I$26:I69)&lt;$I$22,1,0))</f>
        <v>0</v>
      </c>
      <c r="K69" s="33">
        <f t="shared" si="6"/>
        <v>0</v>
      </c>
      <c r="L69" s="33">
        <f t="shared" si="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9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8"/>
        <v>0</v>
      </c>
      <c r="J70" s="30">
        <f>IF(I70=1,1,IF(SUM(J71:J$169)+SUM(I$26:I70)&lt;$I$22,1,0))</f>
        <v>0</v>
      </c>
      <c r="K70" s="33">
        <f t="shared" si="6"/>
        <v>0</v>
      </c>
      <c r="L70" s="33">
        <f t="shared" si="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9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8"/>
        <v>0</v>
      </c>
      <c r="J71" s="30">
        <f>IF(I71=1,1,IF(SUM(J72:J$169)+SUM(I$26:I71)&lt;$I$22,1,0))</f>
        <v>0</v>
      </c>
      <c r="K71" s="33">
        <f t="shared" si="6"/>
        <v>0</v>
      </c>
      <c r="L71" s="33">
        <f t="shared" si="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9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8"/>
        <v>0</v>
      </c>
      <c r="J72" s="30">
        <f>IF(I72=1,1,IF(SUM(J73:J$169)+SUM(I$26:I72)&lt;$I$22,1,0))</f>
        <v>0</v>
      </c>
      <c r="K72" s="33">
        <f t="shared" si="6"/>
        <v>0</v>
      </c>
      <c r="L72" s="33">
        <f t="shared" si="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9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8"/>
        <v>0</v>
      </c>
      <c r="J73" s="30">
        <f>IF(I73=1,1,IF(SUM(J74:J$169)+SUM(I$26:I73)&lt;$I$22,1,0))</f>
        <v>0</v>
      </c>
      <c r="K73" s="33">
        <f t="shared" si="6"/>
        <v>0</v>
      </c>
      <c r="L73" s="33">
        <f t="shared" si="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9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8"/>
        <v>0</v>
      </c>
      <c r="J74" s="30">
        <f>IF(I74=1,1,IF(SUM(J75:J$169)+SUM(I$26:I74)&lt;$I$22,1,0))</f>
        <v>0</v>
      </c>
      <c r="K74" s="33">
        <f t="shared" si="6"/>
        <v>0</v>
      </c>
      <c r="L74" s="33">
        <f t="shared" si="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9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8"/>
        <v>0</v>
      </c>
      <c r="J75" s="30">
        <f>IF(I75=1,1,IF(SUM(J76:J$169)+SUM(I$26:I75)&lt;$I$22,1,0))</f>
        <v>0</v>
      </c>
      <c r="K75" s="33">
        <f t="shared" si="6"/>
        <v>0</v>
      </c>
      <c r="L75" s="33">
        <f t="shared" si="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9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8"/>
        <v>0</v>
      </c>
      <c r="J76" s="30">
        <f>IF(I76=1,1,IF(SUM(J77:J$169)+SUM(I$26:I76)&lt;$I$22,1,0))</f>
        <v>0</v>
      </c>
      <c r="K76" s="33">
        <f t="shared" si="6"/>
        <v>0</v>
      </c>
      <c r="L76" s="33">
        <f t="shared" si="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9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8"/>
        <v>0</v>
      </c>
      <c r="J77" s="30">
        <f>IF(I77=1,1,IF(SUM(J78:J$169)+SUM(I$26:I77)&lt;$I$22,1,0))</f>
        <v>0</v>
      </c>
      <c r="K77" s="33">
        <f t="shared" si="6"/>
        <v>0</v>
      </c>
      <c r="L77" s="33">
        <f t="shared" si="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9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8"/>
        <v>0</v>
      </c>
      <c r="J78" s="30">
        <f>IF(I78=1,1,IF(SUM(J79:J$169)+SUM(I$26:I78)&lt;$I$22,1,0))</f>
        <v>0</v>
      </c>
      <c r="K78" s="33">
        <f t="shared" si="6"/>
        <v>0</v>
      </c>
      <c r="L78" s="33">
        <f t="shared" si="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9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8"/>
        <v>0</v>
      </c>
      <c r="J79" s="30">
        <f>IF(I79=1,1,IF(SUM(J80:J$169)+SUM(I$26:I79)&lt;$I$22,1,0))</f>
        <v>0</v>
      </c>
      <c r="K79" s="33">
        <f t="shared" si="6"/>
        <v>0</v>
      </c>
      <c r="L79" s="33">
        <f t="shared" si="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9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8"/>
        <v>0</v>
      </c>
      <c r="J80" s="30">
        <f>IF(I80=1,1,IF(SUM(J81:J$169)+SUM(I$26:I80)&lt;$I$22,1,0))</f>
        <v>0</v>
      </c>
      <c r="K80" s="33">
        <f t="shared" si="6"/>
        <v>0</v>
      </c>
      <c r="L80" s="33">
        <f t="shared" si="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9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8"/>
        <v>0</v>
      </c>
      <c r="J81" s="30">
        <f>IF(I81=1,1,IF(SUM(J82:J$169)+SUM(I$26:I81)&lt;$I$22,1,0))</f>
        <v>0</v>
      </c>
      <c r="K81" s="33">
        <f t="shared" si="6"/>
        <v>0</v>
      </c>
      <c r="L81" s="33">
        <f t="shared" si="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9"/>
        <v>0</v>
      </c>
      <c r="AE81" s="32"/>
      <c r="AF81" s="39"/>
      <c r="AG81" s="38"/>
    </row>
    <row r="82" spans="1:33" s="27" customFormat="1" hidden="1" x14ac:dyDescent="0.25">
      <c r="A82" s="30"/>
      <c r="B82" s="122"/>
      <c r="C82" s="121"/>
      <c r="D82" s="121"/>
      <c r="E82" s="121"/>
      <c r="F82" s="122"/>
      <c r="I82" s="30">
        <f t="shared" si="8"/>
        <v>0</v>
      </c>
      <c r="J82" s="30">
        <f>IF(I82=1,1,IF(SUM(J83:J$169)+SUM(I$26:I82)&lt;$I$22,1,0))</f>
        <v>0</v>
      </c>
      <c r="K82" s="33">
        <f t="shared" si="6"/>
        <v>0</v>
      </c>
      <c r="L82" s="33">
        <f t="shared" si="7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9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6"/>
        <v>1</v>
      </c>
      <c r="L83" s="33">
        <f t="shared" si="7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9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IF(I84=1,1,IF(SUM(J85:J$169)+SUM(I$26:I84)&lt;$I$22,1,0))</f>
        <v>1</v>
      </c>
      <c r="K84" s="33">
        <f t="shared" si="6"/>
        <v>1</v>
      </c>
      <c r="L84" s="33">
        <f t="shared" si="7"/>
        <v>1</v>
      </c>
      <c r="M84" s="33"/>
      <c r="N84" s="33"/>
      <c r="O84" s="33"/>
      <c r="P84" s="33"/>
      <c r="Q84" s="33"/>
      <c r="R84" s="33"/>
      <c r="S84" s="33"/>
      <c r="T84" s="195"/>
      <c r="U84" s="48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ROUND(SUM(AD85:AD104),2)</f>
        <v>0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IF(I85=1,1,IF(SUM(J86:J$169)+SUM(I$26:I85)&lt;$I$22,1,0))</f>
        <v>1</v>
      </c>
      <c r="K85" s="33">
        <f t="shared" si="6"/>
        <v>1</v>
      </c>
      <c r="L85" s="33">
        <f t="shared" si="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>ROUND(AB85*AC85,4)</f>
        <v>0</v>
      </c>
      <c r="AE85" s="32"/>
      <c r="AF85" s="39"/>
      <c r="AG85" s="38"/>
    </row>
    <row r="86" spans="1:33" s="27" customFormat="1" x14ac:dyDescent="0.25">
      <c r="A86" s="30"/>
      <c r="B86" s="122"/>
      <c r="C86" s="121"/>
      <c r="D86" s="121"/>
      <c r="E86" s="121"/>
      <c r="F86" s="122"/>
      <c r="I86" s="30">
        <v>1</v>
      </c>
      <c r="J86" s="30">
        <f>IF(I86=1,1,IF(SUM(J87:J$169)+SUM(I$26:I86)&lt;$I$22,1,0))</f>
        <v>1</v>
      </c>
      <c r="K86" s="33">
        <f t="shared" si="6"/>
        <v>1</v>
      </c>
      <c r="L86" s="33">
        <f t="shared" si="7"/>
        <v>1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ref="AD86:AD104" si="10">ROUND(AB86*AC86,4)</f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ref="I87:I104" si="11">IF($AD87=0,0,1)</f>
        <v>0</v>
      </c>
      <c r="J87" s="30">
        <f>IF(I87=1,1,IF(SUM(J88:J$169)+SUM(I$26:I87)&lt;$I$22,1,0))</f>
        <v>0</v>
      </c>
      <c r="K87" s="33">
        <f t="shared" si="6"/>
        <v>0</v>
      </c>
      <c r="L87" s="33">
        <f t="shared" si="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10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11"/>
        <v>0</v>
      </c>
      <c r="J88" s="30">
        <f>IF(I88=1,1,IF(SUM(J89:J$169)+SUM(I$26:I88)&lt;$I$22,1,0))</f>
        <v>0</v>
      </c>
      <c r="K88" s="33">
        <f t="shared" si="6"/>
        <v>0</v>
      </c>
      <c r="L88" s="33">
        <f t="shared" si="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10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11"/>
        <v>0</v>
      </c>
      <c r="J89" s="30">
        <f>IF(I89=1,1,IF(SUM(J90:J$169)+SUM(I$26:I89)&lt;$I$22,1,0))</f>
        <v>0</v>
      </c>
      <c r="K89" s="33">
        <f t="shared" si="6"/>
        <v>0</v>
      </c>
      <c r="L89" s="33">
        <f t="shared" si="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10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11"/>
        <v>0</v>
      </c>
      <c r="J90" s="30">
        <f>IF(I90=1,1,IF(SUM(J91:J$169)+SUM(I$26:I90)&lt;$I$22,1,0))</f>
        <v>0</v>
      </c>
      <c r="K90" s="33">
        <f t="shared" si="6"/>
        <v>0</v>
      </c>
      <c r="L90" s="33">
        <f t="shared" si="7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0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11"/>
        <v>0</v>
      </c>
      <c r="J91" s="30">
        <f>IF(I91=1,1,IF(SUM(J92:J$169)+SUM(I$26:I91)&lt;$I$22,1,0))</f>
        <v>0</v>
      </c>
      <c r="K91" s="33">
        <f t="shared" ref="K91:K122" si="12">MAX(I91:J91)</f>
        <v>0</v>
      </c>
      <c r="L91" s="33">
        <f t="shared" ref="L91:L122" si="13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0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11"/>
        <v>0</v>
      </c>
      <c r="J92" s="30">
        <f>IF(I92=1,1,IF(SUM(J93:J$169)+SUM(I$26:I92)&lt;$I$22,1,0))</f>
        <v>0</v>
      </c>
      <c r="K92" s="33">
        <f t="shared" si="12"/>
        <v>0</v>
      </c>
      <c r="L92" s="33">
        <f t="shared" si="1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0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11"/>
        <v>0</v>
      </c>
      <c r="J93" s="30">
        <f>IF(I93=1,1,IF(SUM(J94:J$169)+SUM(I$26:I93)&lt;$I$22,1,0))</f>
        <v>0</v>
      </c>
      <c r="K93" s="33">
        <f t="shared" si="12"/>
        <v>0</v>
      </c>
      <c r="L93" s="33">
        <f t="shared" si="1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0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11"/>
        <v>0</v>
      </c>
      <c r="J94" s="30">
        <f>IF(I94=1,1,IF(SUM(J95:J$169)+SUM(I$26:I94)&lt;$I$22,1,0))</f>
        <v>0</v>
      </c>
      <c r="K94" s="33">
        <f t="shared" si="12"/>
        <v>0</v>
      </c>
      <c r="L94" s="33">
        <f t="shared" si="1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0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1"/>
        <v>0</v>
      </c>
      <c r="J95" s="30">
        <f>IF(I95=1,1,IF(SUM(J96:J$169)+SUM(I$26:I95)&lt;$I$22,1,0))</f>
        <v>0</v>
      </c>
      <c r="K95" s="33">
        <f t="shared" si="12"/>
        <v>0</v>
      </c>
      <c r="L95" s="33">
        <f t="shared" si="1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0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11"/>
        <v>0</v>
      </c>
      <c r="J96" s="30">
        <f>IF(I96=1,1,IF(SUM(J97:J$169)+SUM(I$26:I96)&lt;$I$22,1,0))</f>
        <v>0</v>
      </c>
      <c r="K96" s="33">
        <f t="shared" si="12"/>
        <v>0</v>
      </c>
      <c r="L96" s="33">
        <f t="shared" si="1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0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11"/>
        <v>0</v>
      </c>
      <c r="J97" s="30">
        <f>IF(I97=1,1,IF(SUM(J98:J$169)+SUM(I$26:I97)&lt;$I$22,1,0))</f>
        <v>0</v>
      </c>
      <c r="K97" s="33">
        <f t="shared" si="12"/>
        <v>0</v>
      </c>
      <c r="L97" s="33">
        <f t="shared" si="1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0"/>
        <v>0</v>
      </c>
      <c r="AE97" s="32"/>
      <c r="AF97" s="39"/>
      <c r="AG97" s="38"/>
    </row>
    <row r="98" spans="1:33" s="27" customFormat="1" ht="14.45" hidden="1" customHeight="1" x14ac:dyDescent="0.25">
      <c r="A98" s="30"/>
      <c r="B98" s="122"/>
      <c r="C98" s="121"/>
      <c r="D98" s="121"/>
      <c r="E98" s="121"/>
      <c r="F98" s="122"/>
      <c r="I98" s="30">
        <f t="shared" si="11"/>
        <v>0</v>
      </c>
      <c r="J98" s="30">
        <f>IF(I98=1,1,IF(SUM(J99:J$169)+SUM(I$26:I98)&lt;$I$22,1,0))</f>
        <v>0</v>
      </c>
      <c r="K98" s="33">
        <f t="shared" si="12"/>
        <v>0</v>
      </c>
      <c r="L98" s="33">
        <f t="shared" si="1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0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11"/>
        <v>0</v>
      </c>
      <c r="J99" s="30">
        <f>IF(I99=1,1,IF(SUM(J100:J$169)+SUM(I$26:I99)&lt;$I$22,1,0))</f>
        <v>0</v>
      </c>
      <c r="K99" s="33">
        <f t="shared" si="12"/>
        <v>0</v>
      </c>
      <c r="L99" s="33">
        <f t="shared" si="1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0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11"/>
        <v>0</v>
      </c>
      <c r="J100" s="30">
        <f>IF(I100=1,1,IF(SUM(J101:J$169)+SUM(I$26:I100)&lt;$I$22,1,0))</f>
        <v>0</v>
      </c>
      <c r="K100" s="33">
        <f t="shared" si="12"/>
        <v>0</v>
      </c>
      <c r="L100" s="33">
        <f t="shared" si="1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0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1"/>
        <v>0</v>
      </c>
      <c r="J101" s="30">
        <f>IF(I101=1,1,IF(SUM(J102:J$169)+SUM(I$26:I101)&lt;$I$22,1,0))</f>
        <v>0</v>
      </c>
      <c r="K101" s="33">
        <f t="shared" si="12"/>
        <v>0</v>
      </c>
      <c r="L101" s="33">
        <f t="shared" si="1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0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11"/>
        <v>0</v>
      </c>
      <c r="J102" s="30">
        <f>IF(I102=1,1,IF(SUM(J103:J$169)+SUM(I$26:I102)&lt;$I$22,1,0))</f>
        <v>0</v>
      </c>
      <c r="K102" s="33">
        <f t="shared" si="12"/>
        <v>0</v>
      </c>
      <c r="L102" s="33">
        <f t="shared" si="1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0"/>
        <v>0</v>
      </c>
      <c r="AE102" s="32"/>
      <c r="AF102" s="39"/>
      <c r="AG102" s="38"/>
    </row>
    <row r="103" spans="1:33" s="27" customFormat="1" hidden="1" x14ac:dyDescent="0.25">
      <c r="A103" s="30"/>
      <c r="B103" s="122"/>
      <c r="C103" s="121"/>
      <c r="D103" s="121"/>
      <c r="E103" s="121"/>
      <c r="F103" s="122"/>
      <c r="I103" s="30">
        <f t="shared" si="11"/>
        <v>0</v>
      </c>
      <c r="J103" s="30">
        <f>IF(I103=1,1,IF(SUM(J104:J$169)+SUM(I$26:I103)&lt;$I$22,1,0))</f>
        <v>0</v>
      </c>
      <c r="K103" s="33">
        <f t="shared" si="12"/>
        <v>0</v>
      </c>
      <c r="L103" s="33">
        <f t="shared" si="13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0"/>
        <v>0</v>
      </c>
      <c r="AE103" s="32"/>
      <c r="AF103" s="39"/>
      <c r="AG103" s="38"/>
    </row>
    <row r="104" spans="1:33" s="27" customFormat="1" x14ac:dyDescent="0.25">
      <c r="A104" s="30"/>
      <c r="B104" s="122"/>
      <c r="C104" s="121"/>
      <c r="D104" s="121"/>
      <c r="E104" s="121"/>
      <c r="F104" s="122"/>
      <c r="I104" s="30">
        <f t="shared" si="11"/>
        <v>0</v>
      </c>
      <c r="J104" s="30">
        <f>IF(I104=1,1,IF(SUM(J105:J$169)+SUM(I$26:I104)&lt;$I$22,1,0))</f>
        <v>1</v>
      </c>
      <c r="K104" s="33">
        <f t="shared" si="12"/>
        <v>1</v>
      </c>
      <c r="L104" s="33">
        <f t="shared" si="13"/>
        <v>1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0"/>
        <v>0</v>
      </c>
      <c r="AE104" s="32"/>
      <c r="AF104" s="39"/>
      <c r="AG104" s="38"/>
    </row>
    <row r="105" spans="1:33" s="27" customFormat="1" x14ac:dyDescent="0.25">
      <c r="A105" s="31"/>
      <c r="B105" s="31"/>
      <c r="C105" s="31"/>
      <c r="D105" s="31"/>
      <c r="E105" s="31"/>
      <c r="F105" s="31"/>
      <c r="I105" s="30">
        <v>1</v>
      </c>
      <c r="J105" s="30">
        <f>IF(I105=1,1,IF(SUM(J108:J$169)+SUM(I$26:I105)&lt;$I$22,1,0))</f>
        <v>1</v>
      </c>
      <c r="K105" s="33">
        <f t="shared" si="12"/>
        <v>1</v>
      </c>
      <c r="L105" s="33">
        <f t="shared" si="13"/>
        <v>1</v>
      </c>
      <c r="M105" s="33"/>
      <c r="N105" s="33"/>
      <c r="O105" s="33"/>
      <c r="P105" s="33"/>
      <c r="Q105" s="33"/>
      <c r="R105" s="33"/>
      <c r="S105" s="33"/>
      <c r="T105" s="195"/>
      <c r="U105" s="48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ROUND(AD42+AD63+AD84,2)</f>
        <v>15070.49</v>
      </c>
      <c r="AE105" s="32"/>
      <c r="AF105" s="39"/>
      <c r="AG105" s="38"/>
    </row>
    <row r="106" spans="1:33" s="101" customFormat="1" ht="14.45" customHeight="1" x14ac:dyDescent="0.25">
      <c r="A106" s="30"/>
      <c r="B106" s="122"/>
      <c r="C106" s="121"/>
      <c r="D106" s="121"/>
      <c r="E106" s="121"/>
      <c r="F106" s="122"/>
      <c r="G106" s="64"/>
      <c r="H106" s="63"/>
      <c r="I106" s="30">
        <v>1</v>
      </c>
      <c r="J106" s="30">
        <f>H106</f>
        <v>0</v>
      </c>
      <c r="K106" s="33">
        <f t="shared" si="12"/>
        <v>1</v>
      </c>
      <c r="L106" s="33">
        <f t="shared" si="13"/>
        <v>1</v>
      </c>
      <c r="M106" s="33"/>
      <c r="N106" s="33"/>
      <c r="O106" s="33"/>
      <c r="P106" s="33"/>
      <c r="Q106" s="33"/>
      <c r="R106" s="33"/>
      <c r="S106" s="61"/>
      <c r="T106" s="157">
        <v>1</v>
      </c>
      <c r="U106" s="168"/>
      <c r="V106" s="185"/>
      <c r="W106" s="185"/>
      <c r="X106" s="185"/>
      <c r="Y106" s="184"/>
      <c r="Z106" s="183"/>
      <c r="AA106" s="183"/>
      <c r="AB106" s="189" t="s">
        <v>42</v>
      </c>
      <c r="AC106" s="188">
        <v>0.84040000000000004</v>
      </c>
      <c r="AD106" s="187">
        <f>$AD$105*AC106*T106</f>
        <v>12665.239796</v>
      </c>
      <c r="AE106" s="102"/>
      <c r="AF106" s="104"/>
      <c r="AG106" s="103"/>
    </row>
    <row r="107" spans="1:33" s="101" customFormat="1" ht="22.35" customHeight="1" x14ac:dyDescent="0.25">
      <c r="A107" s="112"/>
      <c r="B107" s="112"/>
      <c r="C107" s="112"/>
      <c r="D107" s="112"/>
      <c r="E107" s="112"/>
      <c r="F107" s="112"/>
      <c r="I107" s="30">
        <v>1</v>
      </c>
      <c r="J107" s="30">
        <f>IF(I107=1,1,IF(SUM(J110:J$169)+SUM(I$26:I107)&lt;$I$22,1,0))</f>
        <v>1</v>
      </c>
      <c r="K107" s="33">
        <f t="shared" si="12"/>
        <v>1</v>
      </c>
      <c r="L107" s="33">
        <f t="shared" si="13"/>
        <v>1</v>
      </c>
      <c r="M107" s="33"/>
      <c r="N107" s="33"/>
      <c r="O107" s="33"/>
      <c r="P107" s="33"/>
      <c r="Q107" s="33"/>
      <c r="R107" s="33"/>
      <c r="S107" s="61"/>
      <c r="T107" s="186"/>
      <c r="U107" s="168"/>
      <c r="V107" s="185"/>
      <c r="W107" s="185"/>
      <c r="X107" s="185"/>
      <c r="Y107" s="184"/>
      <c r="Z107" s="183"/>
      <c r="AA107" s="183"/>
      <c r="AB107" s="182"/>
      <c r="AC107" s="181" t="s">
        <v>41</v>
      </c>
      <c r="AD107" s="180">
        <f>ROUND(AD105+AD106,2)</f>
        <v>27735.73</v>
      </c>
      <c r="AE107" s="102"/>
      <c r="AF107" s="104"/>
      <c r="AG107" s="103"/>
    </row>
    <row r="108" spans="1:33" s="101" customFormat="1" ht="25.35" customHeight="1" x14ac:dyDescent="0.25">
      <c r="A108" s="112"/>
      <c r="B108" s="112"/>
      <c r="C108" s="112"/>
      <c r="D108" s="112"/>
      <c r="E108" s="112"/>
      <c r="F108" s="112"/>
      <c r="G108" s="100"/>
      <c r="H108" s="100"/>
      <c r="I108" s="30">
        <v>1</v>
      </c>
      <c r="J108" s="30">
        <f>IF(I108=1,1,IF(SUM(J110:J$169)+SUM(I$26:I108)&lt;$I$22,1,0))</f>
        <v>1</v>
      </c>
      <c r="K108" s="33">
        <f t="shared" si="12"/>
        <v>1</v>
      </c>
      <c r="L108" s="33">
        <f t="shared" si="13"/>
        <v>1</v>
      </c>
      <c r="M108" s="33"/>
      <c r="N108" s="33"/>
      <c r="O108" s="33"/>
      <c r="P108" s="33"/>
      <c r="Q108" s="33"/>
      <c r="R108" s="33"/>
      <c r="S108" s="61"/>
      <c r="T108" s="179" t="s">
        <v>40</v>
      </c>
      <c r="U108" s="168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E108" s="102"/>
      <c r="AF108" s="104"/>
      <c r="AG108" s="103"/>
    </row>
    <row r="109" spans="1:33" s="101" customFormat="1" ht="14.45" customHeight="1" x14ac:dyDescent="0.25">
      <c r="A109" s="112"/>
      <c r="B109" s="112"/>
      <c r="C109" s="112"/>
      <c r="D109" s="112"/>
      <c r="E109" s="112"/>
      <c r="F109" s="112"/>
      <c r="G109" s="64"/>
      <c r="H109" s="63"/>
      <c r="I109" s="30">
        <v>1</v>
      </c>
      <c r="J109" s="30">
        <f t="shared" ref="J109:J118" si="14">I109</f>
        <v>1</v>
      </c>
      <c r="K109" s="33">
        <f t="shared" si="12"/>
        <v>1</v>
      </c>
      <c r="L109" s="33">
        <f t="shared" si="13"/>
        <v>1</v>
      </c>
      <c r="M109" s="33"/>
      <c r="N109" s="33"/>
      <c r="O109" s="33"/>
      <c r="P109" s="33"/>
      <c r="Q109" s="33"/>
      <c r="R109" s="33"/>
      <c r="S109" s="61"/>
      <c r="T109" s="157">
        <v>1</v>
      </c>
      <c r="U109" s="168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4521.1469999999999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63"/>
      <c r="I110" s="30">
        <f t="shared" ref="I110:I118" si="15">IF($AD110=0,0,1)</f>
        <v>0</v>
      </c>
      <c r="J110" s="30">
        <f t="shared" si="14"/>
        <v>0</v>
      </c>
      <c r="K110" s="33">
        <f t="shared" si="12"/>
        <v>0</v>
      </c>
      <c r="L110" s="33">
        <f t="shared" si="1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16">ROUND($AD$107*AC110*T110,4)</f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63"/>
      <c r="I111" s="30">
        <f t="shared" si="15"/>
        <v>0</v>
      </c>
      <c r="J111" s="30">
        <f t="shared" si="14"/>
        <v>0</v>
      </c>
      <c r="K111" s="33">
        <f t="shared" si="12"/>
        <v>0</v>
      </c>
      <c r="L111" s="33">
        <f t="shared" si="1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16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63"/>
      <c r="I112" s="30">
        <f t="shared" si="15"/>
        <v>0</v>
      </c>
      <c r="J112" s="30">
        <f t="shared" si="14"/>
        <v>0</v>
      </c>
      <c r="K112" s="33">
        <f t="shared" si="12"/>
        <v>0</v>
      </c>
      <c r="L112" s="33">
        <f t="shared" si="1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16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63"/>
      <c r="I113" s="30">
        <f t="shared" si="15"/>
        <v>0</v>
      </c>
      <c r="J113" s="30">
        <f t="shared" si="14"/>
        <v>0</v>
      </c>
      <c r="K113" s="33">
        <f t="shared" si="12"/>
        <v>0</v>
      </c>
      <c r="L113" s="33">
        <f t="shared" si="1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16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63"/>
      <c r="I114" s="30">
        <f t="shared" si="15"/>
        <v>0</v>
      </c>
      <c r="J114" s="30">
        <f t="shared" si="14"/>
        <v>0</v>
      </c>
      <c r="K114" s="33">
        <f t="shared" si="12"/>
        <v>0</v>
      </c>
      <c r="L114" s="33">
        <f t="shared" si="1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6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63"/>
      <c r="I115" s="30">
        <f t="shared" si="15"/>
        <v>0</v>
      </c>
      <c r="J115" s="30">
        <f t="shared" si="14"/>
        <v>0</v>
      </c>
      <c r="K115" s="33">
        <f t="shared" si="12"/>
        <v>0</v>
      </c>
      <c r="L115" s="33">
        <f t="shared" si="1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6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63"/>
      <c r="I116" s="30">
        <f t="shared" si="15"/>
        <v>0</v>
      </c>
      <c r="J116" s="30">
        <f t="shared" si="14"/>
        <v>0</v>
      </c>
      <c r="K116" s="33">
        <f t="shared" si="12"/>
        <v>0</v>
      </c>
      <c r="L116" s="33">
        <f t="shared" si="1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6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63"/>
      <c r="I117" s="30">
        <f t="shared" si="15"/>
        <v>0</v>
      </c>
      <c r="J117" s="30">
        <f t="shared" si="14"/>
        <v>0</v>
      </c>
      <c r="K117" s="33">
        <f t="shared" si="12"/>
        <v>0</v>
      </c>
      <c r="L117" s="33">
        <f t="shared" si="1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16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/>
      <c r="H118" s="63"/>
      <c r="I118" s="30">
        <f t="shared" si="15"/>
        <v>0</v>
      </c>
      <c r="J118" s="30">
        <f t="shared" si="14"/>
        <v>0</v>
      </c>
      <c r="K118" s="33">
        <f t="shared" si="12"/>
        <v>0</v>
      </c>
      <c r="L118" s="33">
        <f t="shared" si="13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16"/>
        <v>0</v>
      </c>
      <c r="AE118" s="102"/>
      <c r="AF118" s="104"/>
      <c r="AG118" s="103"/>
    </row>
    <row r="119" spans="1:33" s="27" customFormat="1" x14ac:dyDescent="0.25">
      <c r="A119" s="30"/>
      <c r="B119" s="122"/>
      <c r="C119" s="121"/>
      <c r="D119" s="121"/>
      <c r="E119" s="121"/>
      <c r="F119" s="122"/>
      <c r="I119" s="30">
        <v>1</v>
      </c>
      <c r="J119" s="62">
        <v>1</v>
      </c>
      <c r="K119" s="33">
        <f t="shared" si="12"/>
        <v>1</v>
      </c>
      <c r="L119" s="33">
        <f t="shared" si="13"/>
        <v>1</v>
      </c>
      <c r="M119" s="33"/>
      <c r="N119" s="33"/>
      <c r="O119" s="33"/>
      <c r="P119" s="33"/>
      <c r="Q119" s="33"/>
      <c r="R119" s="33"/>
      <c r="S119" s="33"/>
      <c r="T119" s="162"/>
      <c r="U119" s="48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ROUND(SUM(AD109:AD118),2)</f>
        <v>4521.1499999999996</v>
      </c>
      <c r="AE119" s="32"/>
      <c r="AF119" s="39"/>
      <c r="AG119" s="38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12"/>
        <v>1</v>
      </c>
      <c r="L120" s="33">
        <f t="shared" si="13"/>
        <v>1</v>
      </c>
      <c r="M120" s="33"/>
      <c r="N120" s="33"/>
      <c r="O120" s="33"/>
      <c r="P120" s="33"/>
      <c r="Q120" s="33"/>
      <c r="R120" s="33"/>
      <c r="S120" s="33"/>
      <c r="T120" s="156"/>
      <c r="U120" s="48"/>
      <c r="V120" s="153"/>
      <c r="W120" s="151"/>
      <c r="X120" s="151"/>
      <c r="Y120" s="80"/>
      <c r="Z120" s="78"/>
      <c r="AA120" s="78"/>
      <c r="AB120" s="155"/>
      <c r="AC120" s="148" t="s">
        <v>33</v>
      </c>
      <c r="AD120" s="147">
        <f>ROUND(AD107+AD119,2)</f>
        <v>32256.880000000001</v>
      </c>
      <c r="AE120" s="32"/>
      <c r="AF120" s="39"/>
      <c r="AG120" s="104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12"/>
        <v>1</v>
      </c>
      <c r="L121" s="33">
        <f t="shared" si="13"/>
        <v>1</v>
      </c>
      <c r="M121" s="33"/>
      <c r="N121" s="33"/>
      <c r="O121" s="33"/>
      <c r="P121" s="33"/>
      <c r="Q121" s="33"/>
      <c r="R121" s="33"/>
      <c r="S121" s="33"/>
      <c r="T121" s="154" t="s">
        <v>32</v>
      </c>
      <c r="U121" s="124"/>
      <c r="V121" s="153"/>
      <c r="W121" s="152"/>
      <c r="X121" s="152"/>
      <c r="Y121" s="151"/>
      <c r="Z121" s="150"/>
      <c r="AA121" s="150"/>
      <c r="AB121" s="149"/>
      <c r="AC121" s="148" t="s">
        <v>31</v>
      </c>
      <c r="AD121" s="147">
        <f>ROUND(AD40+AD120,2)</f>
        <v>33281.5</v>
      </c>
      <c r="AE121" s="32"/>
      <c r="AF121" s="39"/>
      <c r="AG121" s="38"/>
    </row>
    <row r="122" spans="1:33" s="101" customFormat="1" ht="22.35" customHeight="1" x14ac:dyDescent="0.25">
      <c r="A122" s="112"/>
      <c r="B122" s="112"/>
      <c r="C122" s="112"/>
      <c r="D122" s="112"/>
      <c r="E122" s="112"/>
      <c r="F122" s="112"/>
      <c r="I122" s="62">
        <v>1</v>
      </c>
      <c r="J122" s="62">
        <v>1</v>
      </c>
      <c r="K122" s="61">
        <f t="shared" si="12"/>
        <v>1</v>
      </c>
      <c r="L122" s="61">
        <f t="shared" si="13"/>
        <v>1</v>
      </c>
      <c r="M122" s="61"/>
      <c r="N122" s="61"/>
      <c r="O122" s="61"/>
      <c r="P122" s="61"/>
      <c r="Q122" s="61"/>
      <c r="R122" s="61"/>
      <c r="S122" s="61"/>
      <c r="T122" s="146">
        <v>45</v>
      </c>
      <c r="U122" s="145"/>
      <c r="V122" s="571" t="s">
        <v>30</v>
      </c>
      <c r="W122" s="571"/>
      <c r="X122" s="572" t="str">
        <f>IF($AD$120=0,"ZERO",CONCATENATE(TEXT(T122,"#.##0,00")," ",AC25))</f>
        <v>45,00 km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739.59</v>
      </c>
      <c r="AE122" s="102"/>
      <c r="AF122" s="104"/>
      <c r="AG122" s="103"/>
    </row>
    <row r="123" spans="1:33" s="27" customFormat="1" ht="39.6" customHeight="1" x14ac:dyDescent="0.25">
      <c r="A123" s="31"/>
      <c r="B123" s="31"/>
      <c r="C123" s="31"/>
      <c r="D123" s="31"/>
      <c r="E123" s="31"/>
      <c r="F123" s="31"/>
      <c r="I123" s="30">
        <v>1</v>
      </c>
      <c r="J123" s="30">
        <f>IF(I123=1,1,IF(SUM(J124:J$169)+SUM(I$26:I123)&lt;$I$22,1,0))</f>
        <v>1</v>
      </c>
      <c r="K123" s="33">
        <f t="shared" ref="K123:K154" si="17">MAX(I123:J123)</f>
        <v>1</v>
      </c>
      <c r="L123" s="33">
        <f t="shared" ref="L123:L154" si="18">K123</f>
        <v>1</v>
      </c>
      <c r="M123" s="33"/>
      <c r="N123" s="33"/>
      <c r="O123" s="33"/>
      <c r="P123" s="33"/>
      <c r="Q123" s="33"/>
      <c r="R123" s="33"/>
      <c r="S123" s="33"/>
      <c r="T123" s="63" t="s">
        <v>8</v>
      </c>
      <c r="U123" s="124"/>
      <c r="V123" s="568" t="s">
        <v>28</v>
      </c>
      <c r="W123" s="568"/>
      <c r="X123" s="568"/>
      <c r="Y123" s="568"/>
      <c r="Z123" s="568"/>
      <c r="AA123" s="137" t="s">
        <v>22</v>
      </c>
      <c r="AB123" s="136" t="s">
        <v>21</v>
      </c>
      <c r="AC123" s="135" t="s">
        <v>24</v>
      </c>
      <c r="AD123" s="134" t="s">
        <v>20</v>
      </c>
      <c r="AE123" s="32"/>
      <c r="AF123" s="39"/>
      <c r="AG123" s="38"/>
    </row>
    <row r="124" spans="1:33" s="27" customFormat="1" x14ac:dyDescent="0.25">
      <c r="A124" s="30"/>
      <c r="B124" s="122"/>
      <c r="C124" s="121"/>
      <c r="D124" s="121"/>
      <c r="E124" s="121"/>
      <c r="F124" s="122"/>
      <c r="I124" s="30">
        <v>1</v>
      </c>
      <c r="J124" s="30">
        <f>IF(I124=1,1,IF(SUM(J125:J$169)+SUM(I$26:I124)&lt;$I$22,1,0))</f>
        <v>1</v>
      </c>
      <c r="K124" s="33">
        <f t="shared" si="17"/>
        <v>1</v>
      </c>
      <c r="L124" s="33">
        <f t="shared" si="18"/>
        <v>1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/>
      <c r="B125" s="122"/>
      <c r="C125" s="121"/>
      <c r="D125" s="121"/>
      <c r="E125" s="121"/>
      <c r="F125" s="31"/>
      <c r="I125" s="30">
        <f t="shared" ref="I125:I134" si="19">IF($AD125=0,0,1)</f>
        <v>0</v>
      </c>
      <c r="J125" s="30">
        <f>IF(I125=1,1,IF(SUM(J126:J$169)+SUM(I$26:I125)&lt;$I$22,1,0))</f>
        <v>0</v>
      </c>
      <c r="K125" s="33">
        <f t="shared" si="17"/>
        <v>0</v>
      </c>
      <c r="L125" s="33">
        <f t="shared" si="18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ref="AD125:AD134" si="20">ROUND(AC125*AB125,4)</f>
        <v>0</v>
      </c>
      <c r="AE125" s="32"/>
      <c r="AF125" s="39"/>
      <c r="AG125" s="38"/>
    </row>
    <row r="126" spans="1:33" s="27" customFormat="1" ht="14.45" hidden="1" customHeight="1" x14ac:dyDescent="0.25">
      <c r="A126" s="30"/>
      <c r="B126" s="122"/>
      <c r="C126" s="121"/>
      <c r="D126" s="121"/>
      <c r="E126" s="121"/>
      <c r="F126" s="31"/>
      <c r="I126" s="30">
        <f t="shared" si="19"/>
        <v>0</v>
      </c>
      <c r="J126" s="30">
        <f>IF(I126=1,1,IF(SUM(J127:J$169)+SUM(I$26:I126)&lt;$I$22,1,0))</f>
        <v>0</v>
      </c>
      <c r="K126" s="33">
        <f t="shared" si="17"/>
        <v>0</v>
      </c>
      <c r="L126" s="33">
        <f t="shared" si="18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20"/>
        <v>0</v>
      </c>
      <c r="AE126" s="32"/>
      <c r="AF126" s="39"/>
      <c r="AG126" s="38"/>
    </row>
    <row r="127" spans="1:33" s="27" customFormat="1" ht="14.45" customHeight="1" x14ac:dyDescent="0.25">
      <c r="A127" s="30"/>
      <c r="B127" s="122"/>
      <c r="C127" s="121"/>
      <c r="D127" s="121"/>
      <c r="E127" s="121"/>
      <c r="F127" s="31"/>
      <c r="I127" s="30">
        <f t="shared" si="19"/>
        <v>0</v>
      </c>
      <c r="J127" s="30">
        <f>IF(I127=1,1,IF(SUM(J128:J$169)+SUM(I$26:I127)&lt;$I$22,1,0))</f>
        <v>1</v>
      </c>
      <c r="K127" s="33">
        <f t="shared" si="17"/>
        <v>1</v>
      </c>
      <c r="L127" s="33">
        <f t="shared" si="18"/>
        <v>1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20"/>
        <v>0</v>
      </c>
      <c r="AE127" s="32"/>
      <c r="AF127" s="39"/>
      <c r="AG127" s="38"/>
    </row>
    <row r="128" spans="1:33" s="27" customFormat="1" x14ac:dyDescent="0.25">
      <c r="A128" s="30"/>
      <c r="B128" s="122"/>
      <c r="C128" s="121"/>
      <c r="D128" s="121"/>
      <c r="E128" s="121"/>
      <c r="F128" s="31"/>
      <c r="I128" s="30">
        <f t="shared" si="19"/>
        <v>0</v>
      </c>
      <c r="J128" s="30">
        <f>IF(I128=1,1,IF(SUM(J129:J$169)+SUM(I$26:I128)&lt;$I$22,1,0))</f>
        <v>1</v>
      </c>
      <c r="K128" s="33">
        <f t="shared" si="17"/>
        <v>1</v>
      </c>
      <c r="L128" s="33">
        <f t="shared" si="18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20"/>
        <v>0</v>
      </c>
      <c r="AE128" s="32"/>
      <c r="AF128" s="39"/>
      <c r="AG128" s="38"/>
    </row>
    <row r="129" spans="1:33" s="27" customFormat="1" x14ac:dyDescent="0.25">
      <c r="A129" s="30"/>
      <c r="B129" s="122"/>
      <c r="C129" s="121"/>
      <c r="D129" s="121"/>
      <c r="E129" s="121"/>
      <c r="F129" s="31"/>
      <c r="I129" s="30">
        <f t="shared" si="19"/>
        <v>0</v>
      </c>
      <c r="J129" s="30">
        <f>IF(I129=1,1,IF(SUM(J130:J$169)+SUM(I$26:I129)&lt;$I$22,1,0))</f>
        <v>1</v>
      </c>
      <c r="K129" s="33">
        <f t="shared" si="17"/>
        <v>1</v>
      </c>
      <c r="L129" s="33">
        <f t="shared" si="18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20"/>
        <v>0</v>
      </c>
      <c r="AE129" s="32"/>
      <c r="AF129" s="39"/>
      <c r="AG129" s="38"/>
    </row>
    <row r="130" spans="1:33" s="27" customFormat="1" x14ac:dyDescent="0.25">
      <c r="A130" s="30"/>
      <c r="B130" s="122"/>
      <c r="C130" s="121"/>
      <c r="D130" s="121"/>
      <c r="E130" s="121"/>
      <c r="F130" s="31"/>
      <c r="I130" s="30">
        <f t="shared" si="19"/>
        <v>0</v>
      </c>
      <c r="J130" s="30">
        <f>IF(I130=1,1,IF(SUM(J131:J$169)+SUM(I$26:I130)&lt;$I$22,1,0))</f>
        <v>1</v>
      </c>
      <c r="K130" s="33">
        <f t="shared" si="17"/>
        <v>1</v>
      </c>
      <c r="L130" s="33">
        <f t="shared" si="18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20"/>
        <v>0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31"/>
      <c r="I131" s="30">
        <f t="shared" si="19"/>
        <v>0</v>
      </c>
      <c r="J131" s="30">
        <f>IF(I131=1,1,IF(SUM(J132:J$169)+SUM(I$26:I131)&lt;$I$22,1,0))</f>
        <v>1</v>
      </c>
      <c r="K131" s="33">
        <f t="shared" si="17"/>
        <v>1</v>
      </c>
      <c r="L131" s="33">
        <f t="shared" si="18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20"/>
        <v>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>
        <f t="shared" si="19"/>
        <v>0</v>
      </c>
      <c r="J132" s="30">
        <f>IF(I132=1,1,IF(SUM(J133:J$169)+SUM(I$26:I132)&lt;$I$22,1,0))</f>
        <v>1</v>
      </c>
      <c r="K132" s="33">
        <f t="shared" si="17"/>
        <v>1</v>
      </c>
      <c r="L132" s="33">
        <f t="shared" si="18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20"/>
        <v>0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>
        <f t="shared" si="19"/>
        <v>0</v>
      </c>
      <c r="J133" s="30">
        <f>IF(I133=1,1,IF(SUM(J134:J$169)+SUM(I$26:I133)&lt;$I$22,1,0))</f>
        <v>1</v>
      </c>
      <c r="K133" s="33">
        <f t="shared" si="17"/>
        <v>1</v>
      </c>
      <c r="L133" s="33">
        <f t="shared" si="18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20"/>
        <v>0</v>
      </c>
      <c r="AE133" s="32"/>
      <c r="AF133" s="39"/>
      <c r="AG133" s="38"/>
    </row>
    <row r="134" spans="1:33" s="27" customFormat="1" x14ac:dyDescent="0.25">
      <c r="A134" s="30"/>
      <c r="B134" s="122"/>
      <c r="C134" s="121"/>
      <c r="D134" s="121"/>
      <c r="E134" s="121"/>
      <c r="F134" s="31"/>
      <c r="I134" s="30">
        <f t="shared" si="19"/>
        <v>0</v>
      </c>
      <c r="J134" s="30">
        <f>IF(I134=1,1,IF(SUM(J135:J$169)+SUM(I$26:I134)&lt;$I$22,1,0))</f>
        <v>1</v>
      </c>
      <c r="K134" s="33">
        <f t="shared" si="17"/>
        <v>1</v>
      </c>
      <c r="L134" s="33">
        <f t="shared" si="18"/>
        <v>1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20"/>
        <v>0</v>
      </c>
      <c r="AE134" s="32"/>
      <c r="AF134" s="39"/>
      <c r="AG134" s="38"/>
    </row>
    <row r="135" spans="1:33" s="101" customFormat="1" ht="22.35" customHeight="1" x14ac:dyDescent="0.25">
      <c r="A135" s="112"/>
      <c r="B135" s="112"/>
      <c r="C135" s="112"/>
      <c r="D135" s="112"/>
      <c r="E135" s="112"/>
      <c r="F135" s="112"/>
      <c r="I135" s="62">
        <v>1</v>
      </c>
      <c r="J135" s="62">
        <v>1</v>
      </c>
      <c r="K135" s="61">
        <f t="shared" si="17"/>
        <v>1</v>
      </c>
      <c r="L135" s="61">
        <f t="shared" si="18"/>
        <v>1</v>
      </c>
      <c r="M135" s="61"/>
      <c r="N135" s="61"/>
      <c r="O135" s="61"/>
      <c r="P135" s="61"/>
      <c r="Q135" s="61"/>
      <c r="R135" s="61"/>
      <c r="S135" s="61"/>
      <c r="T135" s="130"/>
      <c r="U135" s="111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ROUND(SUM(AD124:AD134),2)</f>
        <v>0</v>
      </c>
      <c r="AE135" s="102"/>
      <c r="AF135" s="104"/>
      <c r="AG135" s="103"/>
    </row>
    <row r="136" spans="1:33" s="27" customFormat="1" ht="25.5" x14ac:dyDescent="0.25">
      <c r="H136" s="138"/>
      <c r="I136" s="30">
        <v>1</v>
      </c>
      <c r="J136" s="30">
        <f>IF(I136=1,1,IF(SUM(J137:J$169)+SUM(I$26:I136)&lt;$I$22,1,0))</f>
        <v>1</v>
      </c>
      <c r="K136" s="33">
        <f t="shared" si="17"/>
        <v>1</v>
      </c>
      <c r="L136" s="33">
        <f t="shared" si="18"/>
        <v>1</v>
      </c>
      <c r="M136" s="33"/>
      <c r="N136" s="33"/>
      <c r="O136" s="33"/>
      <c r="P136" s="33"/>
      <c r="Q136" s="33"/>
      <c r="R136" s="33"/>
      <c r="S136" s="33"/>
      <c r="T136" s="63" t="s">
        <v>8</v>
      </c>
      <c r="U136" s="124"/>
      <c r="V136" s="568" t="s">
        <v>25</v>
      </c>
      <c r="W136" s="568"/>
      <c r="X136" s="568"/>
      <c r="Y136" s="568"/>
      <c r="Z136" s="568"/>
      <c r="AA136" s="137" t="s">
        <v>22</v>
      </c>
      <c r="AB136" s="136" t="s">
        <v>21</v>
      </c>
      <c r="AC136" s="135" t="s">
        <v>24</v>
      </c>
      <c r="AD136" s="134" t="s">
        <v>20</v>
      </c>
      <c r="AE136" s="32"/>
      <c r="AF136" s="39"/>
      <c r="AG136" s="38"/>
    </row>
    <row r="137" spans="1:33" s="27" customFormat="1" x14ac:dyDescent="0.25">
      <c r="A137" s="30"/>
      <c r="B137" s="122"/>
      <c r="C137" s="121"/>
      <c r="D137" s="121"/>
      <c r="E137" s="121"/>
      <c r="F137" s="31"/>
      <c r="H137" s="63"/>
      <c r="I137" s="30">
        <v>1</v>
      </c>
      <c r="J137" s="30">
        <v>0</v>
      </c>
      <c r="K137" s="33">
        <f t="shared" si="17"/>
        <v>1</v>
      </c>
      <c r="L137" s="33">
        <f t="shared" si="18"/>
        <v>1</v>
      </c>
      <c r="M137" s="33"/>
      <c r="N137" s="33"/>
      <c r="O137" s="33"/>
      <c r="P137" s="33"/>
      <c r="Q137" s="33"/>
      <c r="R137" s="33"/>
      <c r="S137" s="33"/>
      <c r="T137" s="123" t="e">
        <f>#REF!</f>
        <v>#REF!</v>
      </c>
      <c r="U137" s="132"/>
      <c r="V137" s="563"/>
      <c r="W137" s="563"/>
      <c r="X137" s="563"/>
      <c r="Y137" s="563"/>
      <c r="Z137" s="563"/>
      <c r="AA137" s="131"/>
      <c r="AB137" s="115"/>
      <c r="AC137" s="114"/>
      <c r="AD137" s="113">
        <f>ROUND(AC137*AB137,4)</f>
        <v>0</v>
      </c>
      <c r="AE137" s="32"/>
      <c r="AF137" s="133"/>
      <c r="AG137" s="38"/>
    </row>
    <row r="138" spans="1:33" s="27" customFormat="1" x14ac:dyDescent="0.25">
      <c r="A138" s="30"/>
      <c r="B138" s="122"/>
      <c r="C138" s="121"/>
      <c r="D138" s="121"/>
      <c r="E138" s="121"/>
      <c r="H138" s="63"/>
      <c r="I138" s="30">
        <f t="shared" ref="I138:I147" si="21">IF($AD138=0,0,1)</f>
        <v>0</v>
      </c>
      <c r="J138" s="30">
        <v>0</v>
      </c>
      <c r="K138" s="33">
        <f t="shared" si="17"/>
        <v>0</v>
      </c>
      <c r="L138" s="33">
        <f t="shared" si="18"/>
        <v>0</v>
      </c>
      <c r="M138" s="33"/>
      <c r="N138" s="33"/>
      <c r="O138" s="33"/>
      <c r="P138" s="33"/>
      <c r="Q138" s="33"/>
      <c r="R138" s="33"/>
      <c r="S138" s="33"/>
      <c r="T138" s="123" t="e">
        <f>#REF!</f>
        <v>#REF!</v>
      </c>
      <c r="U138" s="132"/>
      <c r="V138" s="563"/>
      <c r="W138" s="563"/>
      <c r="X138" s="563"/>
      <c r="Y138" s="563"/>
      <c r="Z138" s="563"/>
      <c r="AA138" s="131"/>
      <c r="AB138" s="115"/>
      <c r="AC138" s="114"/>
      <c r="AD138" s="113">
        <f t="shared" ref="AD138:AD147" si="22">ROUND(AC138*AB138,4)</f>
        <v>0</v>
      </c>
      <c r="AE138" s="32"/>
      <c r="AF138" s="39"/>
      <c r="AG138" s="38"/>
    </row>
    <row r="139" spans="1:33" s="27" customFormat="1" hidden="1" x14ac:dyDescent="0.25">
      <c r="A139" s="30"/>
      <c r="B139" s="122"/>
      <c r="C139" s="121"/>
      <c r="D139" s="121"/>
      <c r="E139" s="121"/>
      <c r="H139" s="63"/>
      <c r="I139" s="30">
        <f t="shared" si="21"/>
        <v>0</v>
      </c>
      <c r="J139" s="30">
        <v>0</v>
      </c>
      <c r="K139" s="33">
        <f t="shared" si="17"/>
        <v>0</v>
      </c>
      <c r="L139" s="33">
        <f t="shared" si="18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22"/>
        <v>0</v>
      </c>
      <c r="AE139" s="32"/>
      <c r="AF139" s="39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63"/>
      <c r="I140" s="30">
        <f t="shared" si="21"/>
        <v>0</v>
      </c>
      <c r="J140" s="30">
        <v>0</v>
      </c>
      <c r="K140" s="33">
        <f t="shared" si="17"/>
        <v>0</v>
      </c>
      <c r="L140" s="33">
        <f t="shared" si="18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22"/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63"/>
      <c r="I141" s="30">
        <f t="shared" si="21"/>
        <v>0</v>
      </c>
      <c r="J141" s="30">
        <v>0</v>
      </c>
      <c r="K141" s="33">
        <f t="shared" si="17"/>
        <v>0</v>
      </c>
      <c r="L141" s="33">
        <f t="shared" si="18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22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63"/>
      <c r="I142" s="30">
        <f t="shared" si="21"/>
        <v>0</v>
      </c>
      <c r="J142" s="30">
        <v>0</v>
      </c>
      <c r="K142" s="33">
        <f t="shared" si="17"/>
        <v>0</v>
      </c>
      <c r="L142" s="33">
        <f t="shared" si="18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22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63"/>
      <c r="I143" s="30">
        <f t="shared" si="21"/>
        <v>0</v>
      </c>
      <c r="J143" s="30">
        <v>0</v>
      </c>
      <c r="K143" s="33">
        <f t="shared" si="17"/>
        <v>0</v>
      </c>
      <c r="L143" s="33">
        <f t="shared" si="18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22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63"/>
      <c r="I144" s="30">
        <f t="shared" si="21"/>
        <v>0</v>
      </c>
      <c r="J144" s="30">
        <v>0</v>
      </c>
      <c r="K144" s="33">
        <f t="shared" si="17"/>
        <v>0</v>
      </c>
      <c r="L144" s="33">
        <f t="shared" si="18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2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63"/>
      <c r="I145" s="30">
        <f t="shared" si="21"/>
        <v>0</v>
      </c>
      <c r="J145" s="30">
        <v>0</v>
      </c>
      <c r="K145" s="33">
        <f t="shared" si="17"/>
        <v>0</v>
      </c>
      <c r="L145" s="33">
        <f t="shared" si="18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2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63"/>
      <c r="I146" s="30">
        <f t="shared" si="21"/>
        <v>0</v>
      </c>
      <c r="J146" s="30">
        <v>0</v>
      </c>
      <c r="K146" s="33">
        <f t="shared" si="17"/>
        <v>0</v>
      </c>
      <c r="L146" s="33">
        <f t="shared" si="18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2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63"/>
      <c r="I147" s="30">
        <f t="shared" si="21"/>
        <v>0</v>
      </c>
      <c r="J147" s="30">
        <v>0</v>
      </c>
      <c r="K147" s="33">
        <f t="shared" si="17"/>
        <v>0</v>
      </c>
      <c r="L147" s="33">
        <f t="shared" si="18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2"/>
        <v>0</v>
      </c>
      <c r="AE147" s="32"/>
      <c r="AF147" s="39"/>
      <c r="AG147" s="38"/>
    </row>
    <row r="148" spans="1:33" s="101" customFormat="1" ht="21.6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17"/>
        <v>1</v>
      </c>
      <c r="L148" s="61">
        <f t="shared" si="18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ROUND(SUM(AD137:AD147),2)</f>
        <v>0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17"/>
        <v>1</v>
      </c>
      <c r="L149" s="33">
        <f t="shared" si="18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17"/>
        <v>1</v>
      </c>
      <c r="L150" s="33">
        <f t="shared" si="18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/>
      <c r="C151" s="121"/>
      <c r="D151" s="121"/>
      <c r="E151" s="121"/>
      <c r="F151" s="31"/>
      <c r="I151" s="30">
        <v>1</v>
      </c>
      <c r="J151" s="30">
        <v>0</v>
      </c>
      <c r="K151" s="33">
        <f t="shared" si="17"/>
        <v>1</v>
      </c>
      <c r="L151" s="33">
        <f t="shared" si="18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/>
      <c r="B152" s="122"/>
      <c r="C152" s="121"/>
      <c r="D152" s="121"/>
      <c r="E152" s="121"/>
      <c r="F152" s="31"/>
      <c r="I152" s="30">
        <f t="shared" ref="I152:I161" si="23">IF($AD152=0,0,1)</f>
        <v>0</v>
      </c>
      <c r="J152" s="30">
        <v>0</v>
      </c>
      <c r="K152" s="33">
        <f t="shared" si="17"/>
        <v>0</v>
      </c>
      <c r="L152" s="33">
        <f t="shared" si="18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24">ROUND(AA152*AB152*AC152,4)</f>
        <v>0</v>
      </c>
      <c r="AE152" s="32"/>
      <c r="AF152" s="39"/>
      <c r="AG152" s="38"/>
    </row>
    <row r="153" spans="1:33" s="27" customFormat="1" hidden="1" x14ac:dyDescent="0.25">
      <c r="A153" s="30"/>
      <c r="B153" s="122"/>
      <c r="C153" s="121"/>
      <c r="D153" s="121"/>
      <c r="E153" s="121"/>
      <c r="F153" s="31"/>
      <c r="I153" s="30">
        <f t="shared" si="23"/>
        <v>0</v>
      </c>
      <c r="J153" s="30">
        <v>0</v>
      </c>
      <c r="K153" s="33">
        <f t="shared" si="17"/>
        <v>0</v>
      </c>
      <c r="L153" s="33">
        <f t="shared" si="18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24"/>
        <v>0</v>
      </c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si="23"/>
        <v>0</v>
      </c>
      <c r="J154" s="30">
        <v>0</v>
      </c>
      <c r="K154" s="33">
        <f t="shared" si="17"/>
        <v>0</v>
      </c>
      <c r="L154" s="33">
        <f t="shared" si="18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4"/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23"/>
        <v>0</v>
      </c>
      <c r="J155" s="30">
        <v>0</v>
      </c>
      <c r="K155" s="33">
        <f t="shared" ref="K155:K168" si="25">MAX(I155:J155)</f>
        <v>0</v>
      </c>
      <c r="L155" s="33">
        <f t="shared" ref="L155:L168" si="26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4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23"/>
        <v>0</v>
      </c>
      <c r="J156" s="30">
        <v>0</v>
      </c>
      <c r="K156" s="33">
        <f t="shared" si="25"/>
        <v>0</v>
      </c>
      <c r="L156" s="33">
        <f t="shared" si="26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4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23"/>
        <v>0</v>
      </c>
      <c r="J157" s="30">
        <v>0</v>
      </c>
      <c r="K157" s="33">
        <f t="shared" si="25"/>
        <v>0</v>
      </c>
      <c r="L157" s="33">
        <f t="shared" si="26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4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23"/>
        <v>0</v>
      </c>
      <c r="J158" s="30">
        <v>0</v>
      </c>
      <c r="K158" s="33">
        <f t="shared" si="25"/>
        <v>0</v>
      </c>
      <c r="L158" s="33">
        <f t="shared" si="26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4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23"/>
        <v>0</v>
      </c>
      <c r="J159" s="30">
        <v>0</v>
      </c>
      <c r="K159" s="33">
        <f t="shared" si="25"/>
        <v>0</v>
      </c>
      <c r="L159" s="33">
        <f t="shared" si="26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4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23"/>
        <v>0</v>
      </c>
      <c r="J160" s="30">
        <v>0</v>
      </c>
      <c r="K160" s="33">
        <f t="shared" si="25"/>
        <v>0</v>
      </c>
      <c r="L160" s="33">
        <f t="shared" si="26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4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23"/>
        <v>0</v>
      </c>
      <c r="J161" s="30">
        <v>0</v>
      </c>
      <c r="K161" s="33">
        <f t="shared" si="25"/>
        <v>0</v>
      </c>
      <c r="L161" s="33">
        <f t="shared" si="26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4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25"/>
        <v>1</v>
      </c>
      <c r="L162" s="61">
        <f t="shared" si="26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/>
      <c r="H163" s="100"/>
      <c r="I163" s="30">
        <v>1</v>
      </c>
      <c r="J163" s="30">
        <f>IF(I163=1,1,IF(SUM(J164:J$169)+SUM(I$26:I163)&lt;$I$22,1,0))</f>
        <v>1</v>
      </c>
      <c r="K163" s="33">
        <f t="shared" si="25"/>
        <v>1</v>
      </c>
      <c r="L163" s="33">
        <f t="shared" si="26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TRUNC(SUM(AD122+AD135+AD148+AD162),2)</f>
        <v>739.59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/>
      <c r="H164" s="63"/>
      <c r="I164" s="30">
        <f>IF($AD164=0,0,1)</f>
        <v>1</v>
      </c>
      <c r="J164" s="30">
        <f>H164</f>
        <v>0</v>
      </c>
      <c r="K164" s="33">
        <f t="shared" si="25"/>
        <v>1</v>
      </c>
      <c r="L164" s="33">
        <f t="shared" si="26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88.75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/>
      <c r="H165" s="63"/>
      <c r="I165" s="30">
        <f>IF($AD165=0,0,1)</f>
        <v>1</v>
      </c>
      <c r="J165" s="30">
        <f>H165</f>
        <v>0</v>
      </c>
      <c r="K165" s="33">
        <f t="shared" si="25"/>
        <v>1</v>
      </c>
      <c r="L165" s="33">
        <f t="shared" si="26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89.35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/>
      <c r="H166" s="63"/>
      <c r="I166" s="30">
        <f>IF($AD166=0,0,1)</f>
        <v>1</v>
      </c>
      <c r="J166" s="30">
        <f>H166</f>
        <v>0</v>
      </c>
      <c r="K166" s="33">
        <f t="shared" si="25"/>
        <v>1</v>
      </c>
      <c r="L166" s="33">
        <f t="shared" si="26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48.29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/>
      <c r="H167" s="63"/>
      <c r="I167" s="30">
        <f>IF($AD167=0,0,1)</f>
        <v>0</v>
      </c>
      <c r="J167" s="30">
        <f>H167</f>
        <v>0</v>
      </c>
      <c r="K167" s="33">
        <f t="shared" si="25"/>
        <v>0</v>
      </c>
      <c r="L167" s="33">
        <f t="shared" si="26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/>
      <c r="C168" s="65"/>
      <c r="D168" s="65"/>
      <c r="E168" s="31"/>
      <c r="F168" s="31"/>
      <c r="G168" s="64"/>
      <c r="H168" s="63"/>
      <c r="I168" s="62">
        <v>1</v>
      </c>
      <c r="J168" s="62">
        <v>1</v>
      </c>
      <c r="K168" s="61">
        <f t="shared" si="25"/>
        <v>1</v>
      </c>
      <c r="L168" s="61">
        <f t="shared" si="26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965.98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1">
    <mergeCell ref="T27:T28"/>
    <mergeCell ref="V27:W28"/>
    <mergeCell ref="X27:X28"/>
    <mergeCell ref="Y27:Y28"/>
    <mergeCell ref="Z27:AA27"/>
    <mergeCell ref="AB27:AC27"/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V36:W36"/>
    <mergeCell ref="V37:W37"/>
    <mergeCell ref="V38:W38"/>
    <mergeCell ref="V39:W39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05:W105"/>
    <mergeCell ref="V122:W122"/>
    <mergeCell ref="X122:Y122"/>
    <mergeCell ref="V123:Z123"/>
    <mergeCell ref="V125:Z125"/>
    <mergeCell ref="V126:Z126"/>
    <mergeCell ref="V124:Z124"/>
    <mergeCell ref="V128:Z128"/>
    <mergeCell ref="V129:Z129"/>
    <mergeCell ref="V130:Z130"/>
    <mergeCell ref="V131:Z131"/>
    <mergeCell ref="V132:Z132"/>
    <mergeCell ref="V127:Z127"/>
    <mergeCell ref="V133:Z133"/>
    <mergeCell ref="V134:Z134"/>
    <mergeCell ref="V136:Z136"/>
    <mergeCell ref="V137:Z137"/>
    <mergeCell ref="V138:Z138"/>
    <mergeCell ref="V139:Z139"/>
    <mergeCell ref="V140:Z140"/>
    <mergeCell ref="V141:Z141"/>
    <mergeCell ref="V142:Z142"/>
    <mergeCell ref="V143:Z143"/>
    <mergeCell ref="V144:Z144"/>
    <mergeCell ref="V145:Z145"/>
    <mergeCell ref="V146:Z146"/>
    <mergeCell ref="V147:Z147"/>
    <mergeCell ref="T149:T150"/>
    <mergeCell ref="V149:W150"/>
    <mergeCell ref="X149:X150"/>
    <mergeCell ref="Y149:AA149"/>
    <mergeCell ref="AB149:AB150"/>
    <mergeCell ref="AC149:AC150"/>
    <mergeCell ref="AD149:AD150"/>
    <mergeCell ref="V151:W151"/>
    <mergeCell ref="V152:W152"/>
    <mergeCell ref="V153:W153"/>
    <mergeCell ref="V160:W160"/>
    <mergeCell ref="V161:W161"/>
    <mergeCell ref="V154:W154"/>
    <mergeCell ref="V155:W155"/>
    <mergeCell ref="V156:W156"/>
    <mergeCell ref="V157:W157"/>
    <mergeCell ref="V158:W158"/>
    <mergeCell ref="V159:W159"/>
  </mergeCells>
  <conditionalFormatting sqref="T118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count="2">
    <dataValidation type="whole" allowBlank="1" showInputMessage="1" showErrorMessage="1" sqref="T106 T109:T118">
      <formula1>0</formula1>
      <formula2>1</formula2>
    </dataValidation>
    <dataValidation type="list" allowBlank="1" showInputMessage="1" showErrorMessage="1" sqref="A1 G164:G168 G106 G109:G118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1" filterMode="1">
    <tabColor rgb="FFFFC000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V137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3.42578125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01 09 01</v>
      </c>
      <c r="C1" s="25" t="str">
        <f>CONCATENATE($W$25)</f>
        <v>IMPRESSÃO DO RELATÓRIO DOS ESTUDOS PRELIMINARES</v>
      </c>
      <c r="D1" s="25" t="str">
        <f>CONCATENATE($AC$25)</f>
        <v>Via</v>
      </c>
      <c r="E1" s="231">
        <f>$AD$163</f>
        <v>616.41</v>
      </c>
      <c r="F1" s="231">
        <f>$AD$168</f>
        <v>805.09</v>
      </c>
      <c r="G1" s="233">
        <f>$T$122</f>
        <v>1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169</v>
      </c>
      <c r="W25" s="579" t="s">
        <v>129</v>
      </c>
      <c r="X25" s="579"/>
      <c r="Y25" s="579"/>
      <c r="Z25" s="579"/>
      <c r="AA25" s="579"/>
      <c r="AB25" s="579"/>
      <c r="AC25" s="209" t="s">
        <v>128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58" si="0">MAX(I27:J27)</f>
        <v>1</v>
      </c>
      <c r="L27" s="33">
        <f t="shared" ref="L27:L5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/>
      <c r="B30" s="122"/>
      <c r="C30" s="121"/>
      <c r="D30" s="121"/>
      <c r="E30" s="121"/>
      <c r="F30" s="122"/>
      <c r="I30" s="30">
        <f t="shared" ref="I30:I39" si="2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9" si="3">TRUNC(Y30*((Z30*AB30)+(AA30*AC30)),4)</f>
        <v>0</v>
      </c>
      <c r="AE30" s="32"/>
      <c r="AF30" s="39"/>
      <c r="AG30" s="38"/>
    </row>
    <row r="31" spans="1:33" s="27" customFormat="1" hidden="1" x14ac:dyDescent="0.25">
      <c r="A31" s="30"/>
      <c r="B31" s="122"/>
      <c r="C31" s="121"/>
      <c r="D31" s="121"/>
      <c r="E31" s="121"/>
      <c r="F31" s="122"/>
      <c r="I31" s="30">
        <f t="shared" si="2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E35" s="32"/>
      <c r="AF35" s="39"/>
      <c r="AG35" s="38"/>
    </row>
    <row r="36" spans="1:33" s="27" customFormat="1" hidden="1" x14ac:dyDescent="0.25">
      <c r="A36" s="30"/>
      <c r="B36" s="122"/>
      <c r="C36" s="121"/>
      <c r="D36" s="121"/>
      <c r="E36" s="121"/>
      <c r="F36" s="122"/>
      <c r="I36" s="30">
        <f t="shared" si="2"/>
        <v>0</v>
      </c>
      <c r="J36" s="30">
        <f>IF(I36=1,1,IF(SUM(J37:J$169)+SUM(I$26:I36)&lt;$I$22,1,0))</f>
        <v>0</v>
      </c>
      <c r="K36" s="33">
        <f t="shared" si="0"/>
        <v>0</v>
      </c>
      <c r="L36" s="33">
        <f t="shared" si="1"/>
        <v>0</v>
      </c>
      <c r="M36" s="33"/>
      <c r="N36" s="33"/>
      <c r="O36" s="33"/>
      <c r="P36" s="33"/>
      <c r="Q36" s="33"/>
      <c r="R36" s="33"/>
      <c r="S36" s="33"/>
      <c r="T36" s="123" t="s">
        <v>127</v>
      </c>
      <c r="U36" s="132"/>
      <c r="V36" s="563" t="s">
        <v>187</v>
      </c>
      <c r="W36" s="563"/>
      <c r="X36" s="131" t="s">
        <v>183</v>
      </c>
      <c r="Y36" s="115">
        <v>0</v>
      </c>
      <c r="Z36" s="115">
        <v>0</v>
      </c>
      <c r="AA36" s="115"/>
      <c r="AB36" s="207">
        <v>1624.65</v>
      </c>
      <c r="AC36" s="207"/>
      <c r="AD36" s="113">
        <f t="shared" si="3"/>
        <v>0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 t="s">
        <v>184</v>
      </c>
      <c r="W37" s="563"/>
      <c r="X37" s="131" t="s">
        <v>183</v>
      </c>
      <c r="Y37" s="115">
        <v>0.1</v>
      </c>
      <c r="Z37" s="115">
        <v>1</v>
      </c>
      <c r="AA37" s="115"/>
      <c r="AB37" s="207">
        <f>VLOOKUP(V37,BASE!$B$5:$E$53,4,FALSE)</f>
        <v>239.7877334815829</v>
      </c>
      <c r="AC37" s="207"/>
      <c r="AD37" s="113">
        <f t="shared" si="3"/>
        <v>23.9787</v>
      </c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>
        <f t="shared" si="2"/>
        <v>1</v>
      </c>
      <c r="J38" s="30">
        <f>IF(I38=1,1,IF(SUM(J39:J$169)+SUM(I$26:I38)&lt;$I$22,1,0))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 t="s">
        <v>185</v>
      </c>
      <c r="W38" s="563"/>
      <c r="X38" s="131" t="s">
        <v>183</v>
      </c>
      <c r="Y38" s="115">
        <v>0.1</v>
      </c>
      <c r="Z38" s="115">
        <v>1</v>
      </c>
      <c r="AA38" s="115"/>
      <c r="AB38" s="207">
        <f>VLOOKUP(V38,BASE!$B$5:$E$53,4,FALSE)</f>
        <v>65.46508428631158</v>
      </c>
      <c r="AC38" s="207"/>
      <c r="AD38" s="113">
        <f t="shared" si="3"/>
        <v>6.5465</v>
      </c>
      <c r="AE38" s="32"/>
      <c r="AF38" s="39"/>
      <c r="AG38" s="38"/>
    </row>
    <row r="39" spans="1:33" s="27" customFormat="1" hidden="1" x14ac:dyDescent="0.25">
      <c r="A39" s="30"/>
      <c r="B39" s="122"/>
      <c r="C39" s="121"/>
      <c r="D39" s="121"/>
      <c r="E39" s="121"/>
      <c r="F39" s="122"/>
      <c r="I39" s="30">
        <f t="shared" si="2"/>
        <v>0</v>
      </c>
      <c r="J39" s="30">
        <f>IF(I39=1,1,IF(SUM(J40:J$169)+SUM(I$26:I39)&lt;$I$22,1,0))</f>
        <v>0</v>
      </c>
      <c r="K39" s="33">
        <f t="shared" si="0"/>
        <v>0</v>
      </c>
      <c r="L39" s="33">
        <f t="shared" si="1"/>
        <v>0</v>
      </c>
      <c r="M39" s="33"/>
      <c r="N39" s="33"/>
      <c r="O39" s="33"/>
      <c r="P39" s="33"/>
      <c r="Q39" s="33"/>
      <c r="R39" s="33"/>
      <c r="S39" s="33"/>
      <c r="T39" s="123" t="s">
        <v>126</v>
      </c>
      <c r="U39" s="132"/>
      <c r="V39" s="563" t="s">
        <v>188</v>
      </c>
      <c r="W39" s="563"/>
      <c r="X39" s="131" t="s">
        <v>183</v>
      </c>
      <c r="Y39" s="115">
        <v>0</v>
      </c>
      <c r="Z39" s="115">
        <v>0</v>
      </c>
      <c r="AA39" s="115"/>
      <c r="AB39" s="207">
        <v>433.24</v>
      </c>
      <c r="AC39" s="207"/>
      <c r="AD39" s="113">
        <f t="shared" si="3"/>
        <v>0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ROUND(SUM(AD29:AD39),2)</f>
        <v>30.53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63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03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ROUND(SUM(AD43:AD62),2)</f>
        <v>94.02</v>
      </c>
      <c r="AE42" s="32"/>
      <c r="AF42" s="39"/>
      <c r="AG42" s="38"/>
    </row>
    <row r="43" spans="1:33" s="27" customFormat="1" x14ac:dyDescent="0.25">
      <c r="A43" s="30"/>
      <c r="B43" s="122"/>
      <c r="C43" s="121"/>
      <c r="D43" s="121"/>
      <c r="E43" s="121"/>
      <c r="F43" s="122"/>
      <c r="I43" s="30">
        <v>1</v>
      </c>
      <c r="J43" s="30">
        <f>IF(I43=1,1,IF(SUM(J44:J$169)+SUM(I$26:I43)&lt;$I$22,1,0))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118</v>
      </c>
      <c r="U43" s="48"/>
      <c r="V43" s="569" t="s">
        <v>220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AB43/SUM($AB$43:$AB$98)</f>
        <v>5.2631578947368418E-2</v>
      </c>
      <c r="AB43" s="114">
        <v>1</v>
      </c>
      <c r="AC43" s="196">
        <f>Y43/220</f>
        <v>51.580363636363636</v>
      </c>
      <c r="AD43" s="113">
        <f>ROUND(AB43*AC43,4)</f>
        <v>51.580399999999997</v>
      </c>
      <c r="AE43" s="32"/>
      <c r="AF43" s="39"/>
      <c r="AG43" s="38"/>
    </row>
    <row r="44" spans="1:33" s="27" customFormat="1" x14ac:dyDescent="0.25">
      <c r="A44" s="30"/>
      <c r="B44" s="122"/>
      <c r="C44" s="121"/>
      <c r="D44" s="121"/>
      <c r="E44" s="121"/>
      <c r="F44" s="122"/>
      <c r="I44" s="30">
        <f t="shared" ref="I44:I61" si="4">IF($AD44=0,0,1)</f>
        <v>1</v>
      </c>
      <c r="J44" s="30">
        <f>IF(I44=1,1,IF(SUM(J45:J$169)+SUM(I$26:I44)&lt;$I$22,1,0))</f>
        <v>1</v>
      </c>
      <c r="K44" s="33">
        <f t="shared" si="0"/>
        <v>1</v>
      </c>
      <c r="L44" s="33">
        <f t="shared" si="1"/>
        <v>1</v>
      </c>
      <c r="M44" s="33"/>
      <c r="N44" s="33"/>
      <c r="O44" s="33"/>
      <c r="P44" s="33"/>
      <c r="Q44" s="33"/>
      <c r="R44" s="33"/>
      <c r="S44" s="33"/>
      <c r="T44" s="200" t="s">
        <v>125</v>
      </c>
      <c r="U44" s="48"/>
      <c r="V44" s="569" t="s">
        <v>221</v>
      </c>
      <c r="W44" s="569"/>
      <c r="X44" s="131" t="s">
        <v>215</v>
      </c>
      <c r="Y44" s="207">
        <f>VLOOKUP(X44,BASE!$B$5:$E$53,4,FALSE)</f>
        <v>9335.82</v>
      </c>
      <c r="Z44" s="198">
        <v>1</v>
      </c>
      <c r="AA44" s="197">
        <f>AB44/SUM($AB$43:$AB$98)</f>
        <v>5.2631578947368418E-2</v>
      </c>
      <c r="AB44" s="114">
        <v>1</v>
      </c>
      <c r="AC44" s="196">
        <f>Y44/220</f>
        <v>42.435545454545455</v>
      </c>
      <c r="AD44" s="113">
        <f t="shared" ref="AD44:AD62" si="5">ROUND(AB44*AC44,4)</f>
        <v>42.435499999999998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IF(I59=1,1,IF(SUM(J60:J$169)+SUM(I$26:I59)&lt;$I$22,1,0))</f>
        <v>0</v>
      </c>
      <c r="K59" s="33">
        <f t="shared" ref="K59:K90" si="6">MAX(I59:J59)</f>
        <v>0</v>
      </c>
      <c r="L59" s="33">
        <f t="shared" ref="L59:L90" si="7">K59</f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4"/>
        <v>0</v>
      </c>
      <c r="J60" s="30">
        <f>IF(I60=1,1,IF(SUM(J61:J$169)+SUM(I$26:I60)&lt;$I$22,1,0))</f>
        <v>0</v>
      </c>
      <c r="K60" s="33">
        <f t="shared" si="6"/>
        <v>0</v>
      </c>
      <c r="L60" s="33">
        <f t="shared" si="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4"/>
        <v>0</v>
      </c>
      <c r="J61" s="30">
        <f>IF(I61=1,1,IF(SUM(J62:J$169)+SUM(I$26:I61)&lt;$I$22,1,0))</f>
        <v>0</v>
      </c>
      <c r="K61" s="33">
        <f t="shared" si="6"/>
        <v>0</v>
      </c>
      <c r="L61" s="33">
        <f t="shared" si="7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5"/>
        <v>0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6"/>
        <v>1</v>
      </c>
      <c r="L62" s="33">
        <f t="shared" si="7"/>
        <v>1</v>
      </c>
      <c r="M62" s="33"/>
      <c r="N62" s="33"/>
      <c r="O62" s="33"/>
      <c r="P62" s="33"/>
      <c r="Q62" s="33"/>
      <c r="R62" s="33"/>
      <c r="S62" s="33"/>
      <c r="T62" s="200"/>
      <c r="U62" s="48"/>
      <c r="V62" s="569" t="s">
        <v>19</v>
      </c>
      <c r="W62" s="569"/>
      <c r="X62" s="131" t="s">
        <v>19</v>
      </c>
      <c r="Y62" s="199">
        <v>0</v>
      </c>
      <c r="Z62" s="198">
        <v>0</v>
      </c>
      <c r="AA62" s="197">
        <v>0</v>
      </c>
      <c r="AB62" s="114">
        <v>0</v>
      </c>
      <c r="AC62" s="196">
        <v>0</v>
      </c>
      <c r="AD62" s="113">
        <f t="shared" si="5"/>
        <v>0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IF(I63=1,1,IF(SUM(J64:J$169)+SUM(I$26:I63)&lt;$I$22,1,0))</f>
        <v>1</v>
      </c>
      <c r="K63" s="33">
        <f t="shared" si="6"/>
        <v>1</v>
      </c>
      <c r="L63" s="33">
        <f t="shared" si="7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ROUND(SUM(AD64:AD83),2)</f>
        <v>140.35</v>
      </c>
      <c r="AE63" s="32"/>
      <c r="AF63" s="39"/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v>1</v>
      </c>
      <c r="J64" s="30">
        <f>IF(I64=1,1,IF(SUM(J65:J$169)+SUM(I$26:I64)&lt;$I$22,1,0))</f>
        <v>1</v>
      </c>
      <c r="K64" s="33">
        <f t="shared" si="6"/>
        <v>1</v>
      </c>
      <c r="L64" s="33">
        <f t="shared" si="7"/>
        <v>1</v>
      </c>
      <c r="M64" s="33"/>
      <c r="N64" s="33"/>
      <c r="O64" s="33"/>
      <c r="P64" s="33"/>
      <c r="Q64" s="33"/>
      <c r="R64" s="33"/>
      <c r="S64" s="33"/>
      <c r="T64" s="200" t="s">
        <v>124</v>
      </c>
      <c r="U64" s="48"/>
      <c r="V64" s="569" t="s">
        <v>233</v>
      </c>
      <c r="W64" s="569"/>
      <c r="X64" s="131" t="s">
        <v>234</v>
      </c>
      <c r="Y64" s="207">
        <f>VLOOKUP(X64,BASE!$B$5:$E$53,4,FALSE)</f>
        <v>1816.28</v>
      </c>
      <c r="Z64" s="198">
        <v>1</v>
      </c>
      <c r="AA64" s="197">
        <f>AB64/SUM($AB$43:$AB$98)</f>
        <v>5.2631578947368418E-2</v>
      </c>
      <c r="AB64" s="114">
        <v>1</v>
      </c>
      <c r="AC64" s="196">
        <f>Y64/220</f>
        <v>8.2558181818181815</v>
      </c>
      <c r="AD64" s="113">
        <f>ROUND(AB64*AC64,4)</f>
        <v>8.2558000000000007</v>
      </c>
      <c r="AE64" s="32"/>
      <c r="AF64" s="39"/>
      <c r="AG64" s="38"/>
    </row>
    <row r="65" spans="1:33" s="27" customFormat="1" x14ac:dyDescent="0.25">
      <c r="A65" s="30"/>
      <c r="B65" s="122"/>
      <c r="C65" s="121"/>
      <c r="D65" s="121"/>
      <c r="E65" s="121"/>
      <c r="F65" s="122"/>
      <c r="I65" s="30">
        <f t="shared" ref="I65:I82" si="8">IF($AD65=0,0,1)</f>
        <v>1</v>
      </c>
      <c r="J65" s="30">
        <f>IF(I65=1,1,IF(SUM(J66:J$169)+SUM(I$26:I65)&lt;$I$22,1,0))</f>
        <v>1</v>
      </c>
      <c r="K65" s="33">
        <f t="shared" si="6"/>
        <v>1</v>
      </c>
      <c r="L65" s="33">
        <f t="shared" si="7"/>
        <v>1</v>
      </c>
      <c r="M65" s="33"/>
      <c r="N65" s="33"/>
      <c r="O65" s="33"/>
      <c r="P65" s="33"/>
      <c r="Q65" s="33"/>
      <c r="R65" s="33"/>
      <c r="S65" s="33"/>
      <c r="T65" s="200" t="s">
        <v>82</v>
      </c>
      <c r="U65" s="48"/>
      <c r="V65" s="569" t="s">
        <v>235</v>
      </c>
      <c r="W65" s="569"/>
      <c r="X65" s="131" t="s">
        <v>234</v>
      </c>
      <c r="Y65" s="207">
        <f>VLOOKUP(X65,BASE!$B$5:$E$53,4,FALSE)</f>
        <v>1816.28</v>
      </c>
      <c r="Z65" s="198">
        <v>2</v>
      </c>
      <c r="AA65" s="197">
        <f>AB65/SUM($AB$43:$AB$98)</f>
        <v>0.84210526315789469</v>
      </c>
      <c r="AB65" s="114">
        <v>16</v>
      </c>
      <c r="AC65" s="196">
        <f>Y65/220</f>
        <v>8.2558181818181815</v>
      </c>
      <c r="AD65" s="113">
        <f t="shared" ref="AD65:AD83" si="9">ROUND(AB65*AC65,4)</f>
        <v>132.09309999999999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8"/>
        <v>0</v>
      </c>
      <c r="J66" s="30">
        <f>IF(I66=1,1,IF(SUM(J67:J$169)+SUM(I$26:I66)&lt;$I$22,1,0))</f>
        <v>0</v>
      </c>
      <c r="K66" s="33">
        <f t="shared" si="6"/>
        <v>0</v>
      </c>
      <c r="L66" s="33">
        <f t="shared" si="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9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8"/>
        <v>0</v>
      </c>
      <c r="J67" s="30">
        <f>IF(I67=1,1,IF(SUM(J68:J$169)+SUM(I$26:I67)&lt;$I$22,1,0))</f>
        <v>0</v>
      </c>
      <c r="K67" s="33">
        <f t="shared" si="6"/>
        <v>0</v>
      </c>
      <c r="L67" s="33">
        <f t="shared" si="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9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8"/>
        <v>0</v>
      </c>
      <c r="J68" s="30">
        <f>IF(I68=1,1,IF(SUM(J69:J$169)+SUM(I$26:I68)&lt;$I$22,1,0))</f>
        <v>0</v>
      </c>
      <c r="K68" s="33">
        <f t="shared" si="6"/>
        <v>0</v>
      </c>
      <c r="L68" s="33">
        <f t="shared" si="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9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8"/>
        <v>0</v>
      </c>
      <c r="J69" s="30">
        <f>IF(I69=1,1,IF(SUM(J70:J$169)+SUM(I$26:I69)&lt;$I$22,1,0))</f>
        <v>0</v>
      </c>
      <c r="K69" s="33">
        <f t="shared" si="6"/>
        <v>0</v>
      </c>
      <c r="L69" s="33">
        <f t="shared" si="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9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8"/>
        <v>0</v>
      </c>
      <c r="J70" s="30">
        <f>IF(I70=1,1,IF(SUM(J71:J$169)+SUM(I$26:I70)&lt;$I$22,1,0))</f>
        <v>0</v>
      </c>
      <c r="K70" s="33">
        <f t="shared" si="6"/>
        <v>0</v>
      </c>
      <c r="L70" s="33">
        <f t="shared" si="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9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8"/>
        <v>0</v>
      </c>
      <c r="J71" s="30">
        <f>IF(I71=1,1,IF(SUM(J72:J$169)+SUM(I$26:I71)&lt;$I$22,1,0))</f>
        <v>0</v>
      </c>
      <c r="K71" s="33">
        <f t="shared" si="6"/>
        <v>0</v>
      </c>
      <c r="L71" s="33">
        <f t="shared" si="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9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8"/>
        <v>0</v>
      </c>
      <c r="J72" s="30">
        <f>IF(I72=1,1,IF(SUM(J73:J$169)+SUM(I$26:I72)&lt;$I$22,1,0))</f>
        <v>0</v>
      </c>
      <c r="K72" s="33">
        <f t="shared" si="6"/>
        <v>0</v>
      </c>
      <c r="L72" s="33">
        <f t="shared" si="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9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8"/>
        <v>0</v>
      </c>
      <c r="J73" s="30">
        <f>IF(I73=1,1,IF(SUM(J74:J$169)+SUM(I$26:I73)&lt;$I$22,1,0))</f>
        <v>0</v>
      </c>
      <c r="K73" s="33">
        <f t="shared" si="6"/>
        <v>0</v>
      </c>
      <c r="L73" s="33">
        <f t="shared" si="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9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8"/>
        <v>0</v>
      </c>
      <c r="J74" s="30">
        <f>IF(I74=1,1,IF(SUM(J75:J$169)+SUM(I$26:I74)&lt;$I$22,1,0))</f>
        <v>0</v>
      </c>
      <c r="K74" s="33">
        <f t="shared" si="6"/>
        <v>0</v>
      </c>
      <c r="L74" s="33">
        <f t="shared" si="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9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8"/>
        <v>0</v>
      </c>
      <c r="J75" s="30">
        <f>IF(I75=1,1,IF(SUM(J76:J$169)+SUM(I$26:I75)&lt;$I$22,1,0))</f>
        <v>0</v>
      </c>
      <c r="K75" s="33">
        <f t="shared" si="6"/>
        <v>0</v>
      </c>
      <c r="L75" s="33">
        <f t="shared" si="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9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8"/>
        <v>0</v>
      </c>
      <c r="J76" s="30">
        <f>IF(I76=1,1,IF(SUM(J77:J$169)+SUM(I$26:I76)&lt;$I$22,1,0))</f>
        <v>0</v>
      </c>
      <c r="K76" s="33">
        <f t="shared" si="6"/>
        <v>0</v>
      </c>
      <c r="L76" s="33">
        <f t="shared" si="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9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8"/>
        <v>0</v>
      </c>
      <c r="J77" s="30">
        <f>IF(I77=1,1,IF(SUM(J78:J$169)+SUM(I$26:I77)&lt;$I$22,1,0))</f>
        <v>0</v>
      </c>
      <c r="K77" s="33">
        <f t="shared" si="6"/>
        <v>0</v>
      </c>
      <c r="L77" s="33">
        <f t="shared" si="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9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8"/>
        <v>0</v>
      </c>
      <c r="J78" s="30">
        <f>IF(I78=1,1,IF(SUM(J79:J$169)+SUM(I$26:I78)&lt;$I$22,1,0))</f>
        <v>0</v>
      </c>
      <c r="K78" s="33">
        <f t="shared" si="6"/>
        <v>0</v>
      </c>
      <c r="L78" s="33">
        <f t="shared" si="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9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8"/>
        <v>0</v>
      </c>
      <c r="J79" s="30">
        <f>IF(I79=1,1,IF(SUM(J80:J$169)+SUM(I$26:I79)&lt;$I$22,1,0))</f>
        <v>0</v>
      </c>
      <c r="K79" s="33">
        <f t="shared" si="6"/>
        <v>0</v>
      </c>
      <c r="L79" s="33">
        <f t="shared" si="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9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8"/>
        <v>0</v>
      </c>
      <c r="J80" s="30">
        <f>IF(I80=1,1,IF(SUM(J81:J$169)+SUM(I$26:I80)&lt;$I$22,1,0))</f>
        <v>0</v>
      </c>
      <c r="K80" s="33">
        <f t="shared" si="6"/>
        <v>0</v>
      </c>
      <c r="L80" s="33">
        <f t="shared" si="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9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8"/>
        <v>0</v>
      </c>
      <c r="J81" s="30">
        <f>IF(I81=1,1,IF(SUM(J82:J$169)+SUM(I$26:I81)&lt;$I$22,1,0))</f>
        <v>0</v>
      </c>
      <c r="K81" s="33">
        <f t="shared" si="6"/>
        <v>0</v>
      </c>
      <c r="L81" s="33">
        <f t="shared" si="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9"/>
        <v>0</v>
      </c>
      <c r="AE81" s="32"/>
      <c r="AF81" s="39"/>
      <c r="AG81" s="38"/>
    </row>
    <row r="82" spans="1:33" s="27" customFormat="1" hidden="1" x14ac:dyDescent="0.25">
      <c r="A82" s="30"/>
      <c r="B82" s="122"/>
      <c r="C82" s="121"/>
      <c r="D82" s="121"/>
      <c r="E82" s="121"/>
      <c r="F82" s="122"/>
      <c r="I82" s="30">
        <f t="shared" si="8"/>
        <v>0</v>
      </c>
      <c r="J82" s="30">
        <f>IF(I82=1,1,IF(SUM(J83:J$169)+SUM(I$26:I82)&lt;$I$22,1,0))</f>
        <v>0</v>
      </c>
      <c r="K82" s="33">
        <f t="shared" si="6"/>
        <v>0</v>
      </c>
      <c r="L82" s="33">
        <f t="shared" si="7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9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6"/>
        <v>1</v>
      </c>
      <c r="L83" s="33">
        <f t="shared" si="7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9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IF(I84=1,1,IF(SUM(J85:J$169)+SUM(I$26:I84)&lt;$I$22,1,0))</f>
        <v>1</v>
      </c>
      <c r="K84" s="33">
        <f t="shared" si="6"/>
        <v>1</v>
      </c>
      <c r="L84" s="33">
        <f t="shared" si="7"/>
        <v>1</v>
      </c>
      <c r="M84" s="33"/>
      <c r="N84" s="33"/>
      <c r="O84" s="33"/>
      <c r="P84" s="33"/>
      <c r="Q84" s="33"/>
      <c r="R84" s="33"/>
      <c r="S84" s="33"/>
      <c r="T84" s="195"/>
      <c r="U84" s="48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ROUND(SUM(AD85:AD104),2)</f>
        <v>0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IF(I85=1,1,IF(SUM(J86:J$169)+SUM(I$26:I85)&lt;$I$22,1,0))</f>
        <v>1</v>
      </c>
      <c r="K85" s="33">
        <f t="shared" si="6"/>
        <v>1</v>
      </c>
      <c r="L85" s="33">
        <f t="shared" si="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>ROUND(AB85*AC85,4)</f>
        <v>0</v>
      </c>
      <c r="AE85" s="32"/>
      <c r="AF85" s="39"/>
      <c r="AG85" s="38"/>
    </row>
    <row r="86" spans="1:33" s="27" customFormat="1" x14ac:dyDescent="0.25">
      <c r="A86" s="30"/>
      <c r="B86" s="122"/>
      <c r="C86" s="121"/>
      <c r="D86" s="121"/>
      <c r="E86" s="121"/>
      <c r="F86" s="122"/>
      <c r="I86" s="30">
        <v>1</v>
      </c>
      <c r="J86" s="30">
        <f>IF(I86=1,1,IF(SUM(J87:J$169)+SUM(I$26:I86)&lt;$I$22,1,0))</f>
        <v>1</v>
      </c>
      <c r="K86" s="33">
        <f t="shared" si="6"/>
        <v>1</v>
      </c>
      <c r="L86" s="33">
        <f t="shared" si="7"/>
        <v>1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ref="AD86:AD104" si="10">ROUND(AB86*AC86,4)</f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ref="I87:I104" si="11">IF($AD87=0,0,1)</f>
        <v>0</v>
      </c>
      <c r="J87" s="30">
        <f>IF(I87=1,1,IF(SUM(J88:J$169)+SUM(I$26:I87)&lt;$I$22,1,0))</f>
        <v>0</v>
      </c>
      <c r="K87" s="33">
        <f t="shared" si="6"/>
        <v>0</v>
      </c>
      <c r="L87" s="33">
        <f t="shared" si="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10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11"/>
        <v>0</v>
      </c>
      <c r="J88" s="30">
        <f>IF(I88=1,1,IF(SUM(J89:J$169)+SUM(I$26:I88)&lt;$I$22,1,0))</f>
        <v>0</v>
      </c>
      <c r="K88" s="33">
        <f t="shared" si="6"/>
        <v>0</v>
      </c>
      <c r="L88" s="33">
        <f t="shared" si="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10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11"/>
        <v>0</v>
      </c>
      <c r="J89" s="30">
        <f>IF(I89=1,1,IF(SUM(J90:J$169)+SUM(I$26:I89)&lt;$I$22,1,0))</f>
        <v>0</v>
      </c>
      <c r="K89" s="33">
        <f t="shared" si="6"/>
        <v>0</v>
      </c>
      <c r="L89" s="33">
        <f t="shared" si="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10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11"/>
        <v>0</v>
      </c>
      <c r="J90" s="30">
        <f>IF(I90=1,1,IF(SUM(J91:J$169)+SUM(I$26:I90)&lt;$I$22,1,0))</f>
        <v>0</v>
      </c>
      <c r="K90" s="33">
        <f t="shared" si="6"/>
        <v>0</v>
      </c>
      <c r="L90" s="33">
        <f t="shared" si="7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0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11"/>
        <v>0</v>
      </c>
      <c r="J91" s="30">
        <f>IF(I91=1,1,IF(SUM(J92:J$169)+SUM(I$26:I91)&lt;$I$22,1,0))</f>
        <v>0</v>
      </c>
      <c r="K91" s="33">
        <f t="shared" ref="K91:K122" si="12">MAX(I91:J91)</f>
        <v>0</v>
      </c>
      <c r="L91" s="33">
        <f t="shared" ref="L91:L122" si="13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0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11"/>
        <v>0</v>
      </c>
      <c r="J92" s="30">
        <f>IF(I92=1,1,IF(SUM(J93:J$169)+SUM(I$26:I92)&lt;$I$22,1,0))</f>
        <v>0</v>
      </c>
      <c r="K92" s="33">
        <f t="shared" si="12"/>
        <v>0</v>
      </c>
      <c r="L92" s="33">
        <f t="shared" si="1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0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11"/>
        <v>0</v>
      </c>
      <c r="J93" s="30">
        <f>IF(I93=1,1,IF(SUM(J94:J$169)+SUM(I$26:I93)&lt;$I$22,1,0))</f>
        <v>0</v>
      </c>
      <c r="K93" s="33">
        <f t="shared" si="12"/>
        <v>0</v>
      </c>
      <c r="L93" s="33">
        <f t="shared" si="1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0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11"/>
        <v>0</v>
      </c>
      <c r="J94" s="30">
        <f>IF(I94=1,1,IF(SUM(J95:J$169)+SUM(I$26:I94)&lt;$I$22,1,0))</f>
        <v>0</v>
      </c>
      <c r="K94" s="33">
        <f t="shared" si="12"/>
        <v>0</v>
      </c>
      <c r="L94" s="33">
        <f t="shared" si="1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0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1"/>
        <v>0</v>
      </c>
      <c r="J95" s="30">
        <f>IF(I95=1,1,IF(SUM(J96:J$169)+SUM(I$26:I95)&lt;$I$22,1,0))</f>
        <v>0</v>
      </c>
      <c r="K95" s="33">
        <f t="shared" si="12"/>
        <v>0</v>
      </c>
      <c r="L95" s="33">
        <f t="shared" si="1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0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11"/>
        <v>0</v>
      </c>
      <c r="J96" s="30">
        <f>IF(I96=1,1,IF(SUM(J97:J$169)+SUM(I$26:I96)&lt;$I$22,1,0))</f>
        <v>0</v>
      </c>
      <c r="K96" s="33">
        <f t="shared" si="12"/>
        <v>0</v>
      </c>
      <c r="L96" s="33">
        <f t="shared" si="1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0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11"/>
        <v>0</v>
      </c>
      <c r="J97" s="30">
        <f>IF(I97=1,1,IF(SUM(J98:J$169)+SUM(I$26:I97)&lt;$I$22,1,0))</f>
        <v>0</v>
      </c>
      <c r="K97" s="33">
        <f t="shared" si="12"/>
        <v>0</v>
      </c>
      <c r="L97" s="33">
        <f t="shared" si="1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0"/>
        <v>0</v>
      </c>
      <c r="AE97" s="32"/>
      <c r="AF97" s="39"/>
      <c r="AG97" s="38"/>
    </row>
    <row r="98" spans="1:33" s="27" customFormat="1" ht="14.45" hidden="1" customHeight="1" x14ac:dyDescent="0.25">
      <c r="A98" s="30"/>
      <c r="B98" s="122"/>
      <c r="C98" s="121"/>
      <c r="D98" s="121"/>
      <c r="E98" s="121"/>
      <c r="F98" s="122"/>
      <c r="I98" s="30">
        <f t="shared" si="11"/>
        <v>0</v>
      </c>
      <c r="J98" s="30">
        <f>IF(I98=1,1,IF(SUM(J99:J$169)+SUM(I$26:I98)&lt;$I$22,1,0))</f>
        <v>0</v>
      </c>
      <c r="K98" s="33">
        <f t="shared" si="12"/>
        <v>0</v>
      </c>
      <c r="L98" s="33">
        <f t="shared" si="1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0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11"/>
        <v>0</v>
      </c>
      <c r="J99" s="30">
        <f>IF(I99=1,1,IF(SUM(J100:J$169)+SUM(I$26:I99)&lt;$I$22,1,0))</f>
        <v>0</v>
      </c>
      <c r="K99" s="33">
        <f t="shared" si="12"/>
        <v>0</v>
      </c>
      <c r="L99" s="33">
        <f t="shared" si="1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0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11"/>
        <v>0</v>
      </c>
      <c r="J100" s="30">
        <f>IF(I100=1,1,IF(SUM(J101:J$169)+SUM(I$26:I100)&lt;$I$22,1,0))</f>
        <v>0</v>
      </c>
      <c r="K100" s="33">
        <f t="shared" si="12"/>
        <v>0</v>
      </c>
      <c r="L100" s="33">
        <f t="shared" si="1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0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1"/>
        <v>0</v>
      </c>
      <c r="J101" s="30">
        <f>IF(I101=1,1,IF(SUM(J102:J$169)+SUM(I$26:I101)&lt;$I$22,1,0))</f>
        <v>0</v>
      </c>
      <c r="K101" s="33">
        <f t="shared" si="12"/>
        <v>0</v>
      </c>
      <c r="L101" s="33">
        <f t="shared" si="1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0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11"/>
        <v>0</v>
      </c>
      <c r="J102" s="30">
        <f>IF(I102=1,1,IF(SUM(J103:J$169)+SUM(I$26:I102)&lt;$I$22,1,0))</f>
        <v>0</v>
      </c>
      <c r="K102" s="33">
        <f t="shared" si="12"/>
        <v>0</v>
      </c>
      <c r="L102" s="33">
        <f t="shared" si="1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0"/>
        <v>0</v>
      </c>
      <c r="AE102" s="32"/>
      <c r="AF102" s="39"/>
      <c r="AG102" s="38"/>
    </row>
    <row r="103" spans="1:33" s="27" customFormat="1" hidden="1" x14ac:dyDescent="0.25">
      <c r="A103" s="30"/>
      <c r="B103" s="122"/>
      <c r="C103" s="121"/>
      <c r="D103" s="121"/>
      <c r="E103" s="121"/>
      <c r="F103" s="122"/>
      <c r="I103" s="30">
        <f t="shared" si="11"/>
        <v>0</v>
      </c>
      <c r="J103" s="30">
        <f>IF(I103=1,1,IF(SUM(J104:J$169)+SUM(I$26:I103)&lt;$I$22,1,0))</f>
        <v>0</v>
      </c>
      <c r="K103" s="33">
        <f t="shared" si="12"/>
        <v>0</v>
      </c>
      <c r="L103" s="33">
        <f t="shared" si="13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0"/>
        <v>0</v>
      </c>
      <c r="AE103" s="32"/>
      <c r="AF103" s="39"/>
      <c r="AG103" s="38"/>
    </row>
    <row r="104" spans="1:33" s="27" customFormat="1" x14ac:dyDescent="0.25">
      <c r="A104" s="30"/>
      <c r="B104" s="122"/>
      <c r="C104" s="121"/>
      <c r="D104" s="121"/>
      <c r="E104" s="121"/>
      <c r="F104" s="122"/>
      <c r="I104" s="30">
        <f t="shared" si="11"/>
        <v>0</v>
      </c>
      <c r="J104" s="30">
        <f>IF(I104=1,1,IF(SUM(J105:J$169)+SUM(I$26:I104)&lt;$I$22,1,0))</f>
        <v>1</v>
      </c>
      <c r="K104" s="33">
        <f t="shared" si="12"/>
        <v>1</v>
      </c>
      <c r="L104" s="33">
        <f t="shared" si="13"/>
        <v>1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0"/>
        <v>0</v>
      </c>
      <c r="AE104" s="32"/>
      <c r="AF104" s="39"/>
      <c r="AG104" s="38"/>
    </row>
    <row r="105" spans="1:33" s="27" customFormat="1" x14ac:dyDescent="0.25">
      <c r="A105" s="31"/>
      <c r="B105" s="31"/>
      <c r="C105" s="31"/>
      <c r="D105" s="31"/>
      <c r="E105" s="31"/>
      <c r="F105" s="31"/>
      <c r="I105" s="30">
        <v>1</v>
      </c>
      <c r="J105" s="30">
        <f>IF(I105=1,1,IF(SUM(J108:J$169)+SUM(I$26:I105)&lt;$I$22,1,0))</f>
        <v>1</v>
      </c>
      <c r="K105" s="33">
        <f t="shared" si="12"/>
        <v>1</v>
      </c>
      <c r="L105" s="33">
        <f t="shared" si="13"/>
        <v>1</v>
      </c>
      <c r="M105" s="33"/>
      <c r="N105" s="33"/>
      <c r="O105" s="33"/>
      <c r="P105" s="33"/>
      <c r="Q105" s="33"/>
      <c r="R105" s="33"/>
      <c r="S105" s="33"/>
      <c r="T105" s="195"/>
      <c r="U105" s="48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ROUND(AD42+AD63+AD84,2)</f>
        <v>234.37</v>
      </c>
      <c r="AE105" s="32"/>
      <c r="AF105" s="39"/>
      <c r="AG105" s="38"/>
    </row>
    <row r="106" spans="1:33" s="101" customFormat="1" ht="14.45" customHeight="1" x14ac:dyDescent="0.25">
      <c r="A106" s="30"/>
      <c r="B106" s="122"/>
      <c r="C106" s="121"/>
      <c r="D106" s="121"/>
      <c r="E106" s="121"/>
      <c r="F106" s="122"/>
      <c r="G106" s="64"/>
      <c r="H106" s="63"/>
      <c r="I106" s="30">
        <v>1</v>
      </c>
      <c r="J106" s="30">
        <f>H106</f>
        <v>0</v>
      </c>
      <c r="K106" s="33">
        <f t="shared" si="12"/>
        <v>1</v>
      </c>
      <c r="L106" s="33">
        <f t="shared" si="13"/>
        <v>1</v>
      </c>
      <c r="M106" s="33"/>
      <c r="N106" s="33"/>
      <c r="O106" s="33"/>
      <c r="P106" s="33"/>
      <c r="Q106" s="33"/>
      <c r="R106" s="33"/>
      <c r="S106" s="61"/>
      <c r="T106" s="157">
        <v>1</v>
      </c>
      <c r="U106" s="168"/>
      <c r="V106" s="185"/>
      <c r="W106" s="185"/>
      <c r="X106" s="185"/>
      <c r="Y106" s="184"/>
      <c r="Z106" s="183"/>
      <c r="AA106" s="183"/>
      <c r="AB106" s="189" t="s">
        <v>42</v>
      </c>
      <c r="AC106" s="188">
        <v>0.84040000000000004</v>
      </c>
      <c r="AD106" s="187">
        <f>$AD$105*AC106*T106</f>
        <v>196.96454800000001</v>
      </c>
      <c r="AE106" s="102"/>
      <c r="AF106" s="104"/>
      <c r="AG106" s="103"/>
    </row>
    <row r="107" spans="1:33" s="101" customFormat="1" ht="22.35" customHeight="1" x14ac:dyDescent="0.25">
      <c r="A107" s="112"/>
      <c r="B107" s="112"/>
      <c r="C107" s="112"/>
      <c r="D107" s="112"/>
      <c r="E107" s="112"/>
      <c r="F107" s="112"/>
      <c r="I107" s="30">
        <v>1</v>
      </c>
      <c r="J107" s="30">
        <f>IF(I107=1,1,IF(SUM(J110:J$169)+SUM(I$26:I107)&lt;$I$22,1,0))</f>
        <v>1</v>
      </c>
      <c r="K107" s="33">
        <f t="shared" si="12"/>
        <v>1</v>
      </c>
      <c r="L107" s="33">
        <f t="shared" si="13"/>
        <v>1</v>
      </c>
      <c r="M107" s="33"/>
      <c r="N107" s="33"/>
      <c r="O107" s="33"/>
      <c r="P107" s="33"/>
      <c r="Q107" s="33"/>
      <c r="R107" s="33"/>
      <c r="S107" s="61"/>
      <c r="T107" s="186"/>
      <c r="U107" s="168"/>
      <c r="V107" s="185"/>
      <c r="W107" s="185"/>
      <c r="X107" s="185"/>
      <c r="Y107" s="184"/>
      <c r="Z107" s="183"/>
      <c r="AA107" s="183"/>
      <c r="AB107" s="182"/>
      <c r="AC107" s="181" t="s">
        <v>41</v>
      </c>
      <c r="AD107" s="180">
        <f>ROUND(AD105+AD106,2)</f>
        <v>431.33</v>
      </c>
      <c r="AE107" s="102"/>
      <c r="AF107" s="104"/>
      <c r="AG107" s="103"/>
    </row>
    <row r="108" spans="1:33" s="101" customFormat="1" ht="25.35" customHeight="1" x14ac:dyDescent="0.25">
      <c r="A108" s="112"/>
      <c r="B108" s="112"/>
      <c r="C108" s="112"/>
      <c r="D108" s="112"/>
      <c r="E108" s="112"/>
      <c r="F108" s="112"/>
      <c r="G108" s="100"/>
      <c r="H108" s="100"/>
      <c r="I108" s="30">
        <v>1</v>
      </c>
      <c r="J108" s="30">
        <f>IF(I108=1,1,IF(SUM(J110:J$169)+SUM(I$26:I108)&lt;$I$22,1,0))</f>
        <v>1</v>
      </c>
      <c r="K108" s="33">
        <f t="shared" si="12"/>
        <v>1</v>
      </c>
      <c r="L108" s="33">
        <f t="shared" si="13"/>
        <v>1</v>
      </c>
      <c r="M108" s="33"/>
      <c r="N108" s="33"/>
      <c r="O108" s="33"/>
      <c r="P108" s="33"/>
      <c r="Q108" s="33"/>
      <c r="R108" s="33"/>
      <c r="S108" s="61"/>
      <c r="T108" s="179" t="s">
        <v>40</v>
      </c>
      <c r="U108" s="168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E108" s="102"/>
      <c r="AF108" s="104"/>
      <c r="AG108" s="103"/>
    </row>
    <row r="109" spans="1:33" s="101" customFormat="1" ht="14.45" customHeight="1" x14ac:dyDescent="0.25">
      <c r="A109" s="112"/>
      <c r="B109" s="112"/>
      <c r="C109" s="112"/>
      <c r="D109" s="112"/>
      <c r="E109" s="112"/>
      <c r="F109" s="112"/>
      <c r="G109" s="64"/>
      <c r="H109" s="63"/>
      <c r="I109" s="30">
        <v>1</v>
      </c>
      <c r="J109" s="30">
        <f t="shared" ref="J109:J118" si="14">I109</f>
        <v>1</v>
      </c>
      <c r="K109" s="33">
        <f t="shared" si="12"/>
        <v>1</v>
      </c>
      <c r="L109" s="33">
        <f t="shared" si="13"/>
        <v>1</v>
      </c>
      <c r="M109" s="33"/>
      <c r="N109" s="33"/>
      <c r="O109" s="33"/>
      <c r="P109" s="33"/>
      <c r="Q109" s="33"/>
      <c r="R109" s="33"/>
      <c r="S109" s="61"/>
      <c r="T109" s="157">
        <v>1</v>
      </c>
      <c r="U109" s="168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70.310299999999998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63"/>
      <c r="I110" s="30">
        <f t="shared" ref="I110:I118" si="15">IF($AD110=0,0,1)</f>
        <v>0</v>
      </c>
      <c r="J110" s="30">
        <f t="shared" si="14"/>
        <v>0</v>
      </c>
      <c r="K110" s="33">
        <f t="shared" si="12"/>
        <v>0</v>
      </c>
      <c r="L110" s="33">
        <f t="shared" si="1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16">ROUND($AD$107*AC110*T110,4)</f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63"/>
      <c r="I111" s="30">
        <f t="shared" si="15"/>
        <v>0</v>
      </c>
      <c r="J111" s="30">
        <f t="shared" si="14"/>
        <v>0</v>
      </c>
      <c r="K111" s="33">
        <f t="shared" si="12"/>
        <v>0</v>
      </c>
      <c r="L111" s="33">
        <f t="shared" si="1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16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63"/>
      <c r="I112" s="30">
        <f t="shared" si="15"/>
        <v>0</v>
      </c>
      <c r="J112" s="30">
        <f t="shared" si="14"/>
        <v>0</v>
      </c>
      <c r="K112" s="33">
        <f t="shared" si="12"/>
        <v>0</v>
      </c>
      <c r="L112" s="33">
        <f t="shared" si="1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16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63"/>
      <c r="I113" s="30">
        <f t="shared" si="15"/>
        <v>0</v>
      </c>
      <c r="J113" s="30">
        <f t="shared" si="14"/>
        <v>0</v>
      </c>
      <c r="K113" s="33">
        <f t="shared" si="12"/>
        <v>0</v>
      </c>
      <c r="L113" s="33">
        <f t="shared" si="1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16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63"/>
      <c r="I114" s="30">
        <f t="shared" si="15"/>
        <v>0</v>
      </c>
      <c r="J114" s="30">
        <f t="shared" si="14"/>
        <v>0</v>
      </c>
      <c r="K114" s="33">
        <f t="shared" si="12"/>
        <v>0</v>
      </c>
      <c r="L114" s="33">
        <f t="shared" si="1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6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63"/>
      <c r="I115" s="30">
        <f t="shared" si="15"/>
        <v>0</v>
      </c>
      <c r="J115" s="30">
        <f t="shared" si="14"/>
        <v>0</v>
      </c>
      <c r="K115" s="33">
        <f t="shared" si="12"/>
        <v>0</v>
      </c>
      <c r="L115" s="33">
        <f t="shared" si="1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6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63"/>
      <c r="I116" s="30">
        <f t="shared" si="15"/>
        <v>0</v>
      </c>
      <c r="J116" s="30">
        <f t="shared" si="14"/>
        <v>0</v>
      </c>
      <c r="K116" s="33">
        <f t="shared" si="12"/>
        <v>0</v>
      </c>
      <c r="L116" s="33">
        <f t="shared" si="1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6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63"/>
      <c r="I117" s="30">
        <f t="shared" si="15"/>
        <v>0</v>
      </c>
      <c r="J117" s="30">
        <f t="shared" si="14"/>
        <v>0</v>
      </c>
      <c r="K117" s="33">
        <f t="shared" si="12"/>
        <v>0</v>
      </c>
      <c r="L117" s="33">
        <f t="shared" si="1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16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/>
      <c r="H118" s="63"/>
      <c r="I118" s="30">
        <f t="shared" si="15"/>
        <v>0</v>
      </c>
      <c r="J118" s="30">
        <f t="shared" si="14"/>
        <v>0</v>
      </c>
      <c r="K118" s="33">
        <f t="shared" si="12"/>
        <v>0</v>
      </c>
      <c r="L118" s="33">
        <f t="shared" si="13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16"/>
        <v>0</v>
      </c>
      <c r="AE118" s="102"/>
      <c r="AF118" s="104"/>
      <c r="AG118" s="103"/>
    </row>
    <row r="119" spans="1:33" s="27" customFormat="1" x14ac:dyDescent="0.25">
      <c r="A119" s="30"/>
      <c r="B119" s="122"/>
      <c r="C119" s="121"/>
      <c r="D119" s="121"/>
      <c r="E119" s="121"/>
      <c r="F119" s="122"/>
      <c r="I119" s="30">
        <v>1</v>
      </c>
      <c r="J119" s="62">
        <v>1</v>
      </c>
      <c r="K119" s="33">
        <f t="shared" si="12"/>
        <v>1</v>
      </c>
      <c r="L119" s="33">
        <f t="shared" si="13"/>
        <v>1</v>
      </c>
      <c r="M119" s="33"/>
      <c r="N119" s="33"/>
      <c r="O119" s="33"/>
      <c r="P119" s="33"/>
      <c r="Q119" s="33"/>
      <c r="R119" s="33"/>
      <c r="S119" s="33"/>
      <c r="T119" s="162"/>
      <c r="U119" s="48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ROUND(SUM(AD109:AD118),2)</f>
        <v>70.31</v>
      </c>
      <c r="AE119" s="32"/>
      <c r="AF119" s="39"/>
      <c r="AG119" s="38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12"/>
        <v>1</v>
      </c>
      <c r="L120" s="33">
        <f t="shared" si="13"/>
        <v>1</v>
      </c>
      <c r="M120" s="33"/>
      <c r="N120" s="33"/>
      <c r="O120" s="33"/>
      <c r="P120" s="33"/>
      <c r="Q120" s="33"/>
      <c r="R120" s="33"/>
      <c r="S120" s="33"/>
      <c r="T120" s="156"/>
      <c r="U120" s="48"/>
      <c r="V120" s="153"/>
      <c r="W120" s="151"/>
      <c r="X120" s="151"/>
      <c r="Y120" s="80"/>
      <c r="Z120" s="78"/>
      <c r="AA120" s="78"/>
      <c r="AB120" s="155"/>
      <c r="AC120" s="148" t="s">
        <v>33</v>
      </c>
      <c r="AD120" s="147">
        <f>ROUND(AD107+AD119,2)</f>
        <v>501.64</v>
      </c>
      <c r="AE120" s="32"/>
      <c r="AF120" s="39"/>
      <c r="AG120" s="104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12"/>
        <v>1</v>
      </c>
      <c r="L121" s="33">
        <f t="shared" si="13"/>
        <v>1</v>
      </c>
      <c r="M121" s="33"/>
      <c r="N121" s="33"/>
      <c r="O121" s="33"/>
      <c r="P121" s="33"/>
      <c r="Q121" s="33"/>
      <c r="R121" s="33"/>
      <c r="S121" s="33"/>
      <c r="T121" s="154" t="s">
        <v>32</v>
      </c>
      <c r="U121" s="124"/>
      <c r="V121" s="153"/>
      <c r="W121" s="152"/>
      <c r="X121" s="152"/>
      <c r="Y121" s="151"/>
      <c r="Z121" s="150"/>
      <c r="AA121" s="150"/>
      <c r="AB121" s="149"/>
      <c r="AC121" s="148" t="s">
        <v>31</v>
      </c>
      <c r="AD121" s="147">
        <f>ROUND(AD40+AD120,2)</f>
        <v>532.16999999999996</v>
      </c>
      <c r="AE121" s="32"/>
      <c r="AF121" s="39"/>
      <c r="AG121" s="38"/>
    </row>
    <row r="122" spans="1:33" s="101" customFormat="1" ht="22.35" customHeight="1" x14ac:dyDescent="0.25">
      <c r="A122" s="112"/>
      <c r="B122" s="112"/>
      <c r="C122" s="112"/>
      <c r="D122" s="112"/>
      <c r="E122" s="112"/>
      <c r="F122" s="112"/>
      <c r="I122" s="62">
        <v>1</v>
      </c>
      <c r="J122" s="62">
        <v>1</v>
      </c>
      <c r="K122" s="61">
        <f t="shared" si="12"/>
        <v>1</v>
      </c>
      <c r="L122" s="61">
        <f t="shared" si="13"/>
        <v>1</v>
      </c>
      <c r="M122" s="61"/>
      <c r="N122" s="61"/>
      <c r="O122" s="61"/>
      <c r="P122" s="61"/>
      <c r="Q122" s="61"/>
      <c r="R122" s="61"/>
      <c r="S122" s="61"/>
      <c r="T122" s="146">
        <v>1</v>
      </c>
      <c r="U122" s="145"/>
      <c r="V122" s="571" t="s">
        <v>30</v>
      </c>
      <c r="W122" s="571"/>
      <c r="X122" s="572" t="str">
        <f>IF($AD$120=0,"ZERO",CONCATENATE(TEXT(T122,"#.##0,00")," ",AC25))</f>
        <v>1,00 Via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532.16999999999996</v>
      </c>
      <c r="AE122" s="102"/>
      <c r="AF122" s="104"/>
      <c r="AG122" s="103"/>
    </row>
    <row r="123" spans="1:33" s="27" customFormat="1" ht="39.6" customHeight="1" x14ac:dyDescent="0.25">
      <c r="A123" s="31"/>
      <c r="B123" s="31"/>
      <c r="C123" s="31"/>
      <c r="D123" s="31"/>
      <c r="E123" s="31"/>
      <c r="F123" s="31"/>
      <c r="I123" s="30">
        <v>1</v>
      </c>
      <c r="J123" s="30">
        <f>IF(I123=1,1,IF(SUM(J124:J$169)+SUM(I$26:I123)&lt;$I$22,1,0))</f>
        <v>1</v>
      </c>
      <c r="K123" s="33">
        <f t="shared" ref="K123:K154" si="17">MAX(I123:J123)</f>
        <v>1</v>
      </c>
      <c r="L123" s="33">
        <f t="shared" ref="L123:L154" si="18">K123</f>
        <v>1</v>
      </c>
      <c r="M123" s="33"/>
      <c r="N123" s="33"/>
      <c r="O123" s="33"/>
      <c r="P123" s="33"/>
      <c r="Q123" s="33"/>
      <c r="R123" s="33"/>
      <c r="S123" s="33"/>
      <c r="T123" s="63" t="s">
        <v>8</v>
      </c>
      <c r="U123" s="124"/>
      <c r="V123" s="568" t="s">
        <v>28</v>
      </c>
      <c r="W123" s="568"/>
      <c r="X123" s="568"/>
      <c r="Y123" s="568"/>
      <c r="Z123" s="568"/>
      <c r="AA123" s="137" t="s">
        <v>22</v>
      </c>
      <c r="AB123" s="136" t="s">
        <v>21</v>
      </c>
      <c r="AC123" s="135" t="s">
        <v>24</v>
      </c>
      <c r="AD123" s="134" t="s">
        <v>20</v>
      </c>
      <c r="AE123" s="32"/>
      <c r="AF123" s="39"/>
      <c r="AG123" s="38"/>
    </row>
    <row r="124" spans="1:33" s="27" customFormat="1" x14ac:dyDescent="0.25">
      <c r="A124" s="30"/>
      <c r="B124" s="122"/>
      <c r="C124" s="121"/>
      <c r="D124" s="121"/>
      <c r="E124" s="121"/>
      <c r="F124" s="122"/>
      <c r="I124" s="30">
        <v>1</v>
      </c>
      <c r="J124" s="30">
        <f>IF(I124=1,1,IF(SUM(J125:J$169)+SUM(I$26:I124)&lt;$I$22,1,0))</f>
        <v>1</v>
      </c>
      <c r="K124" s="33">
        <f t="shared" si="17"/>
        <v>1</v>
      </c>
      <c r="L124" s="33">
        <f t="shared" si="18"/>
        <v>1</v>
      </c>
      <c r="M124" s="33"/>
      <c r="N124" s="33"/>
      <c r="O124" s="33"/>
      <c r="P124" s="33"/>
      <c r="Q124" s="33"/>
      <c r="R124" s="33"/>
      <c r="S124" s="33"/>
      <c r="T124" s="123" t="s">
        <v>123</v>
      </c>
      <c r="U124" s="132"/>
      <c r="V124" s="563" t="s">
        <v>265</v>
      </c>
      <c r="W124" s="563"/>
      <c r="X124" s="563"/>
      <c r="Y124" s="563"/>
      <c r="Z124" s="563"/>
      <c r="AA124" s="131" t="s">
        <v>234</v>
      </c>
      <c r="AB124" s="115">
        <v>360</v>
      </c>
      <c r="AC124" s="114">
        <f>VLOOKUP(AA124,BASE!$B$41:$E$53,4,FALSE)</f>
        <v>0.121764613992125</v>
      </c>
      <c r="AD124" s="113">
        <f>ROUND(AC124*AB124,4)</f>
        <v>43.835299999999997</v>
      </c>
      <c r="AE124" s="32"/>
      <c r="AF124" s="39"/>
      <c r="AG124" s="38"/>
    </row>
    <row r="125" spans="1:33" s="27" customFormat="1" ht="14.45" hidden="1" customHeight="1" x14ac:dyDescent="0.25">
      <c r="A125" s="30"/>
      <c r="B125" s="122"/>
      <c r="C125" s="121"/>
      <c r="D125" s="121"/>
      <c r="E125" s="121"/>
      <c r="F125" s="31"/>
      <c r="I125" s="30">
        <f t="shared" ref="I125:I134" si="19">IF($AD125=0,0,1)</f>
        <v>0</v>
      </c>
      <c r="J125" s="30">
        <f>IF(I125=1,1,IF(SUM(J126:J$169)+SUM(I$26:I125)&lt;$I$22,1,0))</f>
        <v>0</v>
      </c>
      <c r="K125" s="33">
        <f t="shared" si="17"/>
        <v>0</v>
      </c>
      <c r="L125" s="33">
        <f t="shared" si="18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ref="AD125:AD134" si="20">ROUND(AC125*AB125,4)</f>
        <v>0</v>
      </c>
      <c r="AE125" s="32"/>
      <c r="AF125" s="39"/>
      <c r="AG125" s="38"/>
    </row>
    <row r="126" spans="1:33" s="27" customFormat="1" ht="14.45" hidden="1" customHeight="1" x14ac:dyDescent="0.25">
      <c r="A126" s="30"/>
      <c r="B126" s="122"/>
      <c r="C126" s="121"/>
      <c r="D126" s="121"/>
      <c r="E126" s="121"/>
      <c r="F126" s="31"/>
      <c r="I126" s="30">
        <f t="shared" si="19"/>
        <v>0</v>
      </c>
      <c r="J126" s="30">
        <f>IF(I126=1,1,IF(SUM(J127:J$169)+SUM(I$26:I126)&lt;$I$22,1,0))</f>
        <v>0</v>
      </c>
      <c r="K126" s="33">
        <f t="shared" si="17"/>
        <v>0</v>
      </c>
      <c r="L126" s="33">
        <f t="shared" si="18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20"/>
        <v>0</v>
      </c>
      <c r="AE126" s="32"/>
      <c r="AF126" s="39"/>
      <c r="AG126" s="38"/>
    </row>
    <row r="127" spans="1:33" s="27" customFormat="1" ht="14.45" hidden="1" customHeight="1" x14ac:dyDescent="0.25">
      <c r="A127" s="30"/>
      <c r="B127" s="122"/>
      <c r="C127" s="121"/>
      <c r="D127" s="121"/>
      <c r="E127" s="121"/>
      <c r="F127" s="31"/>
      <c r="I127" s="30">
        <f t="shared" si="19"/>
        <v>0</v>
      </c>
      <c r="J127" s="30">
        <f>IF(I127=1,1,IF(SUM(J128:J$169)+SUM(I$26:I127)&lt;$I$22,1,0))</f>
        <v>0</v>
      </c>
      <c r="K127" s="33">
        <f t="shared" si="17"/>
        <v>0</v>
      </c>
      <c r="L127" s="33">
        <f t="shared" si="18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20"/>
        <v>0</v>
      </c>
      <c r="AE127" s="32"/>
      <c r="AF127" s="39"/>
      <c r="AG127" s="38"/>
    </row>
    <row r="128" spans="1:33" s="27" customFormat="1" x14ac:dyDescent="0.25">
      <c r="A128" s="30"/>
      <c r="B128" s="122"/>
      <c r="C128" s="121"/>
      <c r="D128" s="121"/>
      <c r="E128" s="121"/>
      <c r="F128" s="31"/>
      <c r="I128" s="30">
        <f t="shared" si="19"/>
        <v>0</v>
      </c>
      <c r="J128" s="30">
        <f>IF(I128=1,1,IF(SUM(J129:J$169)+SUM(I$26:I128)&lt;$I$22,1,0))</f>
        <v>1</v>
      </c>
      <c r="K128" s="33">
        <f t="shared" si="17"/>
        <v>1</v>
      </c>
      <c r="L128" s="33">
        <f t="shared" si="18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20"/>
        <v>0</v>
      </c>
      <c r="AE128" s="32"/>
      <c r="AF128" s="39"/>
      <c r="AG128" s="38"/>
    </row>
    <row r="129" spans="1:33" s="27" customFormat="1" x14ac:dyDescent="0.25">
      <c r="A129" s="30"/>
      <c r="B129" s="122"/>
      <c r="C129" s="121"/>
      <c r="D129" s="121"/>
      <c r="E129" s="121"/>
      <c r="F129" s="31"/>
      <c r="I129" s="30">
        <f t="shared" si="19"/>
        <v>0</v>
      </c>
      <c r="J129" s="30">
        <f>IF(I129=1,1,IF(SUM(J130:J$169)+SUM(I$26:I129)&lt;$I$22,1,0))</f>
        <v>1</v>
      </c>
      <c r="K129" s="33">
        <f t="shared" si="17"/>
        <v>1</v>
      </c>
      <c r="L129" s="33">
        <f t="shared" si="18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20"/>
        <v>0</v>
      </c>
      <c r="AE129" s="32"/>
      <c r="AF129" s="39"/>
      <c r="AG129" s="38"/>
    </row>
    <row r="130" spans="1:33" s="27" customFormat="1" x14ac:dyDescent="0.25">
      <c r="A130" s="30"/>
      <c r="B130" s="122"/>
      <c r="C130" s="121"/>
      <c r="D130" s="121"/>
      <c r="E130" s="121"/>
      <c r="F130" s="31"/>
      <c r="I130" s="30">
        <f t="shared" si="19"/>
        <v>0</v>
      </c>
      <c r="J130" s="30">
        <f>IF(I130=1,1,IF(SUM(J131:J$169)+SUM(I$26:I130)&lt;$I$22,1,0))</f>
        <v>1</v>
      </c>
      <c r="K130" s="33">
        <f t="shared" si="17"/>
        <v>1</v>
      </c>
      <c r="L130" s="33">
        <f t="shared" si="18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20"/>
        <v>0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31"/>
      <c r="I131" s="30">
        <f t="shared" si="19"/>
        <v>0</v>
      </c>
      <c r="J131" s="30">
        <f>IF(I131=1,1,IF(SUM(J132:J$169)+SUM(I$26:I131)&lt;$I$22,1,0))</f>
        <v>1</v>
      </c>
      <c r="K131" s="33">
        <f t="shared" si="17"/>
        <v>1</v>
      </c>
      <c r="L131" s="33">
        <f t="shared" si="18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20"/>
        <v>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>
        <f t="shared" si="19"/>
        <v>0</v>
      </c>
      <c r="J132" s="30">
        <f>IF(I132=1,1,IF(SUM(J133:J$169)+SUM(I$26:I132)&lt;$I$22,1,0))</f>
        <v>1</v>
      </c>
      <c r="K132" s="33">
        <f t="shared" si="17"/>
        <v>1</v>
      </c>
      <c r="L132" s="33">
        <f t="shared" si="18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20"/>
        <v>0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>
        <f t="shared" si="19"/>
        <v>1</v>
      </c>
      <c r="J133" s="30">
        <f>IF(I133=1,1,IF(SUM(J134:J$169)+SUM(I$26:I133)&lt;$I$22,1,0))</f>
        <v>1</v>
      </c>
      <c r="K133" s="33">
        <f t="shared" si="17"/>
        <v>1</v>
      </c>
      <c r="L133" s="33">
        <f t="shared" si="18"/>
        <v>1</v>
      </c>
      <c r="M133" s="33"/>
      <c r="N133" s="33"/>
      <c r="O133" s="33"/>
      <c r="P133" s="33"/>
      <c r="Q133" s="33"/>
      <c r="R133" s="33"/>
      <c r="S133" s="33"/>
      <c r="T133" s="123" t="s">
        <v>122</v>
      </c>
      <c r="U133" s="132"/>
      <c r="V133" s="563" t="s">
        <v>252</v>
      </c>
      <c r="W133" s="563"/>
      <c r="X133" s="563"/>
      <c r="Y133" s="563"/>
      <c r="Z133" s="563"/>
      <c r="AA133" s="131" t="s">
        <v>253</v>
      </c>
      <c r="AB133" s="115">
        <v>2</v>
      </c>
      <c r="AC133" s="114">
        <f>VLOOKUP(AA133,BASE!$B$41:$E$53,4,FALSE)</f>
        <v>3.597590867949148</v>
      </c>
      <c r="AD133" s="113">
        <f t="shared" si="20"/>
        <v>7.1951999999999998</v>
      </c>
      <c r="AE133" s="32"/>
      <c r="AF133" s="39"/>
      <c r="AG133" s="38"/>
    </row>
    <row r="134" spans="1:33" s="27" customFormat="1" x14ac:dyDescent="0.25">
      <c r="A134" s="30"/>
      <c r="B134" s="122"/>
      <c r="C134" s="121"/>
      <c r="D134" s="121"/>
      <c r="E134" s="121"/>
      <c r="F134" s="31"/>
      <c r="I134" s="30">
        <f t="shared" si="19"/>
        <v>1</v>
      </c>
      <c r="J134" s="30">
        <f>IF(I134=1,1,IF(SUM(J135:J$169)+SUM(I$26:I134)&lt;$I$22,1,0))</f>
        <v>1</v>
      </c>
      <c r="K134" s="33">
        <f t="shared" si="17"/>
        <v>1</v>
      </c>
      <c r="L134" s="33">
        <f t="shared" si="18"/>
        <v>1</v>
      </c>
      <c r="M134" s="33"/>
      <c r="N134" s="33"/>
      <c r="O134" s="33"/>
      <c r="P134" s="33"/>
      <c r="Q134" s="33"/>
      <c r="R134" s="33"/>
      <c r="S134" s="33"/>
      <c r="T134" s="123" t="s">
        <v>121</v>
      </c>
      <c r="U134" s="132"/>
      <c r="V134" s="563" t="s">
        <v>250</v>
      </c>
      <c r="W134" s="563"/>
      <c r="X134" s="563"/>
      <c r="Y134" s="563"/>
      <c r="Z134" s="563"/>
      <c r="AA134" s="131" t="s">
        <v>251</v>
      </c>
      <c r="AB134" s="115">
        <v>1</v>
      </c>
      <c r="AC134" s="114">
        <f>VLOOKUP(V134,BASE!$B$41:$E$53,4,FALSE)</f>
        <v>33.208531088761362</v>
      </c>
      <c r="AD134" s="113">
        <f t="shared" si="20"/>
        <v>33.208500000000001</v>
      </c>
      <c r="AE134" s="32"/>
      <c r="AF134" s="39"/>
      <c r="AG134" s="38"/>
    </row>
    <row r="135" spans="1:33" s="101" customFormat="1" ht="22.35" customHeight="1" x14ac:dyDescent="0.25">
      <c r="A135" s="112"/>
      <c r="B135" s="112"/>
      <c r="C135" s="112"/>
      <c r="D135" s="112"/>
      <c r="E135" s="112"/>
      <c r="F135" s="112"/>
      <c r="I135" s="62">
        <v>1</v>
      </c>
      <c r="J135" s="62">
        <v>1</v>
      </c>
      <c r="K135" s="61">
        <f t="shared" si="17"/>
        <v>1</v>
      </c>
      <c r="L135" s="61">
        <f t="shared" si="18"/>
        <v>1</v>
      </c>
      <c r="M135" s="61"/>
      <c r="N135" s="61"/>
      <c r="O135" s="61"/>
      <c r="P135" s="61"/>
      <c r="Q135" s="61"/>
      <c r="R135" s="61"/>
      <c r="S135" s="61"/>
      <c r="T135" s="130"/>
      <c r="U135" s="111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ROUND(SUM(AD124:AD134),2)</f>
        <v>84.24</v>
      </c>
      <c r="AE135" s="102"/>
      <c r="AF135" s="104"/>
      <c r="AG135" s="103"/>
    </row>
    <row r="136" spans="1:33" s="27" customFormat="1" ht="25.5" x14ac:dyDescent="0.25">
      <c r="H136" s="138"/>
      <c r="I136" s="30">
        <v>1</v>
      </c>
      <c r="J136" s="30">
        <f>IF(I136=1,1,IF(SUM(J137:J$169)+SUM(I$26:I136)&lt;$I$22,1,0))</f>
        <v>1</v>
      </c>
      <c r="K136" s="33">
        <f t="shared" si="17"/>
        <v>1</v>
      </c>
      <c r="L136" s="33">
        <f t="shared" si="18"/>
        <v>1</v>
      </c>
      <c r="M136" s="33"/>
      <c r="N136" s="33"/>
      <c r="O136" s="33"/>
      <c r="P136" s="33"/>
      <c r="Q136" s="33"/>
      <c r="R136" s="33"/>
      <c r="S136" s="33"/>
      <c r="T136" s="63" t="s">
        <v>8</v>
      </c>
      <c r="U136" s="124"/>
      <c r="V136" s="568" t="s">
        <v>25</v>
      </c>
      <c r="W136" s="568"/>
      <c r="X136" s="568"/>
      <c r="Y136" s="568"/>
      <c r="Z136" s="568"/>
      <c r="AA136" s="137" t="s">
        <v>22</v>
      </c>
      <c r="AB136" s="136" t="s">
        <v>21</v>
      </c>
      <c r="AC136" s="135" t="s">
        <v>24</v>
      </c>
      <c r="AD136" s="134" t="s">
        <v>20</v>
      </c>
      <c r="AE136" s="32"/>
      <c r="AF136" s="39"/>
      <c r="AG136" s="38"/>
    </row>
    <row r="137" spans="1:33" s="27" customFormat="1" x14ac:dyDescent="0.25">
      <c r="A137" s="30"/>
      <c r="B137" s="122"/>
      <c r="C137" s="121"/>
      <c r="D137" s="121"/>
      <c r="E137" s="121"/>
      <c r="F137" s="31"/>
      <c r="H137" s="63"/>
      <c r="I137" s="30">
        <v>1</v>
      </c>
      <c r="J137" s="30">
        <v>0</v>
      </c>
      <c r="K137" s="33">
        <f t="shared" si="17"/>
        <v>1</v>
      </c>
      <c r="L137" s="33">
        <f t="shared" si="18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/>
      <c r="B138" s="122"/>
      <c r="C138" s="121"/>
      <c r="D138" s="121"/>
      <c r="E138" s="121"/>
      <c r="H138" s="63"/>
      <c r="I138" s="30">
        <f t="shared" ref="I138:I147" si="21">IF($AD138=0,0,1)</f>
        <v>0</v>
      </c>
      <c r="J138" s="30">
        <v>0</v>
      </c>
      <c r="K138" s="33">
        <f t="shared" si="17"/>
        <v>0</v>
      </c>
      <c r="L138" s="33">
        <f t="shared" si="18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22">ROUND(AC138*AB138,4)</f>
        <v>0</v>
      </c>
      <c r="AE138" s="32"/>
      <c r="AF138" s="39"/>
      <c r="AG138" s="38"/>
    </row>
    <row r="139" spans="1:33" s="27" customFormat="1" hidden="1" x14ac:dyDescent="0.25">
      <c r="A139" s="30"/>
      <c r="B139" s="122"/>
      <c r="C139" s="121"/>
      <c r="D139" s="121"/>
      <c r="E139" s="121"/>
      <c r="H139" s="63"/>
      <c r="I139" s="30">
        <f t="shared" si="21"/>
        <v>0</v>
      </c>
      <c r="J139" s="30">
        <v>0</v>
      </c>
      <c r="K139" s="33">
        <f t="shared" si="17"/>
        <v>0</v>
      </c>
      <c r="L139" s="33">
        <f t="shared" si="18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22"/>
        <v>0</v>
      </c>
      <c r="AE139" s="32"/>
      <c r="AF139" s="39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63"/>
      <c r="I140" s="30">
        <f t="shared" si="21"/>
        <v>0</v>
      </c>
      <c r="J140" s="30">
        <v>0</v>
      </c>
      <c r="K140" s="33">
        <f t="shared" si="17"/>
        <v>0</v>
      </c>
      <c r="L140" s="33">
        <f t="shared" si="18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22"/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63"/>
      <c r="I141" s="30">
        <f t="shared" si="21"/>
        <v>0</v>
      </c>
      <c r="J141" s="30">
        <v>0</v>
      </c>
      <c r="K141" s="33">
        <f t="shared" si="17"/>
        <v>0</v>
      </c>
      <c r="L141" s="33">
        <f t="shared" si="18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22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63"/>
      <c r="I142" s="30">
        <f t="shared" si="21"/>
        <v>0</v>
      </c>
      <c r="J142" s="30">
        <v>0</v>
      </c>
      <c r="K142" s="33">
        <f t="shared" si="17"/>
        <v>0</v>
      </c>
      <c r="L142" s="33">
        <f t="shared" si="18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22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63"/>
      <c r="I143" s="30">
        <f t="shared" si="21"/>
        <v>0</v>
      </c>
      <c r="J143" s="30">
        <v>0</v>
      </c>
      <c r="K143" s="33">
        <f t="shared" si="17"/>
        <v>0</v>
      </c>
      <c r="L143" s="33">
        <f t="shared" si="18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22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63"/>
      <c r="I144" s="30">
        <f t="shared" si="21"/>
        <v>0</v>
      </c>
      <c r="J144" s="30">
        <v>0</v>
      </c>
      <c r="K144" s="33">
        <f t="shared" si="17"/>
        <v>0</v>
      </c>
      <c r="L144" s="33">
        <f t="shared" si="18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2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63"/>
      <c r="I145" s="30">
        <f t="shared" si="21"/>
        <v>0</v>
      </c>
      <c r="J145" s="30">
        <v>0</v>
      </c>
      <c r="K145" s="33">
        <f t="shared" si="17"/>
        <v>0</v>
      </c>
      <c r="L145" s="33">
        <f t="shared" si="18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2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63"/>
      <c r="I146" s="30">
        <f t="shared" si="21"/>
        <v>0</v>
      </c>
      <c r="J146" s="30">
        <v>0</v>
      </c>
      <c r="K146" s="33">
        <f t="shared" si="17"/>
        <v>0</v>
      </c>
      <c r="L146" s="33">
        <f t="shared" si="18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2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63"/>
      <c r="I147" s="30">
        <f t="shared" si="21"/>
        <v>0</v>
      </c>
      <c r="J147" s="30">
        <v>0</v>
      </c>
      <c r="K147" s="33">
        <f t="shared" si="17"/>
        <v>0</v>
      </c>
      <c r="L147" s="33">
        <f t="shared" si="18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2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17"/>
        <v>1</v>
      </c>
      <c r="L148" s="61">
        <f t="shared" si="18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ROUND(SUM(AD137:AD147),2)</f>
        <v>0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17"/>
        <v>1</v>
      </c>
      <c r="L149" s="33">
        <f t="shared" si="18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17"/>
        <v>1</v>
      </c>
      <c r="L150" s="33">
        <f t="shared" si="18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/>
      <c r="C151" s="121"/>
      <c r="D151" s="121"/>
      <c r="E151" s="121"/>
      <c r="F151" s="31"/>
      <c r="I151" s="30">
        <v>1</v>
      </c>
      <c r="J151" s="30">
        <v>0</v>
      </c>
      <c r="K151" s="33">
        <f t="shared" si="17"/>
        <v>1</v>
      </c>
      <c r="L151" s="33">
        <f t="shared" si="18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/>
      <c r="B152" s="122"/>
      <c r="C152" s="121"/>
      <c r="D152" s="121"/>
      <c r="E152" s="121"/>
      <c r="F152" s="31"/>
      <c r="I152" s="30">
        <f t="shared" ref="I152:I161" si="23">IF($AD152=0,0,1)</f>
        <v>0</v>
      </c>
      <c r="J152" s="30">
        <v>0</v>
      </c>
      <c r="K152" s="33">
        <f t="shared" si="17"/>
        <v>0</v>
      </c>
      <c r="L152" s="33">
        <f t="shared" si="18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24">ROUND(AA152*AB152*AC152,4)</f>
        <v>0</v>
      </c>
      <c r="AE152" s="32"/>
      <c r="AF152" s="39"/>
      <c r="AG152" s="38"/>
    </row>
    <row r="153" spans="1:33" s="27" customFormat="1" hidden="1" x14ac:dyDescent="0.25">
      <c r="A153" s="30"/>
      <c r="B153" s="122"/>
      <c r="C153" s="121"/>
      <c r="D153" s="121"/>
      <c r="E153" s="121"/>
      <c r="F153" s="31"/>
      <c r="I153" s="30">
        <f t="shared" si="23"/>
        <v>0</v>
      </c>
      <c r="J153" s="30">
        <v>0</v>
      </c>
      <c r="K153" s="33">
        <f t="shared" si="17"/>
        <v>0</v>
      </c>
      <c r="L153" s="33">
        <f t="shared" si="18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24"/>
        <v>0</v>
      </c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si="23"/>
        <v>0</v>
      </c>
      <c r="J154" s="30">
        <v>0</v>
      </c>
      <c r="K154" s="33">
        <f t="shared" si="17"/>
        <v>0</v>
      </c>
      <c r="L154" s="33">
        <f t="shared" si="18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4"/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23"/>
        <v>0</v>
      </c>
      <c r="J155" s="30">
        <v>0</v>
      </c>
      <c r="K155" s="33">
        <f t="shared" ref="K155:K168" si="25">MAX(I155:J155)</f>
        <v>0</v>
      </c>
      <c r="L155" s="33">
        <f t="shared" ref="L155:L168" si="26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4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23"/>
        <v>0</v>
      </c>
      <c r="J156" s="30">
        <v>0</v>
      </c>
      <c r="K156" s="33">
        <f t="shared" si="25"/>
        <v>0</v>
      </c>
      <c r="L156" s="33">
        <f t="shared" si="26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4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23"/>
        <v>0</v>
      </c>
      <c r="J157" s="30">
        <v>0</v>
      </c>
      <c r="K157" s="33">
        <f t="shared" si="25"/>
        <v>0</v>
      </c>
      <c r="L157" s="33">
        <f t="shared" si="26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4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23"/>
        <v>0</v>
      </c>
      <c r="J158" s="30">
        <v>0</v>
      </c>
      <c r="K158" s="33">
        <f t="shared" si="25"/>
        <v>0</v>
      </c>
      <c r="L158" s="33">
        <f t="shared" si="26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4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23"/>
        <v>0</v>
      </c>
      <c r="J159" s="30">
        <v>0</v>
      </c>
      <c r="K159" s="33">
        <f t="shared" si="25"/>
        <v>0</v>
      </c>
      <c r="L159" s="33">
        <f t="shared" si="26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4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23"/>
        <v>0</v>
      </c>
      <c r="J160" s="30">
        <v>0</v>
      </c>
      <c r="K160" s="33">
        <f t="shared" si="25"/>
        <v>0</v>
      </c>
      <c r="L160" s="33">
        <f t="shared" si="26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4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23"/>
        <v>0</v>
      </c>
      <c r="J161" s="30">
        <v>0</v>
      </c>
      <c r="K161" s="33">
        <f t="shared" si="25"/>
        <v>0</v>
      </c>
      <c r="L161" s="33">
        <f t="shared" si="26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4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25"/>
        <v>1</v>
      </c>
      <c r="L162" s="61">
        <f t="shared" si="26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/>
      <c r="H163" s="100"/>
      <c r="I163" s="30">
        <v>1</v>
      </c>
      <c r="J163" s="30">
        <f>IF(I163=1,1,IF(SUM(J164:J$169)+SUM(I$26:I163)&lt;$I$22,1,0))</f>
        <v>1</v>
      </c>
      <c r="K163" s="33">
        <f t="shared" si="25"/>
        <v>1</v>
      </c>
      <c r="L163" s="33">
        <f t="shared" si="26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TRUNC(SUM(AD122+AD135+AD148+AD162),2)</f>
        <v>616.41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/>
      <c r="H164" s="63"/>
      <c r="I164" s="30">
        <f>IF($AD164=0,0,1)</f>
        <v>1</v>
      </c>
      <c r="J164" s="30">
        <f>H164</f>
        <v>0</v>
      </c>
      <c r="K164" s="33">
        <f t="shared" si="25"/>
        <v>1</v>
      </c>
      <c r="L164" s="33">
        <f t="shared" si="26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73.959999999999994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/>
      <c r="H165" s="63"/>
      <c r="I165" s="30">
        <f>IF($AD165=0,0,1)</f>
        <v>1</v>
      </c>
      <c r="J165" s="30">
        <f>H165</f>
        <v>0</v>
      </c>
      <c r="K165" s="33">
        <f t="shared" si="25"/>
        <v>1</v>
      </c>
      <c r="L165" s="33">
        <f t="shared" si="26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74.47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/>
      <c r="H166" s="63"/>
      <c r="I166" s="30">
        <f>IF($AD166=0,0,1)</f>
        <v>1</v>
      </c>
      <c r="J166" s="30">
        <f>H166</f>
        <v>0</v>
      </c>
      <c r="K166" s="33">
        <f t="shared" si="25"/>
        <v>1</v>
      </c>
      <c r="L166" s="33">
        <f t="shared" si="26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40.25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/>
      <c r="H167" s="63"/>
      <c r="I167" s="30">
        <f>IF($AD167=0,0,1)</f>
        <v>0</v>
      </c>
      <c r="J167" s="30">
        <f>H167</f>
        <v>0</v>
      </c>
      <c r="K167" s="33">
        <f t="shared" si="25"/>
        <v>0</v>
      </c>
      <c r="L167" s="33">
        <f t="shared" si="26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/>
      <c r="C168" s="65"/>
      <c r="D168" s="65"/>
      <c r="E168" s="31"/>
      <c r="F168" s="31"/>
      <c r="G168" s="64"/>
      <c r="H168" s="63"/>
      <c r="I168" s="62">
        <v>1</v>
      </c>
      <c r="J168" s="62">
        <v>1</v>
      </c>
      <c r="K168" s="61">
        <f t="shared" si="25"/>
        <v>1</v>
      </c>
      <c r="L168" s="61">
        <f t="shared" si="26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805.09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1">
    <mergeCell ref="T27:T28"/>
    <mergeCell ref="V27:W28"/>
    <mergeCell ref="X27:X28"/>
    <mergeCell ref="Y27:Y28"/>
    <mergeCell ref="Z27:AA27"/>
    <mergeCell ref="W23:AB23"/>
    <mergeCell ref="AC23:AD23"/>
    <mergeCell ref="W24:AB24"/>
    <mergeCell ref="W25:AB25"/>
    <mergeCell ref="V29:W29"/>
    <mergeCell ref="V30:W30"/>
    <mergeCell ref="V31:W31"/>
    <mergeCell ref="AB27:AC27"/>
    <mergeCell ref="AD27:AD28"/>
    <mergeCell ref="V32:W32"/>
    <mergeCell ref="V33:W33"/>
    <mergeCell ref="V34:W34"/>
    <mergeCell ref="V35:W35"/>
    <mergeCell ref="V36:W36"/>
    <mergeCell ref="V37:W37"/>
    <mergeCell ref="V38:W38"/>
    <mergeCell ref="V39:W39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05:W105"/>
    <mergeCell ref="V122:W122"/>
    <mergeCell ref="X122:Y122"/>
    <mergeCell ref="V123:Z123"/>
    <mergeCell ref="V124:Z124"/>
    <mergeCell ref="V125:Z125"/>
    <mergeCell ref="V126:Z126"/>
    <mergeCell ref="V127:Z127"/>
    <mergeCell ref="V128:Z128"/>
    <mergeCell ref="V129:Z129"/>
    <mergeCell ref="V130:Z130"/>
    <mergeCell ref="V131:Z131"/>
    <mergeCell ref="V132:Z132"/>
    <mergeCell ref="V133:Z133"/>
    <mergeCell ref="V134:Z134"/>
    <mergeCell ref="V136:Z136"/>
    <mergeCell ref="V137:Z137"/>
    <mergeCell ref="V138:Z138"/>
    <mergeCell ref="V139:Z139"/>
    <mergeCell ref="V140:Z140"/>
    <mergeCell ref="V141:Z141"/>
    <mergeCell ref="V142:Z142"/>
    <mergeCell ref="V143:Z143"/>
    <mergeCell ref="V144:Z144"/>
    <mergeCell ref="V145:Z145"/>
    <mergeCell ref="V146:Z146"/>
    <mergeCell ref="V147:Z147"/>
    <mergeCell ref="T149:T150"/>
    <mergeCell ref="V149:W150"/>
    <mergeCell ref="X149:X150"/>
    <mergeCell ref="Y149:AA149"/>
    <mergeCell ref="AB149:AB150"/>
    <mergeCell ref="AC149:AC150"/>
    <mergeCell ref="AD149:AD150"/>
    <mergeCell ref="V151:W151"/>
    <mergeCell ref="V152:W152"/>
    <mergeCell ref="V153:W153"/>
    <mergeCell ref="V154:W154"/>
    <mergeCell ref="V161:W161"/>
    <mergeCell ref="V155:W155"/>
    <mergeCell ref="V156:W156"/>
    <mergeCell ref="V157:W157"/>
    <mergeCell ref="V158:W158"/>
    <mergeCell ref="V159:W159"/>
    <mergeCell ref="V160:W160"/>
  </mergeCells>
  <conditionalFormatting sqref="T118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count="2">
    <dataValidation type="list" allowBlank="1" showInputMessage="1" showErrorMessage="1" sqref="A1 G164:G168 G106 G109:G118">
      <formula1>"CONSULTORIA,SICRO"</formula1>
    </dataValidation>
    <dataValidation type="whole" allowBlank="1" showInputMessage="1" showErrorMessage="1" sqref="T106 T109:T118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6" filterMode="1">
    <tabColor rgb="FFFFC000"/>
    <outlinePr summaryBelow="0"/>
    <pageSetUpPr fitToPage="1"/>
  </sheetPr>
  <dimension ref="A1:AG206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3.42578125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01 09 02</v>
      </c>
      <c r="C1" s="25" t="str">
        <f>CONCATENATE($W$25)</f>
        <v>IMPRESSÃO DO PROJETO BÁSICO</v>
      </c>
      <c r="D1" s="25" t="str">
        <f>CONCATENATE($AC$25)</f>
        <v>Via</v>
      </c>
      <c r="E1" s="231">
        <f>$AD$164</f>
        <v>1361.7</v>
      </c>
      <c r="F1" s="231">
        <f>$AD$169</f>
        <v>1778.53</v>
      </c>
      <c r="G1" s="233">
        <f>$T$122</f>
        <v>1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453</v>
      </c>
      <c r="W25" s="579" t="s">
        <v>133</v>
      </c>
      <c r="X25" s="579"/>
      <c r="Y25" s="579"/>
      <c r="Z25" s="579"/>
      <c r="AA25" s="579"/>
      <c r="AB25" s="579"/>
      <c r="AC25" s="209" t="s">
        <v>128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IF(I27=1,1,IF(SUM(J28:J$170)+SUM(I$26:I27)&lt;$I$22,1,0))</f>
        <v>1</v>
      </c>
      <c r="K27" s="33">
        <f t="shared" ref="K27:K58" si="0">MAX(I27:J27)</f>
        <v>1</v>
      </c>
      <c r="L27" s="33">
        <f t="shared" ref="L27:L5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IF(I28=1,1,IF(SUM(J29:J$170)+SUM(I$26:I28)&lt;$I$22,1,0))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IF(I29=1,1,IF(SUM(J30:J$170)+SUM(I$26:I29)&lt;$I$22,1,0))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/>
      <c r="B30" s="122"/>
      <c r="C30" s="121"/>
      <c r="D30" s="121"/>
      <c r="E30" s="121"/>
      <c r="F30" s="122"/>
      <c r="I30" s="30">
        <f t="shared" ref="I30:I39" si="2">IF($AD30=0,0,1)</f>
        <v>0</v>
      </c>
      <c r="J30" s="30">
        <f>IF(I30=1,1,IF(SUM(J31:J$170)+SUM(I$26:I30)&lt;$I$22,1,0))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9" si="3">TRUNC(Y30*((Z30*AB30)+(AA30*AC30)),4)</f>
        <v>0</v>
      </c>
      <c r="AE30" s="32"/>
      <c r="AF30" s="39"/>
      <c r="AG30" s="38"/>
    </row>
    <row r="31" spans="1:33" s="27" customFormat="1" hidden="1" x14ac:dyDescent="0.25">
      <c r="A31" s="30"/>
      <c r="B31" s="122"/>
      <c r="C31" s="121"/>
      <c r="D31" s="121"/>
      <c r="E31" s="121"/>
      <c r="F31" s="122"/>
      <c r="I31" s="30">
        <f t="shared" si="2"/>
        <v>0</v>
      </c>
      <c r="J31" s="30">
        <f>IF(I31=1,1,IF(SUM(J32:J$170)+SUM(I$26:I31)&lt;$I$22,1,0))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IF(I32=1,1,IF(SUM(J33:J$170)+SUM(I$26:I32)&lt;$I$22,1,0))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IF(I33=1,1,IF(SUM(J34:J$170)+SUM(I$26:I33)&lt;$I$22,1,0))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IF(I34=1,1,IF(SUM(J35:J$170)+SUM(I$26:I34)&lt;$I$22,1,0))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IF(I35=1,1,IF(SUM(J36:J$170)+SUM(I$26:I35)&lt;$I$22,1,0))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E35" s="32"/>
      <c r="AF35" s="39"/>
      <c r="AG35" s="38"/>
    </row>
    <row r="36" spans="1:33" s="27" customFormat="1" hidden="1" x14ac:dyDescent="0.25">
      <c r="A36" s="30"/>
      <c r="B36" s="122"/>
      <c r="C36" s="121"/>
      <c r="D36" s="121"/>
      <c r="E36" s="121"/>
      <c r="F36" s="122"/>
      <c r="I36" s="30">
        <f t="shared" si="2"/>
        <v>0</v>
      </c>
      <c r="J36" s="30">
        <f>IF(I36=1,1,IF(SUM(J37:J$170)+SUM(I$26:I36)&lt;$I$22,1,0))</f>
        <v>0</v>
      </c>
      <c r="K36" s="33">
        <f t="shared" si="0"/>
        <v>0</v>
      </c>
      <c r="L36" s="33">
        <f t="shared" si="1"/>
        <v>0</v>
      </c>
      <c r="M36" s="33"/>
      <c r="N36" s="33"/>
      <c r="O36" s="33"/>
      <c r="P36" s="33"/>
      <c r="Q36" s="33"/>
      <c r="R36" s="33"/>
      <c r="S36" s="33"/>
      <c r="T36" s="123" t="s">
        <v>127</v>
      </c>
      <c r="U36" s="132"/>
      <c r="V36" s="563" t="s">
        <v>187</v>
      </c>
      <c r="W36" s="563"/>
      <c r="X36" s="131" t="s">
        <v>183</v>
      </c>
      <c r="Y36" s="115">
        <v>0</v>
      </c>
      <c r="Z36" s="115">
        <v>0</v>
      </c>
      <c r="AA36" s="115"/>
      <c r="AB36" s="207">
        <v>1624.65</v>
      </c>
      <c r="AC36" s="207"/>
      <c r="AD36" s="113">
        <f t="shared" si="3"/>
        <v>0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1</v>
      </c>
      <c r="J37" s="30">
        <f>IF(I37=1,1,IF(SUM(J38:J$170)+SUM(I$26:I37)&lt;$I$22,1,0))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 t="s">
        <v>184</v>
      </c>
      <c r="W37" s="563"/>
      <c r="X37" s="131" t="s">
        <v>183</v>
      </c>
      <c r="Y37" s="115">
        <v>0.1</v>
      </c>
      <c r="Z37" s="115">
        <v>1</v>
      </c>
      <c r="AA37" s="115"/>
      <c r="AB37" s="207">
        <f>VLOOKUP(V37,BASE!$B$5:$E$53,4,FALSE)</f>
        <v>239.7877334815829</v>
      </c>
      <c r="AC37" s="207"/>
      <c r="AD37" s="113">
        <f t="shared" si="3"/>
        <v>23.9787</v>
      </c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>
        <f t="shared" si="2"/>
        <v>1</v>
      </c>
      <c r="J38" s="30">
        <f>IF(I38=1,1,IF(SUM(J39:J$170)+SUM(I$26:I38)&lt;$I$22,1,0))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 t="s">
        <v>185</v>
      </c>
      <c r="W38" s="563"/>
      <c r="X38" s="131" t="s">
        <v>183</v>
      </c>
      <c r="Y38" s="115">
        <v>0.1</v>
      </c>
      <c r="Z38" s="115">
        <v>1</v>
      </c>
      <c r="AA38" s="115"/>
      <c r="AB38" s="207">
        <f>VLOOKUP(V38,BASE!$B$5:$E$53,4,FALSE)</f>
        <v>65.46508428631158</v>
      </c>
      <c r="AC38" s="207"/>
      <c r="AD38" s="113">
        <f t="shared" si="3"/>
        <v>6.5465</v>
      </c>
      <c r="AE38" s="32"/>
      <c r="AF38" s="39"/>
      <c r="AG38" s="38"/>
    </row>
    <row r="39" spans="1:33" s="27" customFormat="1" x14ac:dyDescent="0.25">
      <c r="A39" s="30"/>
      <c r="B39" s="122"/>
      <c r="C39" s="121"/>
      <c r="D39" s="121"/>
      <c r="E39" s="121"/>
      <c r="F39" s="122"/>
      <c r="I39" s="30">
        <f t="shared" si="2"/>
        <v>1</v>
      </c>
      <c r="J39" s="30">
        <f>IF(I39=1,1,IF(SUM(J40:J$170)+SUM(I$26:I39)&lt;$I$22,1,0))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33"/>
      <c r="T39" s="123" t="s">
        <v>126</v>
      </c>
      <c r="U39" s="132"/>
      <c r="V39" s="563" t="s">
        <v>188</v>
      </c>
      <c r="W39" s="563"/>
      <c r="X39" s="131" t="s">
        <v>183</v>
      </c>
      <c r="Y39" s="115">
        <v>0.1</v>
      </c>
      <c r="Z39" s="115">
        <v>1</v>
      </c>
      <c r="AA39" s="115"/>
      <c r="AB39" s="207">
        <f>VLOOKUP(V39,BASE!$B$5:$E$53,4,FALSE)</f>
        <v>479.57546696316581</v>
      </c>
      <c r="AC39" s="207"/>
      <c r="AD39" s="113">
        <f t="shared" si="3"/>
        <v>47.957500000000003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IF(I40=1,1,IF(SUM(J41:J$170)+SUM(I$26:I40)&lt;$I$22,1,0))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ROUND(SUM(AD29:AD39),2)</f>
        <v>78.48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IF(I41=1,1,IF(SUM(J42:J$170)+SUM(I$26:I41)&lt;$I$22,1,0))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63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03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IF(I42=1,1,IF(SUM(J43:J$170)+SUM(I$26:I42)&lt;$I$22,1,0))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ROUND(SUM(AD43:AD62),2)</f>
        <v>94.02</v>
      </c>
      <c r="AE42" s="32"/>
      <c r="AF42" s="39"/>
      <c r="AG42" s="38"/>
    </row>
    <row r="43" spans="1:33" s="27" customFormat="1" x14ac:dyDescent="0.25">
      <c r="A43" s="30"/>
      <c r="B43" s="122"/>
      <c r="C43" s="121"/>
      <c r="D43" s="121"/>
      <c r="E43" s="121"/>
      <c r="F43" s="122"/>
      <c r="I43" s="30">
        <v>1</v>
      </c>
      <c r="J43" s="30">
        <f>IF(I43=1,1,IF(SUM(J44:J$170)+SUM(I$26:I43)&lt;$I$22,1,0))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118</v>
      </c>
      <c r="U43" s="48"/>
      <c r="V43" s="569" t="s">
        <v>220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AB43/SUM($AB$43:$AB$98)</f>
        <v>0.05</v>
      </c>
      <c r="AB43" s="114">
        <v>1</v>
      </c>
      <c r="AC43" s="196">
        <f>Y43/220</f>
        <v>51.580363636363636</v>
      </c>
      <c r="AD43" s="113">
        <f>ROUND(AB43*AC43,4)</f>
        <v>51.580399999999997</v>
      </c>
      <c r="AE43" s="32"/>
      <c r="AF43" s="39"/>
      <c r="AG43" s="38"/>
    </row>
    <row r="44" spans="1:33" s="27" customFormat="1" x14ac:dyDescent="0.25">
      <c r="A44" s="30"/>
      <c r="B44" s="122"/>
      <c r="C44" s="121"/>
      <c r="D44" s="121"/>
      <c r="E44" s="121"/>
      <c r="F44" s="122"/>
      <c r="I44" s="30">
        <f t="shared" ref="I44:I61" si="4">IF($AD44=0,0,1)</f>
        <v>1</v>
      </c>
      <c r="J44" s="30">
        <f>IF(I44=1,1,IF(SUM(J45:J$170)+SUM(I$26:I44)&lt;$I$22,1,0))</f>
        <v>1</v>
      </c>
      <c r="K44" s="33">
        <f t="shared" si="0"/>
        <v>1</v>
      </c>
      <c r="L44" s="33">
        <f t="shared" si="1"/>
        <v>1</v>
      </c>
      <c r="M44" s="33"/>
      <c r="N44" s="33"/>
      <c r="O44" s="33"/>
      <c r="P44" s="33"/>
      <c r="Q44" s="33"/>
      <c r="R44" s="33"/>
      <c r="S44" s="33"/>
      <c r="T44" s="200" t="s">
        <v>125</v>
      </c>
      <c r="U44" s="48"/>
      <c r="V44" s="569" t="s">
        <v>221</v>
      </c>
      <c r="W44" s="569"/>
      <c r="X44" s="131" t="s">
        <v>215</v>
      </c>
      <c r="Y44" s="207">
        <f>VLOOKUP(X44,BASE!$B$5:$E$53,4,FALSE)</f>
        <v>9335.82</v>
      </c>
      <c r="Z44" s="198">
        <v>1</v>
      </c>
      <c r="AA44" s="197">
        <f>AB44/SUM($AB$43:$AB$98)</f>
        <v>0.05</v>
      </c>
      <c r="AB44" s="114">
        <v>1</v>
      </c>
      <c r="AC44" s="196">
        <f>Y44/220</f>
        <v>42.435545454545455</v>
      </c>
      <c r="AD44" s="113">
        <f t="shared" ref="AD44:AD62" si="5">ROUND(AB44*AC44,4)</f>
        <v>42.435499999999998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IF(I45=1,1,IF(SUM(J46:J$170)+SUM(I$26:I45)&lt;$I$22,1,0))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IF(I46=1,1,IF(SUM(J47:J$170)+SUM(I$26:I46)&lt;$I$22,1,0))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IF(I47=1,1,IF(SUM(J48:J$170)+SUM(I$26:I47)&lt;$I$22,1,0))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IF(I48=1,1,IF(SUM(J49:J$170)+SUM(I$26:I48)&lt;$I$22,1,0))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IF(I49=1,1,IF(SUM(J50:J$170)+SUM(I$26:I49)&lt;$I$22,1,0))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IF(I50=1,1,IF(SUM(J51:J$170)+SUM(I$26:I50)&lt;$I$22,1,0))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IF(I51=1,1,IF(SUM(J52:J$170)+SUM(I$26:I51)&lt;$I$22,1,0))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IF(I52=1,1,IF(SUM(J53:J$170)+SUM(I$26:I52)&lt;$I$22,1,0))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IF(I53=1,1,IF(SUM(J54:J$170)+SUM(I$26:I53)&lt;$I$22,1,0))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IF(I54=1,1,IF(SUM(J55:J$170)+SUM(I$26:I54)&lt;$I$22,1,0))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IF(I55=1,1,IF(SUM(J56:J$170)+SUM(I$26:I55)&lt;$I$22,1,0))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IF(I56=1,1,IF(SUM(J57:J$170)+SUM(I$26:I56)&lt;$I$22,1,0))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IF(I57=1,1,IF(SUM(J58:J$170)+SUM(I$26:I57)&lt;$I$22,1,0))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IF(I58=1,1,IF(SUM(J59:J$170)+SUM(I$26:I58)&lt;$I$22,1,0))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IF(I59=1,1,IF(SUM(J60:J$170)+SUM(I$26:I59)&lt;$I$22,1,0))</f>
        <v>0</v>
      </c>
      <c r="K59" s="33">
        <f t="shared" ref="K59:K90" si="6">MAX(I59:J59)</f>
        <v>0</v>
      </c>
      <c r="L59" s="33">
        <f t="shared" ref="L59:L90" si="7">K59</f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4"/>
        <v>0</v>
      </c>
      <c r="J60" s="30">
        <f>IF(I60=1,1,IF(SUM(J61:J$170)+SUM(I$26:I60)&lt;$I$22,1,0))</f>
        <v>0</v>
      </c>
      <c r="K60" s="33">
        <f t="shared" si="6"/>
        <v>0</v>
      </c>
      <c r="L60" s="33">
        <f t="shared" si="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4"/>
        <v>0</v>
      </c>
      <c r="J61" s="30">
        <f>IF(I61=1,1,IF(SUM(J62:J$170)+SUM(I$26:I61)&lt;$I$22,1,0))</f>
        <v>0</v>
      </c>
      <c r="K61" s="33">
        <f t="shared" si="6"/>
        <v>0</v>
      </c>
      <c r="L61" s="33">
        <f t="shared" si="7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5"/>
        <v>0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IF(I62=1,1,IF(SUM(J63:J$170)+SUM(I$26:I62)&lt;$I$22,1,0))</f>
        <v>1</v>
      </c>
      <c r="K62" s="33">
        <f t="shared" si="6"/>
        <v>1</v>
      </c>
      <c r="L62" s="33">
        <f t="shared" si="7"/>
        <v>1</v>
      </c>
      <c r="M62" s="33"/>
      <c r="N62" s="33"/>
      <c r="O62" s="33"/>
      <c r="P62" s="33"/>
      <c r="Q62" s="33"/>
      <c r="R62" s="33"/>
      <c r="S62" s="33"/>
      <c r="T62" s="200"/>
      <c r="U62" s="48"/>
      <c r="V62" s="569" t="s">
        <v>19</v>
      </c>
      <c r="W62" s="569"/>
      <c r="X62" s="131" t="s">
        <v>19</v>
      </c>
      <c r="Y62" s="199">
        <v>0</v>
      </c>
      <c r="Z62" s="198">
        <v>0</v>
      </c>
      <c r="AA62" s="197">
        <v>0</v>
      </c>
      <c r="AB62" s="114">
        <v>0</v>
      </c>
      <c r="AC62" s="196">
        <v>0</v>
      </c>
      <c r="AD62" s="113">
        <f t="shared" si="5"/>
        <v>0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IF(I63=1,1,IF(SUM(J64:J$170)+SUM(I$26:I63)&lt;$I$22,1,0))</f>
        <v>1</v>
      </c>
      <c r="K63" s="33">
        <f t="shared" si="6"/>
        <v>1</v>
      </c>
      <c r="L63" s="33">
        <f t="shared" si="7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ROUND(SUM(AD64:AD83),2)</f>
        <v>148.6</v>
      </c>
      <c r="AE63" s="32"/>
      <c r="AF63" s="39"/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v>1</v>
      </c>
      <c r="J64" s="30">
        <f>IF(I64=1,1,IF(SUM(J65:J$170)+SUM(I$26:I64)&lt;$I$22,1,0))</f>
        <v>1</v>
      </c>
      <c r="K64" s="33">
        <f t="shared" si="6"/>
        <v>1</v>
      </c>
      <c r="L64" s="33">
        <f t="shared" si="7"/>
        <v>1</v>
      </c>
      <c r="M64" s="33"/>
      <c r="N64" s="33"/>
      <c r="O64" s="33"/>
      <c r="P64" s="33"/>
      <c r="Q64" s="33"/>
      <c r="R64" s="33"/>
      <c r="S64" s="33"/>
      <c r="T64" s="200" t="s">
        <v>124</v>
      </c>
      <c r="U64" s="48"/>
      <c r="V64" s="569" t="s">
        <v>233</v>
      </c>
      <c r="W64" s="569"/>
      <c r="X64" s="131" t="s">
        <v>234</v>
      </c>
      <c r="Y64" s="207">
        <f>VLOOKUP(X64,BASE!$B$5:$E$53,4,FALSE)</f>
        <v>1816.28</v>
      </c>
      <c r="Z64" s="198">
        <v>1</v>
      </c>
      <c r="AA64" s="197">
        <f>AB64/SUM($AB$43:$AB$98)</f>
        <v>0.1</v>
      </c>
      <c r="AB64" s="114">
        <v>2</v>
      </c>
      <c r="AC64" s="196">
        <f>Y64/220</f>
        <v>8.2558181818181815</v>
      </c>
      <c r="AD64" s="113">
        <f>ROUND(AB64*AC64,4)</f>
        <v>16.511600000000001</v>
      </c>
      <c r="AE64" s="32"/>
      <c r="AF64" s="39"/>
      <c r="AG64" s="38"/>
    </row>
    <row r="65" spans="1:33" s="27" customFormat="1" x14ac:dyDescent="0.25">
      <c r="A65" s="30"/>
      <c r="B65" s="122"/>
      <c r="C65" s="121"/>
      <c r="D65" s="121"/>
      <c r="E65" s="121"/>
      <c r="F65" s="122"/>
      <c r="I65" s="30">
        <f t="shared" ref="I65:I82" si="8">IF($AD65=0,0,1)</f>
        <v>1</v>
      </c>
      <c r="J65" s="30">
        <f>IF(I65=1,1,IF(SUM(J66:J$170)+SUM(I$26:I65)&lt;$I$22,1,0))</f>
        <v>1</v>
      </c>
      <c r="K65" s="33">
        <f t="shared" si="6"/>
        <v>1</v>
      </c>
      <c r="L65" s="33">
        <f t="shared" si="7"/>
        <v>1</v>
      </c>
      <c r="M65" s="33"/>
      <c r="N65" s="33"/>
      <c r="O65" s="33"/>
      <c r="P65" s="33"/>
      <c r="Q65" s="33"/>
      <c r="R65" s="33"/>
      <c r="S65" s="33"/>
      <c r="T65" s="200" t="s">
        <v>82</v>
      </c>
      <c r="U65" s="48"/>
      <c r="V65" s="569" t="s">
        <v>235</v>
      </c>
      <c r="W65" s="569"/>
      <c r="X65" s="131" t="s">
        <v>234</v>
      </c>
      <c r="Y65" s="207">
        <f>VLOOKUP(X65,BASE!$B$5:$E$53,4,FALSE)</f>
        <v>1816.28</v>
      </c>
      <c r="Z65" s="198">
        <v>2</v>
      </c>
      <c r="AA65" s="197">
        <f>AB65/SUM($AB$43:$AB$98)</f>
        <v>0.8</v>
      </c>
      <c r="AB65" s="114">
        <v>16</v>
      </c>
      <c r="AC65" s="196">
        <f>Y65/220</f>
        <v>8.2558181818181815</v>
      </c>
      <c r="AD65" s="113">
        <f t="shared" ref="AD65:AD83" si="9">ROUND(AB65*AC65,4)</f>
        <v>132.09309999999999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8"/>
        <v>0</v>
      </c>
      <c r="J66" s="30">
        <f>IF(I66=1,1,IF(SUM(J67:J$170)+SUM(I$26:I66)&lt;$I$22,1,0))</f>
        <v>0</v>
      </c>
      <c r="K66" s="33">
        <f t="shared" si="6"/>
        <v>0</v>
      </c>
      <c r="L66" s="33">
        <f t="shared" si="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9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8"/>
        <v>0</v>
      </c>
      <c r="J67" s="30">
        <f>IF(I67=1,1,IF(SUM(J68:J$170)+SUM(I$26:I67)&lt;$I$22,1,0))</f>
        <v>0</v>
      </c>
      <c r="K67" s="33">
        <f t="shared" si="6"/>
        <v>0</v>
      </c>
      <c r="L67" s="33">
        <f t="shared" si="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9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8"/>
        <v>0</v>
      </c>
      <c r="J68" s="30">
        <f>IF(I68=1,1,IF(SUM(J69:J$170)+SUM(I$26:I68)&lt;$I$22,1,0))</f>
        <v>0</v>
      </c>
      <c r="K68" s="33">
        <f t="shared" si="6"/>
        <v>0</v>
      </c>
      <c r="L68" s="33">
        <f t="shared" si="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9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8"/>
        <v>0</v>
      </c>
      <c r="J69" s="30">
        <f>IF(I69=1,1,IF(SUM(J70:J$170)+SUM(I$26:I69)&lt;$I$22,1,0))</f>
        <v>0</v>
      </c>
      <c r="K69" s="33">
        <f t="shared" si="6"/>
        <v>0</v>
      </c>
      <c r="L69" s="33">
        <f t="shared" si="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9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8"/>
        <v>0</v>
      </c>
      <c r="J70" s="30">
        <f>IF(I70=1,1,IF(SUM(J71:J$170)+SUM(I$26:I70)&lt;$I$22,1,0))</f>
        <v>0</v>
      </c>
      <c r="K70" s="33">
        <f t="shared" si="6"/>
        <v>0</v>
      </c>
      <c r="L70" s="33">
        <f t="shared" si="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9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8"/>
        <v>0</v>
      </c>
      <c r="J71" s="30">
        <f>IF(I71=1,1,IF(SUM(J72:J$170)+SUM(I$26:I71)&lt;$I$22,1,0))</f>
        <v>0</v>
      </c>
      <c r="K71" s="33">
        <f t="shared" si="6"/>
        <v>0</v>
      </c>
      <c r="L71" s="33">
        <f t="shared" si="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9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8"/>
        <v>0</v>
      </c>
      <c r="J72" s="30">
        <f>IF(I72=1,1,IF(SUM(J73:J$170)+SUM(I$26:I72)&lt;$I$22,1,0))</f>
        <v>0</v>
      </c>
      <c r="K72" s="33">
        <f t="shared" si="6"/>
        <v>0</v>
      </c>
      <c r="L72" s="33">
        <f t="shared" si="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9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8"/>
        <v>0</v>
      </c>
      <c r="J73" s="30">
        <f>IF(I73=1,1,IF(SUM(J74:J$170)+SUM(I$26:I73)&lt;$I$22,1,0))</f>
        <v>0</v>
      </c>
      <c r="K73" s="33">
        <f t="shared" si="6"/>
        <v>0</v>
      </c>
      <c r="L73" s="33">
        <f t="shared" si="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9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8"/>
        <v>0</v>
      </c>
      <c r="J74" s="30">
        <f>IF(I74=1,1,IF(SUM(J75:J$170)+SUM(I$26:I74)&lt;$I$22,1,0))</f>
        <v>0</v>
      </c>
      <c r="K74" s="33">
        <f t="shared" si="6"/>
        <v>0</v>
      </c>
      <c r="L74" s="33">
        <f t="shared" si="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9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8"/>
        <v>0</v>
      </c>
      <c r="J75" s="30">
        <f>IF(I75=1,1,IF(SUM(J76:J$170)+SUM(I$26:I75)&lt;$I$22,1,0))</f>
        <v>0</v>
      </c>
      <c r="K75" s="33">
        <f t="shared" si="6"/>
        <v>0</v>
      </c>
      <c r="L75" s="33">
        <f t="shared" si="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9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8"/>
        <v>0</v>
      </c>
      <c r="J76" s="30">
        <f>IF(I76=1,1,IF(SUM(J77:J$170)+SUM(I$26:I76)&lt;$I$22,1,0))</f>
        <v>0</v>
      </c>
      <c r="K76" s="33">
        <f t="shared" si="6"/>
        <v>0</v>
      </c>
      <c r="L76" s="33">
        <f t="shared" si="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9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8"/>
        <v>0</v>
      </c>
      <c r="J77" s="30">
        <f>IF(I77=1,1,IF(SUM(J78:J$170)+SUM(I$26:I77)&lt;$I$22,1,0))</f>
        <v>0</v>
      </c>
      <c r="K77" s="33">
        <f t="shared" si="6"/>
        <v>0</v>
      </c>
      <c r="L77" s="33">
        <f t="shared" si="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9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8"/>
        <v>0</v>
      </c>
      <c r="J78" s="30">
        <f>IF(I78=1,1,IF(SUM(J79:J$170)+SUM(I$26:I78)&lt;$I$22,1,0))</f>
        <v>0</v>
      </c>
      <c r="K78" s="33">
        <f t="shared" si="6"/>
        <v>0</v>
      </c>
      <c r="L78" s="33">
        <f t="shared" si="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9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8"/>
        <v>0</v>
      </c>
      <c r="J79" s="30">
        <f>IF(I79=1,1,IF(SUM(J80:J$170)+SUM(I$26:I79)&lt;$I$22,1,0))</f>
        <v>0</v>
      </c>
      <c r="K79" s="33">
        <f t="shared" si="6"/>
        <v>0</v>
      </c>
      <c r="L79" s="33">
        <f t="shared" si="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9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8"/>
        <v>0</v>
      </c>
      <c r="J80" s="30">
        <f>IF(I80=1,1,IF(SUM(J81:J$170)+SUM(I$26:I80)&lt;$I$22,1,0))</f>
        <v>0</v>
      </c>
      <c r="K80" s="33">
        <f t="shared" si="6"/>
        <v>0</v>
      </c>
      <c r="L80" s="33">
        <f t="shared" si="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9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8"/>
        <v>0</v>
      </c>
      <c r="J81" s="30">
        <f>IF(I81=1,1,IF(SUM(J82:J$170)+SUM(I$26:I81)&lt;$I$22,1,0))</f>
        <v>0</v>
      </c>
      <c r="K81" s="33">
        <f t="shared" si="6"/>
        <v>0</v>
      </c>
      <c r="L81" s="33">
        <f t="shared" si="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9"/>
        <v>0</v>
      </c>
      <c r="AE81" s="32"/>
      <c r="AF81" s="39"/>
      <c r="AG81" s="38"/>
    </row>
    <row r="82" spans="1:33" s="27" customFormat="1" hidden="1" x14ac:dyDescent="0.25">
      <c r="A82" s="30"/>
      <c r="B82" s="122"/>
      <c r="C82" s="121"/>
      <c r="D82" s="121"/>
      <c r="E82" s="121"/>
      <c r="F82" s="122"/>
      <c r="I82" s="30">
        <f t="shared" si="8"/>
        <v>0</v>
      </c>
      <c r="J82" s="30">
        <f>IF(I82=1,1,IF(SUM(J83:J$170)+SUM(I$26:I82)&lt;$I$22,1,0))</f>
        <v>0</v>
      </c>
      <c r="K82" s="33">
        <f t="shared" si="6"/>
        <v>0</v>
      </c>
      <c r="L82" s="33">
        <f t="shared" si="7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9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IF(I83=1,1,IF(SUM(J84:J$170)+SUM(I$26:I83)&lt;$I$22,1,0))</f>
        <v>1</v>
      </c>
      <c r="K83" s="33">
        <f t="shared" si="6"/>
        <v>1</v>
      </c>
      <c r="L83" s="33">
        <f t="shared" si="7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9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IF(I84=1,1,IF(SUM(J85:J$170)+SUM(I$26:I84)&lt;$I$22,1,0))</f>
        <v>1</v>
      </c>
      <c r="K84" s="33">
        <f t="shared" si="6"/>
        <v>1</v>
      </c>
      <c r="L84" s="33">
        <f t="shared" si="7"/>
        <v>1</v>
      </c>
      <c r="M84" s="33"/>
      <c r="N84" s="33"/>
      <c r="O84" s="33"/>
      <c r="P84" s="33"/>
      <c r="Q84" s="33"/>
      <c r="R84" s="33"/>
      <c r="S84" s="33"/>
      <c r="T84" s="195"/>
      <c r="U84" s="48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ROUND(SUM(AD85:AD104),2)</f>
        <v>0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IF(I85=1,1,IF(SUM(J86:J$170)+SUM(I$26:I85)&lt;$I$22,1,0))</f>
        <v>1</v>
      </c>
      <c r="K85" s="33">
        <f t="shared" si="6"/>
        <v>1</v>
      </c>
      <c r="L85" s="33">
        <f t="shared" si="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>ROUND(AB85*AC85,4)</f>
        <v>0</v>
      </c>
      <c r="AE85" s="32"/>
      <c r="AF85" s="39"/>
      <c r="AG85" s="38"/>
    </row>
    <row r="86" spans="1:33" s="27" customFormat="1" x14ac:dyDescent="0.25">
      <c r="A86" s="30"/>
      <c r="B86" s="122"/>
      <c r="C86" s="121"/>
      <c r="D86" s="121"/>
      <c r="E86" s="121"/>
      <c r="F86" s="122"/>
      <c r="I86" s="30">
        <v>1</v>
      </c>
      <c r="J86" s="30">
        <f>IF(I86=1,1,IF(SUM(J87:J$170)+SUM(I$26:I86)&lt;$I$22,1,0))</f>
        <v>1</v>
      </c>
      <c r="K86" s="33">
        <f t="shared" si="6"/>
        <v>1</v>
      </c>
      <c r="L86" s="33">
        <f t="shared" si="7"/>
        <v>1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ref="AD86:AD104" si="10">ROUND(AB86*AC86,4)</f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ref="I87:I104" si="11">IF($AD87=0,0,1)</f>
        <v>0</v>
      </c>
      <c r="J87" s="30">
        <f>IF(I87=1,1,IF(SUM(J88:J$170)+SUM(I$26:I87)&lt;$I$22,1,0))</f>
        <v>0</v>
      </c>
      <c r="K87" s="33">
        <f t="shared" si="6"/>
        <v>0</v>
      </c>
      <c r="L87" s="33">
        <f t="shared" si="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10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11"/>
        <v>0</v>
      </c>
      <c r="J88" s="30">
        <f>IF(I88=1,1,IF(SUM(J89:J$170)+SUM(I$26:I88)&lt;$I$22,1,0))</f>
        <v>0</v>
      </c>
      <c r="K88" s="33">
        <f t="shared" si="6"/>
        <v>0</v>
      </c>
      <c r="L88" s="33">
        <f t="shared" si="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10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11"/>
        <v>0</v>
      </c>
      <c r="J89" s="30">
        <f>IF(I89=1,1,IF(SUM(J90:J$170)+SUM(I$26:I89)&lt;$I$22,1,0))</f>
        <v>0</v>
      </c>
      <c r="K89" s="33">
        <f t="shared" si="6"/>
        <v>0</v>
      </c>
      <c r="L89" s="33">
        <f t="shared" si="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10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11"/>
        <v>0</v>
      </c>
      <c r="J90" s="30">
        <f>IF(I90=1,1,IF(SUM(J91:J$170)+SUM(I$26:I90)&lt;$I$22,1,0))</f>
        <v>0</v>
      </c>
      <c r="K90" s="33">
        <f t="shared" si="6"/>
        <v>0</v>
      </c>
      <c r="L90" s="33">
        <f t="shared" si="7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0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11"/>
        <v>0</v>
      </c>
      <c r="J91" s="30">
        <f>IF(I91=1,1,IF(SUM(J92:J$170)+SUM(I$26:I91)&lt;$I$22,1,0))</f>
        <v>0</v>
      </c>
      <c r="K91" s="33">
        <f t="shared" ref="K91:K122" si="12">MAX(I91:J91)</f>
        <v>0</v>
      </c>
      <c r="L91" s="33">
        <f t="shared" ref="L91:L122" si="13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0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11"/>
        <v>0</v>
      </c>
      <c r="J92" s="30">
        <f>IF(I92=1,1,IF(SUM(J93:J$170)+SUM(I$26:I92)&lt;$I$22,1,0))</f>
        <v>0</v>
      </c>
      <c r="K92" s="33">
        <f t="shared" si="12"/>
        <v>0</v>
      </c>
      <c r="L92" s="33">
        <f t="shared" si="1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0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11"/>
        <v>0</v>
      </c>
      <c r="J93" s="30">
        <f>IF(I93=1,1,IF(SUM(J94:J$170)+SUM(I$26:I93)&lt;$I$22,1,0))</f>
        <v>0</v>
      </c>
      <c r="K93" s="33">
        <f t="shared" si="12"/>
        <v>0</v>
      </c>
      <c r="L93" s="33">
        <f t="shared" si="1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0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11"/>
        <v>0</v>
      </c>
      <c r="J94" s="30">
        <f>IF(I94=1,1,IF(SUM(J95:J$170)+SUM(I$26:I94)&lt;$I$22,1,0))</f>
        <v>0</v>
      </c>
      <c r="K94" s="33">
        <f t="shared" si="12"/>
        <v>0</v>
      </c>
      <c r="L94" s="33">
        <f t="shared" si="1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0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1"/>
        <v>0</v>
      </c>
      <c r="J95" s="30">
        <f>IF(I95=1,1,IF(SUM(J96:J$170)+SUM(I$26:I95)&lt;$I$22,1,0))</f>
        <v>0</v>
      </c>
      <c r="K95" s="33">
        <f t="shared" si="12"/>
        <v>0</v>
      </c>
      <c r="L95" s="33">
        <f t="shared" si="1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0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11"/>
        <v>0</v>
      </c>
      <c r="J96" s="30">
        <f>IF(I96=1,1,IF(SUM(J97:J$170)+SUM(I$26:I96)&lt;$I$22,1,0))</f>
        <v>0</v>
      </c>
      <c r="K96" s="33">
        <f t="shared" si="12"/>
        <v>0</v>
      </c>
      <c r="L96" s="33">
        <f t="shared" si="1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0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11"/>
        <v>0</v>
      </c>
      <c r="J97" s="30">
        <f>IF(I97=1,1,IF(SUM(J98:J$170)+SUM(I$26:I97)&lt;$I$22,1,0))</f>
        <v>0</v>
      </c>
      <c r="K97" s="33">
        <f t="shared" si="12"/>
        <v>0</v>
      </c>
      <c r="L97" s="33">
        <f t="shared" si="1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0"/>
        <v>0</v>
      </c>
      <c r="AE97" s="32"/>
      <c r="AF97" s="39"/>
      <c r="AG97" s="38"/>
    </row>
    <row r="98" spans="1:33" s="27" customFormat="1" ht="14.45" hidden="1" customHeight="1" x14ac:dyDescent="0.25">
      <c r="A98" s="30"/>
      <c r="B98" s="122"/>
      <c r="C98" s="121"/>
      <c r="D98" s="121"/>
      <c r="E98" s="121"/>
      <c r="F98" s="122"/>
      <c r="I98" s="30">
        <f t="shared" si="11"/>
        <v>0</v>
      </c>
      <c r="J98" s="30">
        <f>IF(I98=1,1,IF(SUM(J99:J$170)+SUM(I$26:I98)&lt;$I$22,1,0))</f>
        <v>0</v>
      </c>
      <c r="K98" s="33">
        <f t="shared" si="12"/>
        <v>0</v>
      </c>
      <c r="L98" s="33">
        <f t="shared" si="1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0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11"/>
        <v>0</v>
      </c>
      <c r="J99" s="30">
        <f>IF(I99=1,1,IF(SUM(J100:J$170)+SUM(I$26:I99)&lt;$I$22,1,0))</f>
        <v>0</v>
      </c>
      <c r="K99" s="33">
        <f t="shared" si="12"/>
        <v>0</v>
      </c>
      <c r="L99" s="33">
        <f t="shared" si="1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0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11"/>
        <v>0</v>
      </c>
      <c r="J100" s="30">
        <f>IF(I100=1,1,IF(SUM(J101:J$170)+SUM(I$26:I100)&lt;$I$22,1,0))</f>
        <v>0</v>
      </c>
      <c r="K100" s="33">
        <f t="shared" si="12"/>
        <v>0</v>
      </c>
      <c r="L100" s="33">
        <f t="shared" si="1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0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1"/>
        <v>0</v>
      </c>
      <c r="J101" s="30">
        <f>IF(I101=1,1,IF(SUM(J102:J$170)+SUM(I$26:I101)&lt;$I$22,1,0))</f>
        <v>0</v>
      </c>
      <c r="K101" s="33">
        <f t="shared" si="12"/>
        <v>0</v>
      </c>
      <c r="L101" s="33">
        <f t="shared" si="1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0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11"/>
        <v>0</v>
      </c>
      <c r="J102" s="30">
        <f>IF(I102=1,1,IF(SUM(J103:J$170)+SUM(I$26:I102)&lt;$I$22,1,0))</f>
        <v>0</v>
      </c>
      <c r="K102" s="33">
        <f t="shared" si="12"/>
        <v>0</v>
      </c>
      <c r="L102" s="33">
        <f t="shared" si="1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0"/>
        <v>0</v>
      </c>
      <c r="AE102" s="32"/>
      <c r="AF102" s="39"/>
      <c r="AG102" s="38"/>
    </row>
    <row r="103" spans="1:33" s="27" customFormat="1" hidden="1" x14ac:dyDescent="0.25">
      <c r="A103" s="30"/>
      <c r="B103" s="122"/>
      <c r="C103" s="121"/>
      <c r="D103" s="121"/>
      <c r="E103" s="121"/>
      <c r="F103" s="122"/>
      <c r="I103" s="30">
        <f t="shared" si="11"/>
        <v>0</v>
      </c>
      <c r="J103" s="30">
        <f>IF(I103=1,1,IF(SUM(J104:J$170)+SUM(I$26:I103)&lt;$I$22,1,0))</f>
        <v>1</v>
      </c>
      <c r="K103" s="33">
        <f t="shared" si="12"/>
        <v>1</v>
      </c>
      <c r="L103" s="33">
        <f t="shared" si="13"/>
        <v>1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0"/>
        <v>0</v>
      </c>
      <c r="AE103" s="32"/>
      <c r="AF103" s="39"/>
      <c r="AG103" s="38"/>
    </row>
    <row r="104" spans="1:33" s="27" customFormat="1" x14ac:dyDescent="0.25">
      <c r="A104" s="30"/>
      <c r="B104" s="122"/>
      <c r="C104" s="121"/>
      <c r="D104" s="121"/>
      <c r="E104" s="121"/>
      <c r="F104" s="122"/>
      <c r="I104" s="30">
        <f t="shared" si="11"/>
        <v>0</v>
      </c>
      <c r="J104" s="30">
        <f>IF(I104=1,1,IF(SUM(J105:J$170)+SUM(I$26:I104)&lt;$I$22,1,0))</f>
        <v>1</v>
      </c>
      <c r="K104" s="33">
        <f t="shared" si="12"/>
        <v>1</v>
      </c>
      <c r="L104" s="33">
        <f t="shared" si="13"/>
        <v>1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0"/>
        <v>0</v>
      </c>
      <c r="AE104" s="32"/>
      <c r="AF104" s="39"/>
      <c r="AG104" s="38"/>
    </row>
    <row r="105" spans="1:33" s="27" customFormat="1" x14ac:dyDescent="0.25">
      <c r="A105" s="31"/>
      <c r="B105" s="31"/>
      <c r="C105" s="31"/>
      <c r="D105" s="31"/>
      <c r="E105" s="31"/>
      <c r="F105" s="31"/>
      <c r="I105" s="30">
        <v>1</v>
      </c>
      <c r="J105" s="30">
        <f>IF(I105=1,1,IF(SUM(J108:J$170)+SUM(I$26:I105)&lt;$I$22,1,0))</f>
        <v>1</v>
      </c>
      <c r="K105" s="33">
        <f t="shared" si="12"/>
        <v>1</v>
      </c>
      <c r="L105" s="33">
        <f t="shared" si="13"/>
        <v>1</v>
      </c>
      <c r="M105" s="33"/>
      <c r="N105" s="33"/>
      <c r="O105" s="33"/>
      <c r="P105" s="33"/>
      <c r="Q105" s="33"/>
      <c r="R105" s="33"/>
      <c r="S105" s="33"/>
      <c r="T105" s="195"/>
      <c r="U105" s="48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ROUND(AD42+AD63+AD84,2)</f>
        <v>242.62</v>
      </c>
      <c r="AE105" s="32"/>
      <c r="AF105" s="39"/>
      <c r="AG105" s="38"/>
    </row>
    <row r="106" spans="1:33" s="101" customFormat="1" ht="14.45" customHeight="1" x14ac:dyDescent="0.25">
      <c r="A106" s="30"/>
      <c r="B106" s="122"/>
      <c r="C106" s="121"/>
      <c r="D106" s="121"/>
      <c r="E106" s="121"/>
      <c r="F106" s="122"/>
      <c r="G106" s="64"/>
      <c r="H106" s="63"/>
      <c r="I106" s="30">
        <v>1</v>
      </c>
      <c r="J106" s="30">
        <f>H106</f>
        <v>0</v>
      </c>
      <c r="K106" s="33">
        <f t="shared" si="12"/>
        <v>1</v>
      </c>
      <c r="L106" s="33">
        <f t="shared" si="13"/>
        <v>1</v>
      </c>
      <c r="M106" s="33"/>
      <c r="N106" s="33"/>
      <c r="O106" s="33"/>
      <c r="P106" s="33"/>
      <c r="Q106" s="33"/>
      <c r="R106" s="33"/>
      <c r="S106" s="61"/>
      <c r="T106" s="157">
        <v>1</v>
      </c>
      <c r="U106" s="168"/>
      <c r="V106" s="185"/>
      <c r="W106" s="185"/>
      <c r="X106" s="185"/>
      <c r="Y106" s="184"/>
      <c r="Z106" s="183"/>
      <c r="AA106" s="183"/>
      <c r="AB106" s="189" t="s">
        <v>42</v>
      </c>
      <c r="AC106" s="188">
        <v>0.84040000000000004</v>
      </c>
      <c r="AD106" s="187">
        <f>$AD$105*AC106*T106</f>
        <v>203.89784800000001</v>
      </c>
      <c r="AE106" s="102"/>
      <c r="AF106" s="104"/>
      <c r="AG106" s="103"/>
    </row>
    <row r="107" spans="1:33" s="101" customFormat="1" ht="22.35" customHeight="1" x14ac:dyDescent="0.25">
      <c r="A107" s="112"/>
      <c r="B107" s="112"/>
      <c r="C107" s="112"/>
      <c r="D107" s="112"/>
      <c r="E107" s="112"/>
      <c r="F107" s="112"/>
      <c r="I107" s="30">
        <v>1</v>
      </c>
      <c r="J107" s="30">
        <f>IF(I107=1,1,IF(SUM(J110:J$170)+SUM(I$26:I107)&lt;$I$22,1,0))</f>
        <v>1</v>
      </c>
      <c r="K107" s="33">
        <f t="shared" si="12"/>
        <v>1</v>
      </c>
      <c r="L107" s="33">
        <f t="shared" si="13"/>
        <v>1</v>
      </c>
      <c r="M107" s="33"/>
      <c r="N107" s="33"/>
      <c r="O107" s="33"/>
      <c r="P107" s="33"/>
      <c r="Q107" s="33"/>
      <c r="R107" s="33"/>
      <c r="S107" s="61"/>
      <c r="T107" s="186"/>
      <c r="U107" s="168"/>
      <c r="V107" s="185"/>
      <c r="W107" s="185"/>
      <c r="X107" s="185"/>
      <c r="Y107" s="184"/>
      <c r="Z107" s="183"/>
      <c r="AA107" s="183"/>
      <c r="AB107" s="182"/>
      <c r="AC107" s="181" t="s">
        <v>41</v>
      </c>
      <c r="AD107" s="180">
        <f>ROUND(AD105+AD106,2)</f>
        <v>446.52</v>
      </c>
      <c r="AE107" s="102"/>
      <c r="AF107" s="104"/>
      <c r="AG107" s="103"/>
    </row>
    <row r="108" spans="1:33" s="101" customFormat="1" ht="25.35" customHeight="1" x14ac:dyDescent="0.25">
      <c r="A108" s="112"/>
      <c r="B108" s="112"/>
      <c r="C108" s="112"/>
      <c r="D108" s="112"/>
      <c r="E108" s="112"/>
      <c r="F108" s="112"/>
      <c r="G108" s="100"/>
      <c r="H108" s="100"/>
      <c r="I108" s="30">
        <v>1</v>
      </c>
      <c r="J108" s="30">
        <f>IF(I108=1,1,IF(SUM(J110:J$170)+SUM(I$26:I108)&lt;$I$22,1,0))</f>
        <v>1</v>
      </c>
      <c r="K108" s="33">
        <f t="shared" si="12"/>
        <v>1</v>
      </c>
      <c r="L108" s="33">
        <f t="shared" si="13"/>
        <v>1</v>
      </c>
      <c r="M108" s="33"/>
      <c r="N108" s="33"/>
      <c r="O108" s="33"/>
      <c r="P108" s="33"/>
      <c r="Q108" s="33"/>
      <c r="R108" s="33"/>
      <c r="S108" s="61"/>
      <c r="T108" s="179" t="s">
        <v>40</v>
      </c>
      <c r="U108" s="168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E108" s="102"/>
      <c r="AF108" s="104"/>
      <c r="AG108" s="103"/>
    </row>
    <row r="109" spans="1:33" s="101" customFormat="1" ht="14.45" customHeight="1" x14ac:dyDescent="0.25">
      <c r="A109" s="112"/>
      <c r="B109" s="112"/>
      <c r="C109" s="112"/>
      <c r="D109" s="112"/>
      <c r="E109" s="112"/>
      <c r="F109" s="112"/>
      <c r="G109" s="64"/>
      <c r="H109" s="63"/>
      <c r="I109" s="30">
        <v>1</v>
      </c>
      <c r="J109" s="30">
        <f t="shared" ref="J109:J118" si="14">I109</f>
        <v>1</v>
      </c>
      <c r="K109" s="33">
        <f t="shared" si="12"/>
        <v>1</v>
      </c>
      <c r="L109" s="33">
        <f t="shared" si="13"/>
        <v>1</v>
      </c>
      <c r="M109" s="33"/>
      <c r="N109" s="33"/>
      <c r="O109" s="33"/>
      <c r="P109" s="33"/>
      <c r="Q109" s="33"/>
      <c r="R109" s="33"/>
      <c r="S109" s="61"/>
      <c r="T109" s="157">
        <v>1</v>
      </c>
      <c r="U109" s="168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72.7864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63"/>
      <c r="I110" s="30">
        <f t="shared" ref="I110:I118" si="15">IF($AD110=0,0,1)</f>
        <v>0</v>
      </c>
      <c r="J110" s="30">
        <f t="shared" si="14"/>
        <v>0</v>
      </c>
      <c r="K110" s="33">
        <f t="shared" si="12"/>
        <v>0</v>
      </c>
      <c r="L110" s="33">
        <f t="shared" si="1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16">ROUND($AD$107*AC110*T110,4)</f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63"/>
      <c r="I111" s="30">
        <f t="shared" si="15"/>
        <v>0</v>
      </c>
      <c r="J111" s="30">
        <f t="shared" si="14"/>
        <v>0</v>
      </c>
      <c r="K111" s="33">
        <f t="shared" si="12"/>
        <v>0</v>
      </c>
      <c r="L111" s="33">
        <f t="shared" si="1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16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63"/>
      <c r="I112" s="30">
        <f t="shared" si="15"/>
        <v>0</v>
      </c>
      <c r="J112" s="30">
        <f t="shared" si="14"/>
        <v>0</v>
      </c>
      <c r="K112" s="33">
        <f t="shared" si="12"/>
        <v>0</v>
      </c>
      <c r="L112" s="33">
        <f t="shared" si="1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16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63"/>
      <c r="I113" s="30">
        <f t="shared" si="15"/>
        <v>0</v>
      </c>
      <c r="J113" s="30">
        <f t="shared" si="14"/>
        <v>0</v>
      </c>
      <c r="K113" s="33">
        <f t="shared" si="12"/>
        <v>0</v>
      </c>
      <c r="L113" s="33">
        <f t="shared" si="1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16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63"/>
      <c r="I114" s="30">
        <f t="shared" si="15"/>
        <v>0</v>
      </c>
      <c r="J114" s="30">
        <f t="shared" si="14"/>
        <v>0</v>
      </c>
      <c r="K114" s="33">
        <f t="shared" si="12"/>
        <v>0</v>
      </c>
      <c r="L114" s="33">
        <f t="shared" si="1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6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63"/>
      <c r="I115" s="30">
        <f t="shared" si="15"/>
        <v>0</v>
      </c>
      <c r="J115" s="30">
        <f t="shared" si="14"/>
        <v>0</v>
      </c>
      <c r="K115" s="33">
        <f t="shared" si="12"/>
        <v>0</v>
      </c>
      <c r="L115" s="33">
        <f t="shared" si="1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6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63"/>
      <c r="I116" s="30">
        <f t="shared" si="15"/>
        <v>0</v>
      </c>
      <c r="J116" s="30">
        <f t="shared" si="14"/>
        <v>0</v>
      </c>
      <c r="K116" s="33">
        <f t="shared" si="12"/>
        <v>0</v>
      </c>
      <c r="L116" s="33">
        <f t="shared" si="1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6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63"/>
      <c r="I117" s="30">
        <f t="shared" si="15"/>
        <v>0</v>
      </c>
      <c r="J117" s="30">
        <f t="shared" si="14"/>
        <v>0</v>
      </c>
      <c r="K117" s="33">
        <f t="shared" si="12"/>
        <v>0</v>
      </c>
      <c r="L117" s="33">
        <f t="shared" si="1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16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/>
      <c r="H118" s="63"/>
      <c r="I118" s="30">
        <f t="shared" si="15"/>
        <v>0</v>
      </c>
      <c r="J118" s="30">
        <f t="shared" si="14"/>
        <v>0</v>
      </c>
      <c r="K118" s="33">
        <f t="shared" si="12"/>
        <v>0</v>
      </c>
      <c r="L118" s="33">
        <f t="shared" si="13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16"/>
        <v>0</v>
      </c>
      <c r="AE118" s="102"/>
      <c r="AF118" s="104"/>
      <c r="AG118" s="103"/>
    </row>
    <row r="119" spans="1:33" s="27" customFormat="1" x14ac:dyDescent="0.25">
      <c r="A119" s="30"/>
      <c r="B119" s="122"/>
      <c r="C119" s="121"/>
      <c r="D119" s="121"/>
      <c r="E119" s="121"/>
      <c r="F119" s="122"/>
      <c r="I119" s="30">
        <v>1</v>
      </c>
      <c r="J119" s="62">
        <v>1</v>
      </c>
      <c r="K119" s="33">
        <f t="shared" si="12"/>
        <v>1</v>
      </c>
      <c r="L119" s="33">
        <f t="shared" si="13"/>
        <v>1</v>
      </c>
      <c r="M119" s="33"/>
      <c r="N119" s="33"/>
      <c r="O119" s="33"/>
      <c r="P119" s="33"/>
      <c r="Q119" s="33"/>
      <c r="R119" s="33"/>
      <c r="S119" s="33"/>
      <c r="T119" s="162"/>
      <c r="U119" s="48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ROUND(SUM(AD109:AD118),2)</f>
        <v>72.790000000000006</v>
      </c>
      <c r="AE119" s="32"/>
      <c r="AF119" s="39"/>
      <c r="AG119" s="38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12"/>
        <v>1</v>
      </c>
      <c r="L120" s="33">
        <f t="shared" si="13"/>
        <v>1</v>
      </c>
      <c r="M120" s="33"/>
      <c r="N120" s="33"/>
      <c r="O120" s="33"/>
      <c r="P120" s="33"/>
      <c r="Q120" s="33"/>
      <c r="R120" s="33"/>
      <c r="S120" s="33"/>
      <c r="T120" s="156"/>
      <c r="U120" s="48"/>
      <c r="V120" s="153"/>
      <c r="W120" s="151"/>
      <c r="X120" s="151"/>
      <c r="Y120" s="80"/>
      <c r="Z120" s="78"/>
      <c r="AA120" s="78"/>
      <c r="AB120" s="155"/>
      <c r="AC120" s="148" t="s">
        <v>33</v>
      </c>
      <c r="AD120" s="147">
        <f>ROUND(AD107+AD119,2)</f>
        <v>519.30999999999995</v>
      </c>
      <c r="AE120" s="32"/>
      <c r="AF120" s="39"/>
      <c r="AG120" s="104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12"/>
        <v>1</v>
      </c>
      <c r="L121" s="33">
        <f t="shared" si="13"/>
        <v>1</v>
      </c>
      <c r="M121" s="33"/>
      <c r="N121" s="33"/>
      <c r="O121" s="33"/>
      <c r="P121" s="33"/>
      <c r="Q121" s="33"/>
      <c r="R121" s="33"/>
      <c r="S121" s="33"/>
      <c r="T121" s="154" t="s">
        <v>32</v>
      </c>
      <c r="U121" s="124"/>
      <c r="V121" s="153"/>
      <c r="W121" s="152"/>
      <c r="X121" s="152"/>
      <c r="Y121" s="151"/>
      <c r="Z121" s="150"/>
      <c r="AA121" s="150"/>
      <c r="AB121" s="149"/>
      <c r="AC121" s="148" t="s">
        <v>31</v>
      </c>
      <c r="AD121" s="147">
        <f>ROUND(AD40+AD120,2)</f>
        <v>597.79</v>
      </c>
      <c r="AE121" s="32"/>
      <c r="AF121" s="39"/>
      <c r="AG121" s="38"/>
    </row>
    <row r="122" spans="1:33" s="101" customFormat="1" ht="22.35" customHeight="1" x14ac:dyDescent="0.25">
      <c r="A122" s="112"/>
      <c r="B122" s="112"/>
      <c r="C122" s="112"/>
      <c r="D122" s="112"/>
      <c r="E122" s="112"/>
      <c r="F122" s="112"/>
      <c r="I122" s="62">
        <v>1</v>
      </c>
      <c r="J122" s="62">
        <v>1</v>
      </c>
      <c r="K122" s="61">
        <f t="shared" si="12"/>
        <v>1</v>
      </c>
      <c r="L122" s="61">
        <f t="shared" si="13"/>
        <v>1</v>
      </c>
      <c r="M122" s="61"/>
      <c r="N122" s="61"/>
      <c r="O122" s="61"/>
      <c r="P122" s="61"/>
      <c r="Q122" s="61"/>
      <c r="R122" s="61"/>
      <c r="S122" s="61"/>
      <c r="T122" s="146">
        <v>1</v>
      </c>
      <c r="U122" s="145"/>
      <c r="V122" s="571" t="s">
        <v>30</v>
      </c>
      <c r="W122" s="571"/>
      <c r="X122" s="572" t="str">
        <f>IF($AD$120=0,"ZERO",CONCATENATE(TEXT(T122,"#.##0,00")," ",AC25))</f>
        <v>1,00 Via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597.79</v>
      </c>
      <c r="AE122" s="102"/>
      <c r="AF122" s="104"/>
      <c r="AG122" s="103"/>
    </row>
    <row r="123" spans="1:33" s="27" customFormat="1" ht="39.6" customHeight="1" x14ac:dyDescent="0.25">
      <c r="A123" s="31"/>
      <c r="B123" s="31"/>
      <c r="C123" s="31"/>
      <c r="D123" s="31"/>
      <c r="E123" s="31"/>
      <c r="F123" s="31"/>
      <c r="I123" s="30">
        <v>1</v>
      </c>
      <c r="J123" s="30">
        <f>IF(I123=1,1,IF(SUM(J124:J$170)+SUM(I$26:I123)&lt;$I$22,1,0))</f>
        <v>1</v>
      </c>
      <c r="K123" s="33">
        <f t="shared" ref="K123:K155" si="17">MAX(I123:J123)</f>
        <v>1</v>
      </c>
      <c r="L123" s="33">
        <f t="shared" ref="L123:L155" si="18">K123</f>
        <v>1</v>
      </c>
      <c r="M123" s="33"/>
      <c r="N123" s="33"/>
      <c r="O123" s="33"/>
      <c r="P123" s="33"/>
      <c r="Q123" s="33"/>
      <c r="R123" s="33"/>
      <c r="S123" s="33"/>
      <c r="T123" s="63" t="s">
        <v>8</v>
      </c>
      <c r="U123" s="124"/>
      <c r="V123" s="568" t="s">
        <v>28</v>
      </c>
      <c r="W123" s="568"/>
      <c r="X123" s="568"/>
      <c r="Y123" s="568"/>
      <c r="Z123" s="568"/>
      <c r="AA123" s="137" t="s">
        <v>22</v>
      </c>
      <c r="AB123" s="136" t="s">
        <v>21</v>
      </c>
      <c r="AC123" s="135" t="s">
        <v>24</v>
      </c>
      <c r="AD123" s="134" t="s">
        <v>20</v>
      </c>
      <c r="AE123" s="32"/>
      <c r="AF123" s="39"/>
      <c r="AG123" s="38"/>
    </row>
    <row r="124" spans="1:33" s="27" customFormat="1" x14ac:dyDescent="0.25">
      <c r="A124" s="30"/>
      <c r="B124" s="122"/>
      <c r="C124" s="121"/>
      <c r="D124" s="121"/>
      <c r="E124" s="121"/>
      <c r="F124" s="122"/>
      <c r="I124" s="30">
        <v>1</v>
      </c>
      <c r="J124" s="30">
        <f>IF(I124=1,1,IF(SUM(J125:J$170)+SUM(I$26:I124)&lt;$I$22,1,0))</f>
        <v>1</v>
      </c>
      <c r="K124" s="33">
        <f t="shared" si="17"/>
        <v>1</v>
      </c>
      <c r="L124" s="33">
        <f t="shared" si="18"/>
        <v>1</v>
      </c>
      <c r="M124" s="33"/>
      <c r="N124" s="33"/>
      <c r="O124" s="33"/>
      <c r="P124" s="33"/>
      <c r="Q124" s="33"/>
      <c r="R124" s="33"/>
      <c r="S124" s="33"/>
      <c r="T124" s="123" t="s">
        <v>132</v>
      </c>
      <c r="U124" s="132"/>
      <c r="V124" s="563" t="s">
        <v>254</v>
      </c>
      <c r="W124" s="563"/>
      <c r="X124" s="563"/>
      <c r="Y124" s="563"/>
      <c r="Z124" s="563"/>
      <c r="AA124" s="131" t="s">
        <v>234</v>
      </c>
      <c r="AB124" s="115">
        <v>360</v>
      </c>
      <c r="AC124" s="114">
        <f>VLOOKUP(AA124,BASE!$B$41:$E$46,4,FALSE)</f>
        <v>0.121764613992125</v>
      </c>
      <c r="AD124" s="113">
        <f>ROUND(AC124*AB124,4)</f>
        <v>43.835299999999997</v>
      </c>
      <c r="AE124" s="32"/>
      <c r="AF124" s="39"/>
      <c r="AG124" s="38"/>
    </row>
    <row r="125" spans="1:33" s="27" customFormat="1" x14ac:dyDescent="0.25">
      <c r="A125" s="30"/>
      <c r="B125" s="122"/>
      <c r="C125" s="121"/>
      <c r="D125" s="121"/>
      <c r="E125" s="121"/>
      <c r="F125" s="31"/>
      <c r="I125" s="30">
        <f t="shared" ref="I125:I129" si="19">IF($AD125=0,0,1)</f>
        <v>1</v>
      </c>
      <c r="J125" s="30">
        <f>IF(I125=1,1,IF(SUM(J126:J$170)+SUM(I$26:I125)&lt;$I$22,1,0))</f>
        <v>1</v>
      </c>
      <c r="K125" s="33">
        <f t="shared" si="17"/>
        <v>1</v>
      </c>
      <c r="L125" s="33">
        <f t="shared" si="18"/>
        <v>1</v>
      </c>
      <c r="M125" s="33"/>
      <c r="N125" s="33"/>
      <c r="O125" s="33"/>
      <c r="P125" s="33"/>
      <c r="Q125" s="33"/>
      <c r="R125" s="33"/>
      <c r="S125" s="33"/>
      <c r="T125" s="123" t="s">
        <v>131</v>
      </c>
      <c r="U125" s="132"/>
      <c r="V125" s="563" t="s">
        <v>255</v>
      </c>
      <c r="W125" s="563"/>
      <c r="X125" s="563"/>
      <c r="Y125" s="563"/>
      <c r="Z125" s="563"/>
      <c r="AA125" s="131" t="s">
        <v>256</v>
      </c>
      <c r="AB125" s="115">
        <v>600</v>
      </c>
      <c r="AC125" s="114">
        <f>VLOOKUP(AA125,BASE!$B$41:$E$53,4,FALSE)</f>
        <v>0.24352922798425</v>
      </c>
      <c r="AD125" s="113">
        <f t="shared" ref="AD125:AD134" si="20">ROUND(AC125*AB125,4)</f>
        <v>146.11750000000001</v>
      </c>
      <c r="AE125" s="32"/>
      <c r="AF125" s="39"/>
      <c r="AG125" s="38"/>
    </row>
    <row r="126" spans="1:33" s="27" customFormat="1" ht="15" customHeight="1" x14ac:dyDescent="0.25">
      <c r="A126" s="30"/>
      <c r="B126" s="122"/>
      <c r="C126" s="121"/>
      <c r="D126" s="121"/>
      <c r="E126" s="121"/>
      <c r="F126" s="31"/>
      <c r="I126" s="30">
        <f t="shared" si="19"/>
        <v>1</v>
      </c>
      <c r="J126" s="30">
        <f>IF(I126=1,1,IF(SUM(J127:J$170)+SUM(I$26:I126)&lt;$I$22,1,0))</f>
        <v>1</v>
      </c>
      <c r="K126" s="33">
        <f t="shared" si="17"/>
        <v>1</v>
      </c>
      <c r="L126" s="33">
        <f t="shared" si="18"/>
        <v>1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257</v>
      </c>
      <c r="W126" s="563"/>
      <c r="X126" s="563"/>
      <c r="Y126" s="563"/>
      <c r="Z126" s="563"/>
      <c r="AA126" s="131" t="s">
        <v>234</v>
      </c>
      <c r="AB126" s="115">
        <v>700</v>
      </c>
      <c r="AC126" s="114">
        <f>VLOOKUP(AA126,BASE!$B$41:$E$53,4,FALSE)</f>
        <v>0.121764613992125</v>
      </c>
      <c r="AD126" s="113">
        <f t="shared" si="20"/>
        <v>85.235200000000006</v>
      </c>
      <c r="AE126" s="32"/>
      <c r="AF126" s="39"/>
      <c r="AG126" s="38"/>
    </row>
    <row r="127" spans="1:33" s="27" customFormat="1" x14ac:dyDescent="0.25">
      <c r="A127" s="30"/>
      <c r="B127" s="122"/>
      <c r="C127" s="121"/>
      <c r="D127" s="121"/>
      <c r="E127" s="121"/>
      <c r="F127" s="31"/>
      <c r="I127" s="30">
        <f t="shared" si="19"/>
        <v>1</v>
      </c>
      <c r="J127" s="30">
        <f>IF(I127=1,1,IF(SUM(J128:J$170)+SUM(I$26:I127)&lt;$I$22,1,0))</f>
        <v>1</v>
      </c>
      <c r="K127" s="33">
        <f t="shared" si="17"/>
        <v>1</v>
      </c>
      <c r="L127" s="33">
        <f t="shared" si="18"/>
        <v>1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258</v>
      </c>
      <c r="W127" s="563"/>
      <c r="X127" s="563"/>
      <c r="Y127" s="563"/>
      <c r="Z127" s="563"/>
      <c r="AA127" s="131" t="s">
        <v>234</v>
      </c>
      <c r="AB127" s="115">
        <v>250</v>
      </c>
      <c r="AC127" s="114">
        <f>VLOOKUP(AA127,BASE!$B$41:$E$53,4,FALSE)</f>
        <v>0.121764613992125</v>
      </c>
      <c r="AD127" s="113">
        <f t="shared" si="20"/>
        <v>30.441199999999998</v>
      </c>
      <c r="AE127" s="32"/>
      <c r="AF127" s="39"/>
      <c r="AG127" s="38"/>
    </row>
    <row r="128" spans="1:33" s="27" customFormat="1" x14ac:dyDescent="0.25">
      <c r="A128" s="30"/>
      <c r="B128" s="122"/>
      <c r="C128" s="121"/>
      <c r="D128" s="121"/>
      <c r="E128" s="121"/>
      <c r="F128" s="31"/>
      <c r="I128" s="30">
        <f t="shared" si="19"/>
        <v>1</v>
      </c>
      <c r="J128" s="30">
        <f>IF(I128=1,1,IF(SUM(J129:J$170)+SUM(I$26:I128)&lt;$I$22,1,0))</f>
        <v>1</v>
      </c>
      <c r="K128" s="33">
        <f t="shared" si="17"/>
        <v>1</v>
      </c>
      <c r="L128" s="33">
        <f t="shared" si="18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259</v>
      </c>
      <c r="W128" s="563"/>
      <c r="X128" s="563"/>
      <c r="Y128" s="563"/>
      <c r="Z128" s="563"/>
      <c r="AA128" s="131" t="s">
        <v>234</v>
      </c>
      <c r="AB128" s="115">
        <v>250</v>
      </c>
      <c r="AC128" s="114">
        <f>VLOOKUP(AA128,BASE!$B$41:$E$53,4,FALSE)</f>
        <v>0.121764613992125</v>
      </c>
      <c r="AD128" s="113">
        <f t="shared" si="20"/>
        <v>30.441199999999998</v>
      </c>
      <c r="AE128" s="32"/>
      <c r="AF128" s="39"/>
      <c r="AG128" s="38"/>
    </row>
    <row r="129" spans="1:33" s="27" customFormat="1" x14ac:dyDescent="0.25">
      <c r="A129" s="30"/>
      <c r="B129" s="122"/>
      <c r="C129" s="121"/>
      <c r="D129" s="121"/>
      <c r="E129" s="121"/>
      <c r="F129" s="31"/>
      <c r="I129" s="30">
        <f t="shared" si="19"/>
        <v>1</v>
      </c>
      <c r="J129" s="30">
        <f>IF(I129=1,1,IF(SUM(J136:J$170)+SUM(I$26:I129)&lt;$I$22,1,0))</f>
        <v>1</v>
      </c>
      <c r="K129" s="33">
        <f t="shared" si="17"/>
        <v>1</v>
      </c>
      <c r="L129" s="33">
        <f t="shared" si="18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260</v>
      </c>
      <c r="W129" s="563"/>
      <c r="X129" s="563"/>
      <c r="Y129" s="563"/>
      <c r="Z129" s="563"/>
      <c r="AA129" s="131" t="s">
        <v>234</v>
      </c>
      <c r="AB129" s="115">
        <v>250</v>
      </c>
      <c r="AC129" s="114">
        <f>VLOOKUP(AA129,BASE!$B$41:$E$53,4,FALSE)</f>
        <v>0.121764613992125</v>
      </c>
      <c r="AD129" s="113">
        <f t="shared" si="20"/>
        <v>30.441199999999998</v>
      </c>
      <c r="AE129" s="32"/>
      <c r="AF129" s="39"/>
      <c r="AG129" s="38"/>
    </row>
    <row r="130" spans="1:33" s="27" customFormat="1" x14ac:dyDescent="0.25">
      <c r="A130" s="30"/>
      <c r="B130" s="122"/>
      <c r="C130" s="121"/>
      <c r="D130" s="121"/>
      <c r="E130" s="121"/>
      <c r="F130" s="31"/>
      <c r="I130" s="30"/>
      <c r="J130" s="30"/>
      <c r="K130" s="33"/>
      <c r="L130" s="33"/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261</v>
      </c>
      <c r="W130" s="563"/>
      <c r="X130" s="563"/>
      <c r="Y130" s="563"/>
      <c r="Z130" s="563"/>
      <c r="AA130" s="131" t="s">
        <v>234</v>
      </c>
      <c r="AB130" s="115">
        <v>250</v>
      </c>
      <c r="AC130" s="114">
        <f>VLOOKUP(AA130,BASE!$B$41:$E$53,4,FALSE)</f>
        <v>0.121764613992125</v>
      </c>
      <c r="AD130" s="113">
        <f t="shared" si="20"/>
        <v>30.441199999999998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31"/>
      <c r="I131" s="30"/>
      <c r="J131" s="30"/>
      <c r="K131" s="33"/>
      <c r="L131" s="33"/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262</v>
      </c>
      <c r="W131" s="563"/>
      <c r="X131" s="563"/>
      <c r="Y131" s="563"/>
      <c r="Z131" s="563"/>
      <c r="AA131" s="131" t="s">
        <v>234</v>
      </c>
      <c r="AB131" s="115">
        <v>250</v>
      </c>
      <c r="AC131" s="114">
        <f>VLOOKUP(AA131,BASE!$B$41:$E$53,4,FALSE)</f>
        <v>0.121764613992125</v>
      </c>
      <c r="AD131" s="113">
        <f t="shared" si="20"/>
        <v>30.441199999999998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/>
      <c r="J132" s="30"/>
      <c r="K132" s="33"/>
      <c r="L132" s="33"/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263</v>
      </c>
      <c r="W132" s="563"/>
      <c r="X132" s="563"/>
      <c r="Y132" s="563"/>
      <c r="Z132" s="563"/>
      <c r="AA132" s="131" t="s">
        <v>234</v>
      </c>
      <c r="AB132" s="115">
        <v>250</v>
      </c>
      <c r="AC132" s="114">
        <f>VLOOKUP(AA132,BASE!$B$41:$E$53,4,FALSE)</f>
        <v>0.121764613992125</v>
      </c>
      <c r="AD132" s="113">
        <f t="shared" si="20"/>
        <v>30.441199999999998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/>
      <c r="J133" s="30"/>
      <c r="K133" s="33"/>
      <c r="L133" s="33"/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252</v>
      </c>
      <c r="W133" s="563"/>
      <c r="X133" s="563"/>
      <c r="Y133" s="563"/>
      <c r="Z133" s="563"/>
      <c r="AA133" s="131" t="s">
        <v>253</v>
      </c>
      <c r="AB133" s="115">
        <v>2</v>
      </c>
      <c r="AC133" s="114">
        <f>VLOOKUP(AA133,BASE!$B$41:$E$53,4,FALSE)</f>
        <v>3.597590867949148</v>
      </c>
      <c r="AD133" s="113">
        <f t="shared" si="20"/>
        <v>7.1951999999999998</v>
      </c>
      <c r="AE133" s="32"/>
      <c r="AF133" s="39"/>
      <c r="AG133" s="38"/>
    </row>
    <row r="134" spans="1:33" s="27" customFormat="1" x14ac:dyDescent="0.25">
      <c r="A134" s="30"/>
      <c r="B134" s="122"/>
      <c r="C134" s="121"/>
      <c r="D134" s="121"/>
      <c r="E134" s="121"/>
      <c r="F134" s="31"/>
      <c r="I134" s="30"/>
      <c r="J134" s="30"/>
      <c r="K134" s="33"/>
      <c r="L134" s="33"/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250</v>
      </c>
      <c r="W134" s="563"/>
      <c r="X134" s="563"/>
      <c r="Y134" s="563"/>
      <c r="Z134" s="563"/>
      <c r="AA134" s="131" t="s">
        <v>251</v>
      </c>
      <c r="AB134" s="115">
        <v>9</v>
      </c>
      <c r="AC134" s="114">
        <f>VLOOKUP(V134,BASE!$B$41:$E$53,4,FALSE)</f>
        <v>33.208531088761362</v>
      </c>
      <c r="AD134" s="113">
        <f t="shared" si="20"/>
        <v>298.8768</v>
      </c>
      <c r="AE134" s="32"/>
      <c r="AF134" s="39"/>
      <c r="AG134" s="38"/>
    </row>
    <row r="135" spans="1:33" s="27" customFormat="1" x14ac:dyDescent="0.25">
      <c r="A135" s="30"/>
      <c r="B135" s="122"/>
      <c r="C135" s="121"/>
      <c r="D135" s="121"/>
      <c r="E135" s="121"/>
      <c r="F135" s="31"/>
      <c r="I135" s="30"/>
      <c r="J135" s="30"/>
      <c r="K135" s="33"/>
      <c r="L135" s="33"/>
      <c r="M135" s="33"/>
      <c r="N135" s="33"/>
      <c r="O135" s="33"/>
      <c r="P135" s="33"/>
      <c r="Q135" s="33"/>
      <c r="R135" s="33"/>
      <c r="S135" s="33"/>
      <c r="T135" s="123"/>
      <c r="U135" s="132"/>
      <c r="V135" s="420"/>
      <c r="W135" s="420"/>
      <c r="X135" s="420"/>
      <c r="Y135" s="420"/>
      <c r="Z135" s="420"/>
      <c r="AA135" s="131"/>
      <c r="AB135" s="115"/>
      <c r="AC135" s="114"/>
      <c r="AD135" s="113"/>
      <c r="AE135" s="32"/>
      <c r="AF135" s="39"/>
      <c r="AG135" s="38"/>
    </row>
    <row r="136" spans="1:33" s="101" customFormat="1" ht="22.35" customHeight="1" x14ac:dyDescent="0.25">
      <c r="A136" s="112"/>
      <c r="B136" s="112"/>
      <c r="C136" s="112"/>
      <c r="D136" s="112"/>
      <c r="E136" s="112"/>
      <c r="F136" s="112"/>
      <c r="I136" s="62">
        <v>1</v>
      </c>
      <c r="J136" s="62">
        <v>1</v>
      </c>
      <c r="K136" s="61">
        <f t="shared" si="17"/>
        <v>1</v>
      </c>
      <c r="L136" s="61">
        <f t="shared" si="18"/>
        <v>1</v>
      </c>
      <c r="M136" s="61"/>
      <c r="N136" s="61"/>
      <c r="O136" s="61"/>
      <c r="P136" s="61"/>
      <c r="Q136" s="61"/>
      <c r="R136" s="61"/>
      <c r="S136" s="61"/>
      <c r="T136" s="130"/>
      <c r="U136" s="111"/>
      <c r="V136" s="129"/>
      <c r="W136" s="129"/>
      <c r="X136" s="129"/>
      <c r="Y136" s="128"/>
      <c r="Z136" s="127"/>
      <c r="AA136" s="127"/>
      <c r="AB136" s="126"/>
      <c r="AC136" s="125" t="s">
        <v>27</v>
      </c>
      <c r="AD136" s="105">
        <f>ROUND(SUM(AD124:AD135),2)</f>
        <v>763.91</v>
      </c>
      <c r="AE136" s="102"/>
      <c r="AF136" s="104"/>
      <c r="AG136" s="103"/>
    </row>
    <row r="137" spans="1:33" s="27" customFormat="1" ht="25.5" x14ac:dyDescent="0.25">
      <c r="H137" s="138"/>
      <c r="I137" s="30">
        <v>1</v>
      </c>
      <c r="J137" s="30">
        <f>IF(I137=1,1,IF(SUM(J138:J$170)+SUM(I$26:I137)&lt;$I$22,1,0))</f>
        <v>1</v>
      </c>
      <c r="K137" s="33">
        <f t="shared" si="17"/>
        <v>1</v>
      </c>
      <c r="L137" s="33">
        <f t="shared" si="18"/>
        <v>1</v>
      </c>
      <c r="M137" s="33"/>
      <c r="N137" s="33"/>
      <c r="O137" s="33"/>
      <c r="P137" s="33"/>
      <c r="Q137" s="33"/>
      <c r="R137" s="33"/>
      <c r="S137" s="33"/>
      <c r="T137" s="63" t="s">
        <v>8</v>
      </c>
      <c r="U137" s="124"/>
      <c r="V137" s="568" t="s">
        <v>25</v>
      </c>
      <c r="W137" s="568"/>
      <c r="X137" s="568"/>
      <c r="Y137" s="568"/>
      <c r="Z137" s="568"/>
      <c r="AA137" s="137" t="s">
        <v>22</v>
      </c>
      <c r="AB137" s="136" t="s">
        <v>21</v>
      </c>
      <c r="AC137" s="135" t="s">
        <v>24</v>
      </c>
      <c r="AD137" s="134" t="s">
        <v>20</v>
      </c>
      <c r="AE137" s="32"/>
      <c r="AF137" s="39"/>
      <c r="AG137" s="38"/>
    </row>
    <row r="138" spans="1:33" s="27" customFormat="1" x14ac:dyDescent="0.25">
      <c r="A138" s="30"/>
      <c r="B138" s="122"/>
      <c r="C138" s="121"/>
      <c r="D138" s="121"/>
      <c r="E138" s="121"/>
      <c r="F138" s="31"/>
      <c r="H138" s="63"/>
      <c r="I138" s="30">
        <v>1</v>
      </c>
      <c r="J138" s="30">
        <v>0</v>
      </c>
      <c r="K138" s="33">
        <f t="shared" si="17"/>
        <v>1</v>
      </c>
      <c r="L138" s="33">
        <f t="shared" si="18"/>
        <v>1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>ROUND(AC138*AB138,4)</f>
        <v>0</v>
      </c>
      <c r="AE138" s="32"/>
      <c r="AF138" s="133"/>
      <c r="AG138" s="38"/>
    </row>
    <row r="139" spans="1:33" s="27" customFormat="1" hidden="1" x14ac:dyDescent="0.25">
      <c r="A139" s="30"/>
      <c r="B139" s="122"/>
      <c r="C139" s="121"/>
      <c r="D139" s="121"/>
      <c r="E139" s="121"/>
      <c r="H139" s="63"/>
      <c r="I139" s="30">
        <f t="shared" ref="I139:I148" si="21">IF($AD139=0,0,1)</f>
        <v>0</v>
      </c>
      <c r="J139" s="30">
        <v>0</v>
      </c>
      <c r="K139" s="33">
        <f t="shared" si="17"/>
        <v>0</v>
      </c>
      <c r="L139" s="33">
        <f t="shared" si="18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ref="AD139:AD148" si="22">ROUND(AC139*AB139,4)</f>
        <v>0</v>
      </c>
      <c r="AE139" s="32"/>
      <c r="AF139" s="39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63"/>
      <c r="I140" s="30">
        <f t="shared" si="21"/>
        <v>0</v>
      </c>
      <c r="J140" s="30">
        <v>0</v>
      </c>
      <c r="K140" s="33">
        <f t="shared" si="17"/>
        <v>0</v>
      </c>
      <c r="L140" s="33">
        <f t="shared" si="18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22"/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63"/>
      <c r="I141" s="30">
        <f t="shared" si="21"/>
        <v>0</v>
      </c>
      <c r="J141" s="30">
        <v>0</v>
      </c>
      <c r="K141" s="33">
        <f t="shared" si="17"/>
        <v>0</v>
      </c>
      <c r="L141" s="33">
        <f t="shared" si="18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22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63"/>
      <c r="I142" s="30">
        <f t="shared" si="21"/>
        <v>0</v>
      </c>
      <c r="J142" s="30">
        <v>0</v>
      </c>
      <c r="K142" s="33">
        <f t="shared" si="17"/>
        <v>0</v>
      </c>
      <c r="L142" s="33">
        <f t="shared" si="18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22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63"/>
      <c r="I143" s="30">
        <f t="shared" si="21"/>
        <v>0</v>
      </c>
      <c r="J143" s="30">
        <v>0</v>
      </c>
      <c r="K143" s="33">
        <f t="shared" si="17"/>
        <v>0</v>
      </c>
      <c r="L143" s="33">
        <f t="shared" si="18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22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63"/>
      <c r="I144" s="30">
        <f t="shared" si="21"/>
        <v>0</v>
      </c>
      <c r="J144" s="30">
        <v>0</v>
      </c>
      <c r="K144" s="33">
        <f t="shared" si="17"/>
        <v>0</v>
      </c>
      <c r="L144" s="33">
        <f t="shared" si="18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2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63"/>
      <c r="I145" s="30">
        <f t="shared" si="21"/>
        <v>0</v>
      </c>
      <c r="J145" s="30">
        <v>0</v>
      </c>
      <c r="K145" s="33">
        <f t="shared" si="17"/>
        <v>0</v>
      </c>
      <c r="L145" s="33">
        <f t="shared" si="18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2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63"/>
      <c r="I146" s="30">
        <f t="shared" si="21"/>
        <v>0</v>
      </c>
      <c r="J146" s="30">
        <v>0</v>
      </c>
      <c r="K146" s="33">
        <f t="shared" si="17"/>
        <v>0</v>
      </c>
      <c r="L146" s="33">
        <f t="shared" si="18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2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63"/>
      <c r="I147" s="30">
        <f t="shared" si="21"/>
        <v>0</v>
      </c>
      <c r="J147" s="30">
        <v>0</v>
      </c>
      <c r="K147" s="33">
        <f t="shared" si="17"/>
        <v>0</v>
      </c>
      <c r="L147" s="33">
        <f t="shared" si="18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2"/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H148" s="63"/>
      <c r="I148" s="30">
        <f t="shared" si="21"/>
        <v>0</v>
      </c>
      <c r="J148" s="30">
        <v>0</v>
      </c>
      <c r="K148" s="33">
        <f t="shared" si="17"/>
        <v>0</v>
      </c>
      <c r="L148" s="33">
        <f t="shared" si="18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22"/>
        <v>0</v>
      </c>
      <c r="AE148" s="32"/>
      <c r="AF148" s="39"/>
      <c r="AG148" s="38"/>
    </row>
    <row r="149" spans="1:33" s="101" customFormat="1" ht="22.35" customHeight="1" x14ac:dyDescent="0.25">
      <c r="A149" s="112"/>
      <c r="B149" s="112"/>
      <c r="C149" s="112"/>
      <c r="D149" s="112"/>
      <c r="E149" s="112"/>
      <c r="F149" s="112"/>
      <c r="I149" s="62">
        <v>1</v>
      </c>
      <c r="J149" s="62">
        <v>1</v>
      </c>
      <c r="K149" s="61">
        <f t="shared" si="17"/>
        <v>1</v>
      </c>
      <c r="L149" s="61">
        <f t="shared" si="18"/>
        <v>1</v>
      </c>
      <c r="M149" s="61"/>
      <c r="N149" s="61"/>
      <c r="O149" s="61"/>
      <c r="P149" s="61"/>
      <c r="Q149" s="61"/>
      <c r="R149" s="61"/>
      <c r="S149" s="61"/>
      <c r="T149" s="130"/>
      <c r="U149" s="111"/>
      <c r="V149" s="110"/>
      <c r="W149" s="110"/>
      <c r="X149" s="110"/>
      <c r="Y149" s="109"/>
      <c r="Z149" s="108"/>
      <c r="AA149" s="108"/>
      <c r="AB149" s="107"/>
      <c r="AC149" s="106" t="s">
        <v>23</v>
      </c>
      <c r="AD149" s="105">
        <f>ROUND(SUM(AD138:AD148),2)</f>
        <v>0</v>
      </c>
      <c r="AE149" s="102"/>
      <c r="AF149" s="104"/>
      <c r="AG149" s="103"/>
    </row>
    <row r="150" spans="1:33" s="27" customFormat="1" ht="15" customHeigh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IF(I150=1,1,IF(SUM(J151:J$170)+SUM(I$26:I150)&lt;$I$22,1,0))</f>
        <v>1</v>
      </c>
      <c r="K150" s="33">
        <f t="shared" si="17"/>
        <v>1</v>
      </c>
      <c r="L150" s="33">
        <f t="shared" si="18"/>
        <v>1</v>
      </c>
      <c r="M150" s="33"/>
      <c r="N150" s="33"/>
      <c r="O150" s="33"/>
      <c r="P150" s="33"/>
      <c r="Q150" s="33"/>
      <c r="R150" s="33"/>
      <c r="S150" s="33"/>
      <c r="T150" s="585" t="s">
        <v>8</v>
      </c>
      <c r="U150" s="124"/>
      <c r="V150" s="566"/>
      <c r="W150" s="566"/>
      <c r="X150" s="567"/>
      <c r="Y150" s="567"/>
      <c r="Z150" s="567"/>
      <c r="AA150" s="567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1"/>
      <c r="B151" s="31"/>
      <c r="C151" s="31"/>
      <c r="D151" s="31"/>
      <c r="E151" s="31"/>
      <c r="F151" s="31"/>
      <c r="I151" s="30">
        <v>1</v>
      </c>
      <c r="J151" s="30">
        <f>IF(I151=1,1,IF(SUM(J152:J$170)+SUM(I$26:I151)&lt;$I$22,1,0))</f>
        <v>1</v>
      </c>
      <c r="K151" s="33">
        <f t="shared" si="17"/>
        <v>1</v>
      </c>
      <c r="L151" s="33">
        <f t="shared" si="18"/>
        <v>1</v>
      </c>
      <c r="M151" s="33"/>
      <c r="N151" s="33"/>
      <c r="O151" s="33"/>
      <c r="P151" s="33"/>
      <c r="Q151" s="33"/>
      <c r="R151" s="33"/>
      <c r="S151" s="33"/>
      <c r="T151" s="586"/>
      <c r="U151" s="124"/>
      <c r="V151" s="566"/>
      <c r="W151" s="566"/>
      <c r="X151" s="567"/>
      <c r="Y151" s="479"/>
      <c r="Z151" s="479"/>
      <c r="AA151" s="479"/>
      <c r="AB151" s="558"/>
      <c r="AC151" s="559"/>
      <c r="AD151" s="560"/>
      <c r="AE151" s="32"/>
      <c r="AF151" s="39"/>
      <c r="AG151" s="38"/>
    </row>
    <row r="152" spans="1:33" s="27" customFormat="1" x14ac:dyDescent="0.25">
      <c r="A152" s="30"/>
      <c r="B152" s="122"/>
      <c r="C152" s="121"/>
      <c r="D152" s="121"/>
      <c r="E152" s="121"/>
      <c r="F152" s="31"/>
      <c r="I152" s="30">
        <v>1</v>
      </c>
      <c r="J152" s="30">
        <v>0</v>
      </c>
      <c r="K152" s="33">
        <f t="shared" si="17"/>
        <v>1</v>
      </c>
      <c r="L152" s="33">
        <f t="shared" si="18"/>
        <v>1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1"/>
      <c r="W152" s="561"/>
      <c r="X152" s="480"/>
      <c r="Y152" s="481"/>
      <c r="Z152" s="481"/>
      <c r="AA152" s="482"/>
      <c r="AB152" s="481"/>
      <c r="AC152" s="483"/>
      <c r="AD152" s="187"/>
      <c r="AE152" s="32"/>
      <c r="AF152" s="39"/>
      <c r="AG152" s="38"/>
    </row>
    <row r="153" spans="1:33" s="27" customFormat="1" hidden="1" x14ac:dyDescent="0.25">
      <c r="A153" s="30"/>
      <c r="B153" s="122"/>
      <c r="C153" s="121"/>
      <c r="D153" s="121"/>
      <c r="E153" s="121"/>
      <c r="F153" s="31"/>
      <c r="I153" s="30">
        <f t="shared" ref="I153:I162" si="23">IF($AD153=0,0,1)</f>
        <v>0</v>
      </c>
      <c r="J153" s="30">
        <v>0</v>
      </c>
      <c r="K153" s="33">
        <f t="shared" si="17"/>
        <v>0</v>
      </c>
      <c r="L153" s="33">
        <f t="shared" si="18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62" t="s">
        <v>19</v>
      </c>
      <c r="W153" s="562"/>
      <c r="X153" s="474" t="s">
        <v>19</v>
      </c>
      <c r="Y153" s="475"/>
      <c r="Z153" s="475"/>
      <c r="AA153" s="476">
        <v>0</v>
      </c>
      <c r="AB153" s="475"/>
      <c r="AC153" s="477">
        <v>0</v>
      </c>
      <c r="AD153" s="478">
        <f t="shared" ref="AD153:AD162" si="24">ROUND(AA153*AB153*AC153,4)</f>
        <v>0</v>
      </c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si="23"/>
        <v>0</v>
      </c>
      <c r="J154" s="30">
        <v>0</v>
      </c>
      <c r="K154" s="33">
        <f t="shared" si="17"/>
        <v>0</v>
      </c>
      <c r="L154" s="33">
        <f t="shared" si="18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4"/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23"/>
        <v>0</v>
      </c>
      <c r="J155" s="30">
        <v>0</v>
      </c>
      <c r="K155" s="33">
        <f t="shared" si="17"/>
        <v>0</v>
      </c>
      <c r="L155" s="33">
        <f t="shared" si="18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4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23"/>
        <v>0</v>
      </c>
      <c r="J156" s="30">
        <v>0</v>
      </c>
      <c r="K156" s="33">
        <f t="shared" ref="K156:K169" si="25">MAX(I156:J156)</f>
        <v>0</v>
      </c>
      <c r="L156" s="33">
        <f t="shared" ref="L156:L169" si="26">K156</f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4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23"/>
        <v>0</v>
      </c>
      <c r="J157" s="30">
        <v>0</v>
      </c>
      <c r="K157" s="33">
        <f t="shared" si="25"/>
        <v>0</v>
      </c>
      <c r="L157" s="33">
        <f t="shared" si="26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4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23"/>
        <v>0</v>
      </c>
      <c r="J158" s="30">
        <v>0</v>
      </c>
      <c r="K158" s="33">
        <f t="shared" si="25"/>
        <v>0</v>
      </c>
      <c r="L158" s="33">
        <f t="shared" si="26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4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23"/>
        <v>0</v>
      </c>
      <c r="J159" s="30">
        <v>0</v>
      </c>
      <c r="K159" s="33">
        <f t="shared" si="25"/>
        <v>0</v>
      </c>
      <c r="L159" s="33">
        <f t="shared" si="26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4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23"/>
        <v>0</v>
      </c>
      <c r="J160" s="30">
        <v>0</v>
      </c>
      <c r="K160" s="33">
        <f t="shared" si="25"/>
        <v>0</v>
      </c>
      <c r="L160" s="33">
        <f t="shared" si="26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4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23"/>
        <v>0</v>
      </c>
      <c r="J161" s="30">
        <v>0</v>
      </c>
      <c r="K161" s="33">
        <f t="shared" si="25"/>
        <v>0</v>
      </c>
      <c r="L161" s="33">
        <f t="shared" si="26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4"/>
        <v>0</v>
      </c>
      <c r="AE161" s="32"/>
      <c r="AF161" s="39"/>
      <c r="AG161" s="38"/>
    </row>
    <row r="162" spans="1:33" s="27" customFormat="1" hidden="1" x14ac:dyDescent="0.25">
      <c r="A162" s="30"/>
      <c r="B162" s="122"/>
      <c r="C162" s="121"/>
      <c r="D162" s="121"/>
      <c r="E162" s="121"/>
      <c r="F162" s="31"/>
      <c r="I162" s="30">
        <f t="shared" si="23"/>
        <v>0</v>
      </c>
      <c r="J162" s="30">
        <v>0</v>
      </c>
      <c r="K162" s="33">
        <f t="shared" si="25"/>
        <v>0</v>
      </c>
      <c r="L162" s="33">
        <f t="shared" si="26"/>
        <v>0</v>
      </c>
      <c r="M162" s="33"/>
      <c r="N162" s="33"/>
      <c r="O162" s="33"/>
      <c r="P162" s="33"/>
      <c r="Q162" s="33"/>
      <c r="R162" s="33"/>
      <c r="S162" s="120"/>
      <c r="T162" s="119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4"/>
        <v>0</v>
      </c>
      <c r="AE162" s="32"/>
      <c r="AF162" s="39"/>
      <c r="AG162" s="38"/>
    </row>
    <row r="163" spans="1:33" s="101" customFormat="1" ht="22.35" customHeight="1" x14ac:dyDescent="0.25">
      <c r="A163" s="112"/>
      <c r="B163" s="112"/>
      <c r="C163" s="112"/>
      <c r="D163" s="112"/>
      <c r="E163" s="112"/>
      <c r="F163" s="112"/>
      <c r="G163" s="27"/>
      <c r="H163" s="27"/>
      <c r="I163" s="62">
        <v>1</v>
      </c>
      <c r="J163" s="62">
        <v>1</v>
      </c>
      <c r="K163" s="61">
        <f t="shared" si="25"/>
        <v>1</v>
      </c>
      <c r="L163" s="61">
        <f t="shared" si="26"/>
        <v>1</v>
      </c>
      <c r="M163" s="61"/>
      <c r="N163" s="61"/>
      <c r="O163" s="61"/>
      <c r="P163" s="61"/>
      <c r="Q163" s="61"/>
      <c r="R163" s="61"/>
      <c r="S163" s="61"/>
      <c r="T163" s="111"/>
      <c r="U163" s="111"/>
      <c r="V163" s="110"/>
      <c r="W163" s="110"/>
      <c r="X163" s="110"/>
      <c r="Y163" s="109"/>
      <c r="Z163" s="108"/>
      <c r="AA163" s="108"/>
      <c r="AB163" s="107"/>
      <c r="AC163" s="106"/>
      <c r="AD163" s="105"/>
      <c r="AE163" s="102"/>
      <c r="AF163" s="104"/>
      <c r="AG163" s="103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100"/>
      <c r="H164" s="100"/>
      <c r="I164" s="30">
        <v>1</v>
      </c>
      <c r="J164" s="30">
        <f>IF(I164=1,1,IF(SUM(J165:J$170)+SUM(I$26:I164)&lt;$I$22,1,0))</f>
        <v>1</v>
      </c>
      <c r="K164" s="33">
        <f t="shared" si="25"/>
        <v>1</v>
      </c>
      <c r="L164" s="33">
        <f t="shared" si="26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9"/>
      <c r="W164" s="98"/>
      <c r="X164" s="97"/>
      <c r="Y164" s="96"/>
      <c r="Z164" s="95" t="s">
        <v>486</v>
      </c>
      <c r="AA164" s="94"/>
      <c r="AB164" s="93"/>
      <c r="AC164" s="92"/>
      <c r="AD164" s="91">
        <f>TRUNC(SUM(AD122+AD136+AD149+AD163),2)</f>
        <v>1361.7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/>
      <c r="H165" s="63"/>
      <c r="I165" s="30">
        <f>IF($AD165=0,0,1)</f>
        <v>1</v>
      </c>
      <c r="J165" s="30">
        <f>H165</f>
        <v>0</v>
      </c>
      <c r="K165" s="33">
        <f t="shared" si="25"/>
        <v>1</v>
      </c>
      <c r="L165" s="33">
        <f t="shared" si="26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90"/>
      <c r="W165" s="90"/>
      <c r="X165" s="89"/>
      <c r="Y165" s="88"/>
      <c r="Z165" s="87" t="s">
        <v>266</v>
      </c>
      <c r="AA165" s="86"/>
      <c r="AB165" s="85">
        <v>0.12</v>
      </c>
      <c r="AC165" s="84"/>
      <c r="AD165" s="83">
        <f>TRUNC(AD164*AB165,2)</f>
        <v>163.4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/>
      <c r="H166" s="63"/>
      <c r="I166" s="30">
        <f>IF($AD166=0,0,1)</f>
        <v>1</v>
      </c>
      <c r="J166" s="30">
        <f>H166</f>
        <v>0</v>
      </c>
      <c r="K166" s="33">
        <f t="shared" si="25"/>
        <v>1</v>
      </c>
      <c r="L166" s="33">
        <f t="shared" si="26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267</v>
      </c>
      <c r="AA166" s="78"/>
      <c r="AB166" s="77">
        <v>0.10787172011661809</v>
      </c>
      <c r="AC166" s="76"/>
      <c r="AD166" s="75">
        <f>TRUNC((AD165+AD164)*AB166,2)</f>
        <v>164.51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/>
      <c r="H167" s="63"/>
      <c r="I167" s="30">
        <f>IF($AD167=0,0,1)</f>
        <v>1</v>
      </c>
      <c r="J167" s="30">
        <f>H167</f>
        <v>0</v>
      </c>
      <c r="K167" s="33">
        <f t="shared" si="25"/>
        <v>1</v>
      </c>
      <c r="L167" s="33">
        <f t="shared" si="26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82"/>
      <c r="W167" s="82"/>
      <c r="X167" s="81"/>
      <c r="Y167" s="80"/>
      <c r="Z167" s="79" t="s">
        <v>268</v>
      </c>
      <c r="AA167" s="78"/>
      <c r="AB167" s="77">
        <v>5.8309037900874654E-2</v>
      </c>
      <c r="AC167" s="76"/>
      <c r="AD167" s="75">
        <f>TRUNC((AD165+AD164)*AB167,2)</f>
        <v>88.92</v>
      </c>
      <c r="AE167" s="32"/>
      <c r="AF167" s="39"/>
      <c r="AG167" s="38"/>
    </row>
    <row r="168" spans="1:33" s="27" customFormat="1" ht="18" hidden="1" customHeight="1" x14ac:dyDescent="0.25">
      <c r="A168" s="31"/>
      <c r="B168" s="31"/>
      <c r="C168" s="31"/>
      <c r="D168" s="31"/>
      <c r="E168" s="31"/>
      <c r="F168" s="31"/>
      <c r="G168" s="64"/>
      <c r="H168" s="63"/>
      <c r="I168" s="30">
        <f>IF($AD168=0,0,1)</f>
        <v>0</v>
      </c>
      <c r="J168" s="30">
        <f>H168</f>
        <v>0</v>
      </c>
      <c r="K168" s="33">
        <f t="shared" si="25"/>
        <v>0</v>
      </c>
      <c r="L168" s="33">
        <f t="shared" si="26"/>
        <v>0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74"/>
      <c r="W168" s="74"/>
      <c r="X168" s="73"/>
      <c r="Y168" s="72"/>
      <c r="Z168" s="71" t="s">
        <v>15</v>
      </c>
      <c r="AA168" s="70"/>
      <c r="AB168" s="69">
        <v>0</v>
      </c>
      <c r="AC168" s="68"/>
      <c r="AD168" s="67">
        <f>ROUND(AD164*AB168,2)</f>
        <v>0</v>
      </c>
      <c r="AE168" s="32"/>
      <c r="AF168" s="39"/>
      <c r="AG168" s="38"/>
    </row>
    <row r="169" spans="1:33" s="27" customFormat="1" ht="18" customHeight="1" x14ac:dyDescent="0.25">
      <c r="A169" s="31"/>
      <c r="B169" s="66"/>
      <c r="C169" s="65"/>
      <c r="D169" s="65"/>
      <c r="E169" s="31"/>
      <c r="F169" s="31"/>
      <c r="G169" s="64"/>
      <c r="H169" s="63"/>
      <c r="I169" s="62">
        <v>1</v>
      </c>
      <c r="J169" s="62">
        <v>1</v>
      </c>
      <c r="K169" s="61">
        <f t="shared" si="25"/>
        <v>1</v>
      </c>
      <c r="L169" s="61">
        <f t="shared" si="26"/>
        <v>1</v>
      </c>
      <c r="M169" s="61"/>
      <c r="N169" s="61"/>
      <c r="O169" s="61"/>
      <c r="P169" s="61"/>
      <c r="Q169" s="61"/>
      <c r="R169" s="61"/>
      <c r="S169" s="33"/>
      <c r="T169" s="60"/>
      <c r="U169" s="48"/>
      <c r="V169" s="59"/>
      <c r="W169" s="58"/>
      <c r="X169" s="57"/>
      <c r="Y169" s="56"/>
      <c r="Z169" s="55" t="s">
        <v>269</v>
      </c>
      <c r="AA169" s="54"/>
      <c r="AB169" s="53"/>
      <c r="AC169" s="52"/>
      <c r="AD169" s="51">
        <f>TRUNC(AD164+AD165+AD166+AD167,2)</f>
        <v>1778.53</v>
      </c>
      <c r="AE169" s="32"/>
      <c r="AF169" s="39"/>
      <c r="AG169" s="38"/>
    </row>
    <row r="170" spans="1:33" s="27" customFormat="1" ht="5.45" customHeight="1" x14ac:dyDescent="0.25">
      <c r="A170" s="31"/>
      <c r="B170" s="31"/>
      <c r="C170" s="31"/>
      <c r="D170" s="31"/>
      <c r="E170" s="31"/>
      <c r="F170" s="31"/>
      <c r="I170" s="30"/>
      <c r="J170" s="30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50"/>
      <c r="AE170" s="32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Z171" s="44"/>
      <c r="AA171" s="43"/>
      <c r="AB171" s="42"/>
      <c r="AC171" s="41"/>
      <c r="AD171" s="49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Z175" s="44"/>
      <c r="AA175" s="43"/>
      <c r="AB175" s="42"/>
      <c r="AC175" s="41"/>
      <c r="AD175" s="40"/>
      <c r="AF175" s="39"/>
      <c r="AG175" s="38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</sheetData>
  <autoFilter ref="L26:L169">
    <filterColumn colId="0">
      <filters>
        <filter val="1"/>
      </filters>
    </filterColumn>
  </autoFilter>
  <mergeCells count="131">
    <mergeCell ref="T27:T28"/>
    <mergeCell ref="V27:W28"/>
    <mergeCell ref="X27:X28"/>
    <mergeCell ref="Y27:Y28"/>
    <mergeCell ref="Z27:AA27"/>
    <mergeCell ref="W23:AB23"/>
    <mergeCell ref="AC23:AD23"/>
    <mergeCell ref="W24:AB24"/>
    <mergeCell ref="W25:AB25"/>
    <mergeCell ref="V29:W29"/>
    <mergeCell ref="V30:W30"/>
    <mergeCell ref="V31:W31"/>
    <mergeCell ref="AB27:AC27"/>
    <mergeCell ref="AD27:AD28"/>
    <mergeCell ref="V32:W32"/>
    <mergeCell ref="V33:W33"/>
    <mergeCell ref="V34:W34"/>
    <mergeCell ref="V35:W35"/>
    <mergeCell ref="V36:W36"/>
    <mergeCell ref="V37:W37"/>
    <mergeCell ref="V38:W38"/>
    <mergeCell ref="V39:W39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05:W105"/>
    <mergeCell ref="V122:W122"/>
    <mergeCell ref="X122:Y122"/>
    <mergeCell ref="V123:Z123"/>
    <mergeCell ref="V137:Z137"/>
    <mergeCell ref="V138:Z138"/>
    <mergeCell ref="V139:Z139"/>
    <mergeCell ref="V140:Z140"/>
    <mergeCell ref="V141:Z141"/>
    <mergeCell ref="V142:Z142"/>
    <mergeCell ref="V143:Z143"/>
    <mergeCell ref="V124:Z124"/>
    <mergeCell ref="V125:Z125"/>
    <mergeCell ref="V126:Z126"/>
    <mergeCell ref="V127:Z127"/>
    <mergeCell ref="V128:Z128"/>
    <mergeCell ref="V129:Z129"/>
    <mergeCell ref="V130:Z130"/>
    <mergeCell ref="V131:Z131"/>
    <mergeCell ref="V132:Z132"/>
    <mergeCell ref="V133:Z133"/>
    <mergeCell ref="V134:Z134"/>
    <mergeCell ref="V144:Z144"/>
    <mergeCell ref="V145:Z145"/>
    <mergeCell ref="V146:Z146"/>
    <mergeCell ref="V147:Z147"/>
    <mergeCell ref="V148:Z148"/>
    <mergeCell ref="T150:T151"/>
    <mergeCell ref="V150:W151"/>
    <mergeCell ref="X150:X151"/>
    <mergeCell ref="Y150:AA150"/>
    <mergeCell ref="AB150:AB151"/>
    <mergeCell ref="AC150:AC151"/>
    <mergeCell ref="AD150:AD151"/>
    <mergeCell ref="V152:W152"/>
    <mergeCell ref="V153:W153"/>
    <mergeCell ref="V154:W154"/>
    <mergeCell ref="V155:W155"/>
    <mergeCell ref="V162:W162"/>
    <mergeCell ref="V156:W156"/>
    <mergeCell ref="V157:W157"/>
    <mergeCell ref="V158:W158"/>
    <mergeCell ref="V159:W159"/>
    <mergeCell ref="V160:W160"/>
    <mergeCell ref="V161:W161"/>
  </mergeCells>
  <conditionalFormatting sqref="T118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4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5:H167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6 T109:T118">
      <formula1>0</formula1>
      <formula2>1</formula2>
    </dataValidation>
    <dataValidation type="list" allowBlank="1" showInputMessage="1" showErrorMessage="1" sqref="A1 G165:G169 G106 G109:G118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1" orientation="portrait" r:id="rId1"/>
  <headerFooter>
    <oddFooter>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3" filterMode="1">
    <tabColor rgb="FFFFC000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137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3.42578125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01 09 03</v>
      </c>
      <c r="C1" s="25" t="str">
        <f>CONCATENATE($W$25)</f>
        <v>IMPRESSÃO DA MINUTA DO PROJETO EXECUTIVO</v>
      </c>
      <c r="D1" s="25" t="str">
        <f>CONCATENATE($AC$25)</f>
        <v>Via</v>
      </c>
      <c r="E1" s="231">
        <f>$AD$163</f>
        <v>1421.65</v>
      </c>
      <c r="F1" s="231">
        <f>$AD$168</f>
        <v>1856.83</v>
      </c>
      <c r="G1" s="233">
        <f>$T$122</f>
        <v>1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454</v>
      </c>
      <c r="W25" s="579" t="s">
        <v>140</v>
      </c>
      <c r="X25" s="579"/>
      <c r="Y25" s="579"/>
      <c r="Z25" s="579"/>
      <c r="AA25" s="579"/>
      <c r="AB25" s="579"/>
      <c r="AC25" s="209" t="s">
        <v>128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58" si="0">MAX(I27:J27)</f>
        <v>1</v>
      </c>
      <c r="L27" s="33">
        <f t="shared" ref="L27:L5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9" si="2">IFERROR(IF($A29=0,0, ($AD29/$G$1)/$E$1  ),0)</f>
        <v>0</v>
      </c>
      <c r="C29" s="121">
        <f t="shared" ref="C29:C39" si="3">IF($A29=0,0,$B29*$E$1)</f>
        <v>0</v>
      </c>
      <c r="D29" s="121">
        <f t="shared" ref="D29:D39" si="4">IF($A29=0,0,$B29*$F$1)</f>
        <v>0</v>
      </c>
      <c r="E29" s="121">
        <f>IFERROR(IF($A29=0,0,#REF!),0)</f>
        <v>0</v>
      </c>
      <c r="F29" s="122">
        <f t="shared" ref="F29:F39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5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9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9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127</v>
      </c>
      <c r="U36" s="132"/>
      <c r="V36" s="563" t="s">
        <v>187</v>
      </c>
      <c r="W36" s="563"/>
      <c r="X36" s="131" t="s">
        <v>183</v>
      </c>
      <c r="Y36" s="115">
        <v>3.3333333333333333E-2</v>
      </c>
      <c r="Z36" s="115">
        <v>1</v>
      </c>
      <c r="AA36" s="115"/>
      <c r="AB36" s="207">
        <f>VLOOKUP(V36,BASE!$B$5:$E$53,4,FALSE)</f>
        <v>1798.408001111872</v>
      </c>
      <c r="AC36" s="207"/>
      <c r="AD36" s="113">
        <f t="shared" si="8"/>
        <v>59.946899999999999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 t="s">
        <v>184</v>
      </c>
      <c r="W37" s="563"/>
      <c r="X37" s="131" t="s">
        <v>183</v>
      </c>
      <c r="Y37" s="115">
        <v>0.1</v>
      </c>
      <c r="Z37" s="115">
        <v>1</v>
      </c>
      <c r="AA37" s="115"/>
      <c r="AB37" s="207">
        <f>VLOOKUP(V37,BASE!$B$5:$E$53,4,FALSE)</f>
        <v>239.7877334815829</v>
      </c>
      <c r="AC37" s="207"/>
      <c r="AD37" s="113">
        <f t="shared" si="8"/>
        <v>23.9787</v>
      </c>
      <c r="AE37" s="32"/>
      <c r="AF37" s="39"/>
      <c r="AG37" s="38"/>
    </row>
    <row r="38" spans="1:33" s="27" customFormat="1" x14ac:dyDescent="0.25">
      <c r="A38" s="30"/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1</v>
      </c>
      <c r="J38" s="30">
        <f>IF(I38=1,1,IF(SUM(J39:J$169)+SUM(I$26:I38)&lt;$I$22,1,0))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 t="s">
        <v>185</v>
      </c>
      <c r="W38" s="563"/>
      <c r="X38" s="131" t="s">
        <v>183</v>
      </c>
      <c r="Y38" s="115">
        <v>0.1</v>
      </c>
      <c r="Z38" s="115">
        <v>1</v>
      </c>
      <c r="AA38" s="115"/>
      <c r="AB38" s="207">
        <f>VLOOKUP(V38,BASE!$B$5:$E$53,4,FALSE)</f>
        <v>65.46508428631158</v>
      </c>
      <c r="AC38" s="207"/>
      <c r="AD38" s="113">
        <f t="shared" si="8"/>
        <v>6.5465</v>
      </c>
      <c r="AE38" s="32"/>
      <c r="AF38" s="39"/>
      <c r="AG38" s="38"/>
    </row>
    <row r="39" spans="1:33" s="27" customFormat="1" x14ac:dyDescent="0.25">
      <c r="A39" s="30"/>
      <c r="B39" s="122">
        <f t="shared" si="2"/>
        <v>0</v>
      </c>
      <c r="C39" s="121">
        <f t="shared" si="3"/>
        <v>0</v>
      </c>
      <c r="D39" s="121">
        <f t="shared" si="4"/>
        <v>0</v>
      </c>
      <c r="E39" s="121">
        <f>IFERROR(IF($A39=0,0,#REF!),0)</f>
        <v>0</v>
      </c>
      <c r="F39" s="122">
        <f t="shared" si="5"/>
        <v>0</v>
      </c>
      <c r="I39" s="30">
        <f t="shared" si="7"/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33"/>
      <c r="T39" s="123" t="s">
        <v>126</v>
      </c>
      <c r="U39" s="132"/>
      <c r="V39" s="563" t="s">
        <v>188</v>
      </c>
      <c r="W39" s="563"/>
      <c r="X39" s="131" t="s">
        <v>183</v>
      </c>
      <c r="Y39" s="115">
        <v>0.1</v>
      </c>
      <c r="Z39" s="115">
        <v>1</v>
      </c>
      <c r="AA39" s="115"/>
      <c r="AB39" s="207">
        <f>VLOOKUP(V39,BASE!$B$5:$E$53,4,FALSE)</f>
        <v>479.57546696316581</v>
      </c>
      <c r="AC39" s="207"/>
      <c r="AD39" s="113">
        <f t="shared" si="8"/>
        <v>47.957500000000003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ROUND(SUM(AD29:AD39),2)</f>
        <v>138.43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63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03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ROUND(SUM(AD43:AD62),2)</f>
        <v>94.02</v>
      </c>
      <c r="AE42" s="32"/>
      <c r="AF42" s="39"/>
      <c r="AG42" s="38"/>
    </row>
    <row r="43" spans="1:33" s="27" customFormat="1" x14ac:dyDescent="0.25">
      <c r="A43" s="30"/>
      <c r="B43" s="122">
        <f t="shared" ref="B43:B62" si="9">IFERROR(IF($A43=0,0, ($AD43/$G$1)/$E$1  ),0)</f>
        <v>0</v>
      </c>
      <c r="C43" s="121">
        <f t="shared" ref="C43:C62" si="10">IF($A43=0,0,$B43*$E$1)</f>
        <v>0</v>
      </c>
      <c r="D43" s="121">
        <f t="shared" ref="D43:D62" si="11">IF($A43=0,0,$B43*$F$1)</f>
        <v>0</v>
      </c>
      <c r="E43" s="121">
        <f>IFERROR(IF($A43=0,0,#REF!*#REF!),0)</f>
        <v>0</v>
      </c>
      <c r="F43" s="122">
        <f t="shared" ref="F43:F62" si="12">IF($A43=0,0, ( ($AD43/$E43) / $Y43))</f>
        <v>0</v>
      </c>
      <c r="I43" s="30">
        <v>1</v>
      </c>
      <c r="J43" s="30">
        <f>IF(I43=1,1,IF(SUM(J44:J$169)+SUM(I$26:I43)&lt;$I$22,1,0))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118</v>
      </c>
      <c r="U43" s="48"/>
      <c r="V43" s="569" t="s">
        <v>220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AB43/SUM($AB$43:$AB$98)</f>
        <v>0.05</v>
      </c>
      <c r="AB43" s="114">
        <v>1</v>
      </c>
      <c r="AC43" s="196">
        <f>Y43/220</f>
        <v>51.580363636363636</v>
      </c>
      <c r="AD43" s="113">
        <f>ROUND(AB43*AC43,4)</f>
        <v>51.580399999999997</v>
      </c>
      <c r="AE43" s="32"/>
      <c r="AF43" s="39"/>
      <c r="AG43" s="38"/>
    </row>
    <row r="44" spans="1:33" s="27" customFormat="1" x14ac:dyDescent="0.25">
      <c r="A44" s="30"/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ref="I44:I61" si="13">IF($AD44=0,0,1)</f>
        <v>1</v>
      </c>
      <c r="J44" s="30">
        <f>IF(I44=1,1,IF(SUM(J45:J$169)+SUM(I$26:I44)&lt;$I$22,1,0))</f>
        <v>1</v>
      </c>
      <c r="K44" s="33">
        <f t="shared" si="0"/>
        <v>1</v>
      </c>
      <c r="L44" s="33">
        <f t="shared" si="1"/>
        <v>1</v>
      </c>
      <c r="M44" s="33"/>
      <c r="N44" s="33"/>
      <c r="O44" s="33"/>
      <c r="P44" s="33"/>
      <c r="Q44" s="33"/>
      <c r="R44" s="33"/>
      <c r="S44" s="33"/>
      <c r="T44" s="200" t="s">
        <v>125</v>
      </c>
      <c r="U44" s="48"/>
      <c r="V44" s="569" t="s">
        <v>221</v>
      </c>
      <c r="W44" s="569"/>
      <c r="X44" s="131" t="s">
        <v>215</v>
      </c>
      <c r="Y44" s="207">
        <f>VLOOKUP(X44,BASE!$B$5:$E$53,4,FALSE)</f>
        <v>9335.82</v>
      </c>
      <c r="Z44" s="198">
        <v>1</v>
      </c>
      <c r="AA44" s="197">
        <f>AB44/SUM($AB$43:$AB$98)</f>
        <v>0.05</v>
      </c>
      <c r="AB44" s="114">
        <v>1</v>
      </c>
      <c r="AC44" s="196">
        <f>Y44/220</f>
        <v>42.435545454545455</v>
      </c>
      <c r="AD44" s="113">
        <f t="shared" ref="AD44:AD62" si="14">ROUND(AB44*AC44,4)</f>
        <v>42.435499999999998</v>
      </c>
      <c r="AE44" s="32"/>
      <c r="AF44" s="39"/>
      <c r="AG44" s="38"/>
    </row>
    <row r="45" spans="1:33" s="27" customFormat="1" hidden="1" x14ac:dyDescent="0.25">
      <c r="A45" s="30">
        <f t="shared" ref="A45:A61" si="15">IFERROR(IF(AD45&gt;0,T45,0),0)</f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ref="K59:K90" si="16">MAX(I59:J59)</f>
        <v>0</v>
      </c>
      <c r="L59" s="33">
        <f t="shared" ref="L59:L90" si="17">K59</f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hidden="1" x14ac:dyDescent="0.25">
      <c r="A60" s="30">
        <f t="shared" si="15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3"/>
        <v>0</v>
      </c>
      <c r="J60" s="30">
        <f>IF(I60=1,1,IF(SUM(J61:J$169)+SUM(I$26:I60)&lt;$I$22,1,0))</f>
        <v>0</v>
      </c>
      <c r="K60" s="33">
        <f t="shared" si="16"/>
        <v>0</v>
      </c>
      <c r="L60" s="33">
        <f t="shared" si="1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4"/>
        <v>0</v>
      </c>
      <c r="AE60" s="32"/>
      <c r="AF60" s="39"/>
      <c r="AG60" s="38"/>
    </row>
    <row r="61" spans="1:33" s="27" customFormat="1" hidden="1" x14ac:dyDescent="0.25">
      <c r="A61" s="30">
        <f t="shared" si="15"/>
        <v>0</v>
      </c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f t="shared" si="13"/>
        <v>0</v>
      </c>
      <c r="J61" s="30">
        <f>IF(I61=1,1,IF(SUM(J62:J$169)+SUM(I$26:I61)&lt;$I$22,1,0))</f>
        <v>0</v>
      </c>
      <c r="K61" s="33">
        <f t="shared" si="16"/>
        <v>0</v>
      </c>
      <c r="L61" s="33">
        <f t="shared" si="17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14"/>
        <v>0</v>
      </c>
      <c r="AE61" s="32"/>
      <c r="AF61" s="39"/>
      <c r="AG61" s="38"/>
    </row>
    <row r="62" spans="1:33" s="27" customFormat="1" x14ac:dyDescent="0.25">
      <c r="A62" s="30"/>
      <c r="B62" s="122">
        <f t="shared" si="9"/>
        <v>0</v>
      </c>
      <c r="C62" s="121">
        <f t="shared" si="10"/>
        <v>0</v>
      </c>
      <c r="D62" s="121">
        <f t="shared" si="11"/>
        <v>0</v>
      </c>
      <c r="E62" s="121">
        <f>IFERROR(IF($A62=0,0,#REF!*#REF!),0)</f>
        <v>0</v>
      </c>
      <c r="F62" s="122">
        <f t="shared" si="12"/>
        <v>0</v>
      </c>
      <c r="I62" s="30">
        <v>1</v>
      </c>
      <c r="J62" s="30">
        <f>IF(I62=1,1,IF(SUM(J63:J$169)+SUM(I$26:I62)&lt;$I$22,1,0))</f>
        <v>1</v>
      </c>
      <c r="K62" s="33">
        <f t="shared" si="16"/>
        <v>1</v>
      </c>
      <c r="L62" s="33">
        <f t="shared" si="17"/>
        <v>1</v>
      </c>
      <c r="M62" s="33"/>
      <c r="N62" s="33"/>
      <c r="O62" s="33"/>
      <c r="P62" s="33"/>
      <c r="Q62" s="33"/>
      <c r="R62" s="33"/>
      <c r="S62" s="33"/>
      <c r="T62" s="200"/>
      <c r="U62" s="48"/>
      <c r="V62" s="569" t="s">
        <v>19</v>
      </c>
      <c r="W62" s="569"/>
      <c r="X62" s="131" t="s">
        <v>19</v>
      </c>
      <c r="Y62" s="199">
        <v>0</v>
      </c>
      <c r="Z62" s="198">
        <v>0</v>
      </c>
      <c r="AA62" s="197">
        <v>0</v>
      </c>
      <c r="AB62" s="114">
        <v>0</v>
      </c>
      <c r="AC62" s="196">
        <v>0</v>
      </c>
      <c r="AD62" s="113">
        <f t="shared" si="14"/>
        <v>0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IF(I63=1,1,IF(SUM(J64:J$169)+SUM(I$26:I63)&lt;$I$22,1,0))</f>
        <v>1</v>
      </c>
      <c r="K63" s="33">
        <f t="shared" si="16"/>
        <v>1</v>
      </c>
      <c r="L63" s="33">
        <f t="shared" si="17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ROUND(SUM(AD64:AD83),2)</f>
        <v>148.6</v>
      </c>
      <c r="AE63" s="32"/>
      <c r="AF63" s="39"/>
      <c r="AG63" s="38"/>
    </row>
    <row r="64" spans="1:33" s="27" customFormat="1" x14ac:dyDescent="0.25">
      <c r="A64" s="30"/>
      <c r="B64" s="122">
        <f t="shared" ref="B64:B83" si="18">IFERROR(IF($A64=0,0, ($AD64/$G$1)/$E$1  ),0)</f>
        <v>0</v>
      </c>
      <c r="C64" s="121">
        <f t="shared" ref="C64:C83" si="19">IF($A64=0,0,$B64*$E$1)</f>
        <v>0</v>
      </c>
      <c r="D64" s="121">
        <f t="shared" ref="D64:D83" si="20">IF($A64=0,0,$B64*$F$1)</f>
        <v>0</v>
      </c>
      <c r="E64" s="121">
        <f>IFERROR(IF($A64=0,0,#REF!*#REF!),0)</f>
        <v>0</v>
      </c>
      <c r="F64" s="122">
        <f t="shared" ref="F64:F83" si="21">IF($A64=0,0, ( ($AD64/$E64) / $Y64))</f>
        <v>0</v>
      </c>
      <c r="I64" s="30">
        <v>1</v>
      </c>
      <c r="J64" s="30">
        <f>IF(I64=1,1,IF(SUM(J65:J$169)+SUM(I$26:I64)&lt;$I$22,1,0))</f>
        <v>1</v>
      </c>
      <c r="K64" s="33">
        <f t="shared" si="16"/>
        <v>1</v>
      </c>
      <c r="L64" s="33">
        <f t="shared" si="17"/>
        <v>1</v>
      </c>
      <c r="M64" s="33"/>
      <c r="N64" s="33"/>
      <c r="O64" s="33"/>
      <c r="P64" s="33"/>
      <c r="Q64" s="33"/>
      <c r="R64" s="33"/>
      <c r="S64" s="33"/>
      <c r="T64" s="200" t="s">
        <v>124</v>
      </c>
      <c r="U64" s="48"/>
      <c r="V64" s="569" t="s">
        <v>233</v>
      </c>
      <c r="W64" s="569"/>
      <c r="X64" s="131" t="s">
        <v>234</v>
      </c>
      <c r="Y64" s="207">
        <f>VLOOKUP(X64,BASE!$B$5:$E$53,4,FALSE)</f>
        <v>1816.28</v>
      </c>
      <c r="Z64" s="198">
        <v>1</v>
      </c>
      <c r="AA64" s="197">
        <f>AB64/SUM($AB$43:$AB$98)</f>
        <v>0.1</v>
      </c>
      <c r="AB64" s="114">
        <v>2</v>
      </c>
      <c r="AC64" s="196">
        <f>Y64/220</f>
        <v>8.2558181818181815</v>
      </c>
      <c r="AD64" s="113">
        <f>ROUND(AB64*AC64,4)</f>
        <v>16.511600000000001</v>
      </c>
      <c r="AE64" s="32"/>
      <c r="AF64" s="39"/>
      <c r="AG64" s="38"/>
    </row>
    <row r="65" spans="1:33" s="27" customFormat="1" x14ac:dyDescent="0.25">
      <c r="A65" s="30"/>
      <c r="B65" s="122">
        <f t="shared" si="18"/>
        <v>0</v>
      </c>
      <c r="C65" s="121">
        <f t="shared" si="19"/>
        <v>0</v>
      </c>
      <c r="D65" s="121">
        <f t="shared" si="20"/>
        <v>0</v>
      </c>
      <c r="E65" s="121">
        <f>IFERROR(IF($A65=0,0,#REF!*#REF!),0)</f>
        <v>0</v>
      </c>
      <c r="F65" s="122">
        <f t="shared" si="21"/>
        <v>0</v>
      </c>
      <c r="I65" s="30">
        <f t="shared" ref="I65:I82" si="22">IF($AD65=0,0,1)</f>
        <v>1</v>
      </c>
      <c r="J65" s="30">
        <f>IF(I65=1,1,IF(SUM(J66:J$169)+SUM(I$26:I65)&lt;$I$22,1,0))</f>
        <v>1</v>
      </c>
      <c r="K65" s="33">
        <f t="shared" si="16"/>
        <v>1</v>
      </c>
      <c r="L65" s="33">
        <f t="shared" si="17"/>
        <v>1</v>
      </c>
      <c r="M65" s="33"/>
      <c r="N65" s="33"/>
      <c r="O65" s="33"/>
      <c r="P65" s="33"/>
      <c r="Q65" s="33"/>
      <c r="R65" s="33"/>
      <c r="S65" s="33"/>
      <c r="T65" s="200" t="s">
        <v>82</v>
      </c>
      <c r="U65" s="48"/>
      <c r="V65" s="569" t="s">
        <v>235</v>
      </c>
      <c r="W65" s="569"/>
      <c r="X65" s="131" t="s">
        <v>234</v>
      </c>
      <c r="Y65" s="207">
        <f>VLOOKUP(X65,BASE!$B$5:$E$53,4,FALSE)</f>
        <v>1816.28</v>
      </c>
      <c r="Z65" s="198">
        <v>2</v>
      </c>
      <c r="AA65" s="197">
        <f>AB65/SUM($AB$43:$AB$98)</f>
        <v>0.8</v>
      </c>
      <c r="AB65" s="114">
        <v>16</v>
      </c>
      <c r="AC65" s="196">
        <f>Y65/220</f>
        <v>8.2558181818181815</v>
      </c>
      <c r="AD65" s="113">
        <f t="shared" ref="AD65:AD83" si="23">ROUND(AB65*AC65,4)</f>
        <v>132.09309999999999</v>
      </c>
      <c r="AE65" s="32"/>
      <c r="AF65" s="39"/>
      <c r="AG65" s="38"/>
    </row>
    <row r="66" spans="1:33" s="27" customFormat="1" hidden="1" x14ac:dyDescent="0.25">
      <c r="A66" s="30">
        <f t="shared" ref="A66:A82" si="24">IFERROR(IF(AD66&gt;0,T66,0),0)</f>
        <v>0</v>
      </c>
      <c r="B66" s="122">
        <f t="shared" si="18"/>
        <v>0</v>
      </c>
      <c r="C66" s="121">
        <f t="shared" si="19"/>
        <v>0</v>
      </c>
      <c r="D66" s="121">
        <f t="shared" si="20"/>
        <v>0</v>
      </c>
      <c r="E66" s="121">
        <f>IFERROR(IF($A66=0,0,#REF!*#REF!),0)</f>
        <v>0</v>
      </c>
      <c r="F66" s="122">
        <f t="shared" si="21"/>
        <v>0</v>
      </c>
      <c r="I66" s="30">
        <f t="shared" si="22"/>
        <v>0</v>
      </c>
      <c r="J66" s="30">
        <f>IF(I66=1,1,IF(SUM(J67:J$169)+SUM(I$26:I66)&lt;$I$22,1,0))</f>
        <v>0</v>
      </c>
      <c r="K66" s="33">
        <f t="shared" si="16"/>
        <v>0</v>
      </c>
      <c r="L66" s="33">
        <f t="shared" si="1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3"/>
        <v>0</v>
      </c>
      <c r="AE66" s="32"/>
      <c r="AF66" s="39"/>
      <c r="AG66" s="38"/>
    </row>
    <row r="67" spans="1:33" s="27" customFormat="1" hidden="1" x14ac:dyDescent="0.25">
      <c r="A67" s="30">
        <f t="shared" si="24"/>
        <v>0</v>
      </c>
      <c r="B67" s="122">
        <f t="shared" si="18"/>
        <v>0</v>
      </c>
      <c r="C67" s="121">
        <f t="shared" si="19"/>
        <v>0</v>
      </c>
      <c r="D67" s="121">
        <f t="shared" si="20"/>
        <v>0</v>
      </c>
      <c r="E67" s="121">
        <f>IFERROR(IF($A67=0,0,#REF!*#REF!),0)</f>
        <v>0</v>
      </c>
      <c r="F67" s="122">
        <f t="shared" si="21"/>
        <v>0</v>
      </c>
      <c r="I67" s="30">
        <f t="shared" si="22"/>
        <v>0</v>
      </c>
      <c r="J67" s="30">
        <f>IF(I67=1,1,IF(SUM(J68:J$169)+SUM(I$26:I67)&lt;$I$22,1,0))</f>
        <v>0</v>
      </c>
      <c r="K67" s="33">
        <f t="shared" si="16"/>
        <v>0</v>
      </c>
      <c r="L67" s="33">
        <f t="shared" si="1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3"/>
        <v>0</v>
      </c>
      <c r="AE67" s="32"/>
      <c r="AF67" s="39"/>
      <c r="AG67" s="38"/>
    </row>
    <row r="68" spans="1:33" s="27" customFormat="1" hidden="1" x14ac:dyDescent="0.25">
      <c r="A68" s="30">
        <f t="shared" si="24"/>
        <v>0</v>
      </c>
      <c r="B68" s="122">
        <f t="shared" si="18"/>
        <v>0</v>
      </c>
      <c r="C68" s="121">
        <f t="shared" si="19"/>
        <v>0</v>
      </c>
      <c r="D68" s="121">
        <f t="shared" si="20"/>
        <v>0</v>
      </c>
      <c r="E68" s="121">
        <f>IFERROR(IF($A68=0,0,#REF!*#REF!),0)</f>
        <v>0</v>
      </c>
      <c r="F68" s="122">
        <f t="shared" si="21"/>
        <v>0</v>
      </c>
      <c r="I68" s="30">
        <f t="shared" si="22"/>
        <v>0</v>
      </c>
      <c r="J68" s="30">
        <f>IF(I68=1,1,IF(SUM(J69:J$169)+SUM(I$26:I68)&lt;$I$22,1,0))</f>
        <v>0</v>
      </c>
      <c r="K68" s="33">
        <f t="shared" si="16"/>
        <v>0</v>
      </c>
      <c r="L68" s="33">
        <f t="shared" si="1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3"/>
        <v>0</v>
      </c>
      <c r="AE68" s="32"/>
      <c r="AF68" s="39"/>
      <c r="AG68" s="38"/>
    </row>
    <row r="69" spans="1:33" s="27" customFormat="1" hidden="1" x14ac:dyDescent="0.25">
      <c r="A69" s="30">
        <f t="shared" si="24"/>
        <v>0</v>
      </c>
      <c r="B69" s="122">
        <f t="shared" si="18"/>
        <v>0</v>
      </c>
      <c r="C69" s="121">
        <f t="shared" si="19"/>
        <v>0</v>
      </c>
      <c r="D69" s="121">
        <f t="shared" si="20"/>
        <v>0</v>
      </c>
      <c r="E69" s="121">
        <f>IFERROR(IF($A69=0,0,#REF!*#REF!),0)</f>
        <v>0</v>
      </c>
      <c r="F69" s="122">
        <f t="shared" si="21"/>
        <v>0</v>
      </c>
      <c r="I69" s="30">
        <f t="shared" si="22"/>
        <v>0</v>
      </c>
      <c r="J69" s="30">
        <f>IF(I69=1,1,IF(SUM(J70:J$169)+SUM(I$26:I69)&lt;$I$22,1,0))</f>
        <v>0</v>
      </c>
      <c r="K69" s="33">
        <f t="shared" si="16"/>
        <v>0</v>
      </c>
      <c r="L69" s="33">
        <f t="shared" si="1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3"/>
        <v>0</v>
      </c>
      <c r="AE69" s="32"/>
      <c r="AF69" s="39"/>
      <c r="AG69" s="38"/>
    </row>
    <row r="70" spans="1:33" s="27" customFormat="1" hidden="1" x14ac:dyDescent="0.25">
      <c r="A70" s="30">
        <f t="shared" si="24"/>
        <v>0</v>
      </c>
      <c r="B70" s="122">
        <f t="shared" si="18"/>
        <v>0</v>
      </c>
      <c r="C70" s="121">
        <f t="shared" si="19"/>
        <v>0</v>
      </c>
      <c r="D70" s="121">
        <f t="shared" si="20"/>
        <v>0</v>
      </c>
      <c r="E70" s="121">
        <f>IFERROR(IF($A70=0,0,#REF!*#REF!),0)</f>
        <v>0</v>
      </c>
      <c r="F70" s="122">
        <f t="shared" si="21"/>
        <v>0</v>
      </c>
      <c r="I70" s="30">
        <f t="shared" si="22"/>
        <v>0</v>
      </c>
      <c r="J70" s="30">
        <f>IF(I70=1,1,IF(SUM(J71:J$169)+SUM(I$26:I70)&lt;$I$22,1,0))</f>
        <v>0</v>
      </c>
      <c r="K70" s="33">
        <f t="shared" si="16"/>
        <v>0</v>
      </c>
      <c r="L70" s="33">
        <f t="shared" si="1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3"/>
        <v>0</v>
      </c>
      <c r="AE70" s="32"/>
      <c r="AF70" s="39"/>
      <c r="AG70" s="38"/>
    </row>
    <row r="71" spans="1:33" s="27" customFormat="1" hidden="1" x14ac:dyDescent="0.25">
      <c r="A71" s="30">
        <f t="shared" si="24"/>
        <v>0</v>
      </c>
      <c r="B71" s="122">
        <f t="shared" si="18"/>
        <v>0</v>
      </c>
      <c r="C71" s="121">
        <f t="shared" si="19"/>
        <v>0</v>
      </c>
      <c r="D71" s="121">
        <f t="shared" si="20"/>
        <v>0</v>
      </c>
      <c r="E71" s="121">
        <f>IFERROR(IF($A71=0,0,#REF!*#REF!),0)</f>
        <v>0</v>
      </c>
      <c r="F71" s="122">
        <f t="shared" si="21"/>
        <v>0</v>
      </c>
      <c r="I71" s="30">
        <f t="shared" si="22"/>
        <v>0</v>
      </c>
      <c r="J71" s="30">
        <f>IF(I71=1,1,IF(SUM(J72:J$169)+SUM(I$26:I71)&lt;$I$22,1,0))</f>
        <v>0</v>
      </c>
      <c r="K71" s="33">
        <f t="shared" si="16"/>
        <v>0</v>
      </c>
      <c r="L71" s="33">
        <f t="shared" si="1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3"/>
        <v>0</v>
      </c>
      <c r="AE71" s="32"/>
      <c r="AF71" s="39"/>
      <c r="AG71" s="38"/>
    </row>
    <row r="72" spans="1:33" s="27" customFormat="1" hidden="1" x14ac:dyDescent="0.25">
      <c r="A72" s="30">
        <f t="shared" si="24"/>
        <v>0</v>
      </c>
      <c r="B72" s="122">
        <f t="shared" si="18"/>
        <v>0</v>
      </c>
      <c r="C72" s="121">
        <f t="shared" si="19"/>
        <v>0</v>
      </c>
      <c r="D72" s="121">
        <f t="shared" si="20"/>
        <v>0</v>
      </c>
      <c r="E72" s="121">
        <f>IFERROR(IF($A72=0,0,#REF!*#REF!),0)</f>
        <v>0</v>
      </c>
      <c r="F72" s="122">
        <f t="shared" si="21"/>
        <v>0</v>
      </c>
      <c r="I72" s="30">
        <f t="shared" si="22"/>
        <v>0</v>
      </c>
      <c r="J72" s="30">
        <f>IF(I72=1,1,IF(SUM(J73:J$169)+SUM(I$26:I72)&lt;$I$22,1,0))</f>
        <v>0</v>
      </c>
      <c r="K72" s="33">
        <f t="shared" si="16"/>
        <v>0</v>
      </c>
      <c r="L72" s="33">
        <f t="shared" si="1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3"/>
        <v>0</v>
      </c>
      <c r="AE72" s="32"/>
      <c r="AF72" s="39"/>
      <c r="AG72" s="38"/>
    </row>
    <row r="73" spans="1:33" s="27" customFormat="1" hidden="1" x14ac:dyDescent="0.25">
      <c r="A73" s="30">
        <f t="shared" si="24"/>
        <v>0</v>
      </c>
      <c r="B73" s="122">
        <f t="shared" si="18"/>
        <v>0</v>
      </c>
      <c r="C73" s="121">
        <f t="shared" si="19"/>
        <v>0</v>
      </c>
      <c r="D73" s="121">
        <f t="shared" si="20"/>
        <v>0</v>
      </c>
      <c r="E73" s="121">
        <f>IFERROR(IF($A73=0,0,#REF!*#REF!),0)</f>
        <v>0</v>
      </c>
      <c r="F73" s="122">
        <f t="shared" si="21"/>
        <v>0</v>
      </c>
      <c r="I73" s="30">
        <f t="shared" si="22"/>
        <v>0</v>
      </c>
      <c r="J73" s="30">
        <f>IF(I73=1,1,IF(SUM(J74:J$169)+SUM(I$26:I73)&lt;$I$22,1,0))</f>
        <v>0</v>
      </c>
      <c r="K73" s="33">
        <f t="shared" si="16"/>
        <v>0</v>
      </c>
      <c r="L73" s="33">
        <f t="shared" si="1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3"/>
        <v>0</v>
      </c>
      <c r="AE73" s="32"/>
      <c r="AF73" s="39"/>
      <c r="AG73" s="38"/>
    </row>
    <row r="74" spans="1:33" s="27" customFormat="1" hidden="1" x14ac:dyDescent="0.25">
      <c r="A74" s="30">
        <f t="shared" si="24"/>
        <v>0</v>
      </c>
      <c r="B74" s="122">
        <f t="shared" si="18"/>
        <v>0</v>
      </c>
      <c r="C74" s="121">
        <f t="shared" si="19"/>
        <v>0</v>
      </c>
      <c r="D74" s="121">
        <f t="shared" si="20"/>
        <v>0</v>
      </c>
      <c r="E74" s="121">
        <f>IFERROR(IF($A74=0,0,#REF!*#REF!),0)</f>
        <v>0</v>
      </c>
      <c r="F74" s="122">
        <f t="shared" si="21"/>
        <v>0</v>
      </c>
      <c r="I74" s="30">
        <f t="shared" si="22"/>
        <v>0</v>
      </c>
      <c r="J74" s="30">
        <f>IF(I74=1,1,IF(SUM(J75:J$169)+SUM(I$26:I74)&lt;$I$22,1,0))</f>
        <v>0</v>
      </c>
      <c r="K74" s="33">
        <f t="shared" si="16"/>
        <v>0</v>
      </c>
      <c r="L74" s="33">
        <f t="shared" si="1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3"/>
        <v>0</v>
      </c>
      <c r="AE74" s="32"/>
      <c r="AF74" s="39"/>
      <c r="AG74" s="38"/>
    </row>
    <row r="75" spans="1:33" s="27" customFormat="1" hidden="1" x14ac:dyDescent="0.25">
      <c r="A75" s="30">
        <f t="shared" si="24"/>
        <v>0</v>
      </c>
      <c r="B75" s="122">
        <f t="shared" si="18"/>
        <v>0</v>
      </c>
      <c r="C75" s="121">
        <f t="shared" si="19"/>
        <v>0</v>
      </c>
      <c r="D75" s="121">
        <f t="shared" si="20"/>
        <v>0</v>
      </c>
      <c r="E75" s="121">
        <f>IFERROR(IF($A75=0,0,#REF!*#REF!),0)</f>
        <v>0</v>
      </c>
      <c r="F75" s="122">
        <f t="shared" si="21"/>
        <v>0</v>
      </c>
      <c r="I75" s="30">
        <f t="shared" si="22"/>
        <v>0</v>
      </c>
      <c r="J75" s="30">
        <f>IF(I75=1,1,IF(SUM(J76:J$169)+SUM(I$26:I75)&lt;$I$22,1,0))</f>
        <v>0</v>
      </c>
      <c r="K75" s="33">
        <f t="shared" si="16"/>
        <v>0</v>
      </c>
      <c r="L75" s="33">
        <f t="shared" si="1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3"/>
        <v>0</v>
      </c>
      <c r="AE75" s="32"/>
      <c r="AF75" s="39"/>
      <c r="AG75" s="38"/>
    </row>
    <row r="76" spans="1:33" s="27" customFormat="1" hidden="1" x14ac:dyDescent="0.25">
      <c r="A76" s="30">
        <f t="shared" si="24"/>
        <v>0</v>
      </c>
      <c r="B76" s="122">
        <f t="shared" si="18"/>
        <v>0</v>
      </c>
      <c r="C76" s="121">
        <f t="shared" si="19"/>
        <v>0</v>
      </c>
      <c r="D76" s="121">
        <f t="shared" si="20"/>
        <v>0</v>
      </c>
      <c r="E76" s="121">
        <f>IFERROR(IF($A76=0,0,#REF!*#REF!),0)</f>
        <v>0</v>
      </c>
      <c r="F76" s="122">
        <f t="shared" si="21"/>
        <v>0</v>
      </c>
      <c r="I76" s="30">
        <f t="shared" si="22"/>
        <v>0</v>
      </c>
      <c r="J76" s="30">
        <f>IF(I76=1,1,IF(SUM(J77:J$169)+SUM(I$26:I76)&lt;$I$22,1,0))</f>
        <v>0</v>
      </c>
      <c r="K76" s="33">
        <f t="shared" si="16"/>
        <v>0</v>
      </c>
      <c r="L76" s="33">
        <f t="shared" si="1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3"/>
        <v>0</v>
      </c>
      <c r="AE76" s="32"/>
      <c r="AF76" s="39"/>
      <c r="AG76" s="38"/>
    </row>
    <row r="77" spans="1:33" s="27" customFormat="1" hidden="1" x14ac:dyDescent="0.25">
      <c r="A77" s="30">
        <f t="shared" si="24"/>
        <v>0</v>
      </c>
      <c r="B77" s="122">
        <f t="shared" si="18"/>
        <v>0</v>
      </c>
      <c r="C77" s="121">
        <f t="shared" si="19"/>
        <v>0</v>
      </c>
      <c r="D77" s="121">
        <f t="shared" si="20"/>
        <v>0</v>
      </c>
      <c r="E77" s="121">
        <f>IFERROR(IF($A77=0,0,#REF!*#REF!),0)</f>
        <v>0</v>
      </c>
      <c r="F77" s="122">
        <f t="shared" si="21"/>
        <v>0</v>
      </c>
      <c r="I77" s="30">
        <f t="shared" si="22"/>
        <v>0</v>
      </c>
      <c r="J77" s="30">
        <f>IF(I77=1,1,IF(SUM(J78:J$169)+SUM(I$26:I77)&lt;$I$22,1,0))</f>
        <v>0</v>
      </c>
      <c r="K77" s="33">
        <f t="shared" si="16"/>
        <v>0</v>
      </c>
      <c r="L77" s="33">
        <f t="shared" si="1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3"/>
        <v>0</v>
      </c>
      <c r="AE77" s="32"/>
      <c r="AF77" s="39"/>
      <c r="AG77" s="38"/>
    </row>
    <row r="78" spans="1:33" s="27" customFormat="1" hidden="1" x14ac:dyDescent="0.25">
      <c r="A78" s="30">
        <f t="shared" si="24"/>
        <v>0</v>
      </c>
      <c r="B78" s="122">
        <f t="shared" si="18"/>
        <v>0</v>
      </c>
      <c r="C78" s="121">
        <f t="shared" si="19"/>
        <v>0</v>
      </c>
      <c r="D78" s="121">
        <f t="shared" si="20"/>
        <v>0</v>
      </c>
      <c r="E78" s="121">
        <f>IFERROR(IF($A78=0,0,#REF!*#REF!),0)</f>
        <v>0</v>
      </c>
      <c r="F78" s="122">
        <f t="shared" si="21"/>
        <v>0</v>
      </c>
      <c r="I78" s="30">
        <f t="shared" si="22"/>
        <v>0</v>
      </c>
      <c r="J78" s="30">
        <f>IF(I78=1,1,IF(SUM(J79:J$169)+SUM(I$26:I78)&lt;$I$22,1,0))</f>
        <v>0</v>
      </c>
      <c r="K78" s="33">
        <f t="shared" si="16"/>
        <v>0</v>
      </c>
      <c r="L78" s="33">
        <f t="shared" si="1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3"/>
        <v>0</v>
      </c>
      <c r="AE78" s="32"/>
      <c r="AF78" s="39"/>
      <c r="AG78" s="38"/>
    </row>
    <row r="79" spans="1:33" s="27" customFormat="1" hidden="1" x14ac:dyDescent="0.25">
      <c r="A79" s="30">
        <f t="shared" si="24"/>
        <v>0</v>
      </c>
      <c r="B79" s="122">
        <f t="shared" si="18"/>
        <v>0</v>
      </c>
      <c r="C79" s="121">
        <f t="shared" si="19"/>
        <v>0</v>
      </c>
      <c r="D79" s="121">
        <f t="shared" si="20"/>
        <v>0</v>
      </c>
      <c r="E79" s="121">
        <f>IFERROR(IF($A79=0,0,#REF!*#REF!),0)</f>
        <v>0</v>
      </c>
      <c r="F79" s="122">
        <f t="shared" si="21"/>
        <v>0</v>
      </c>
      <c r="I79" s="30">
        <f t="shared" si="22"/>
        <v>0</v>
      </c>
      <c r="J79" s="30">
        <f>IF(I79=1,1,IF(SUM(J80:J$169)+SUM(I$26:I79)&lt;$I$22,1,0))</f>
        <v>0</v>
      </c>
      <c r="K79" s="33">
        <f t="shared" si="16"/>
        <v>0</v>
      </c>
      <c r="L79" s="33">
        <f t="shared" si="1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3"/>
        <v>0</v>
      </c>
      <c r="AE79" s="32"/>
      <c r="AF79" s="39"/>
      <c r="AG79" s="38"/>
    </row>
    <row r="80" spans="1:33" s="27" customFormat="1" hidden="1" x14ac:dyDescent="0.25">
      <c r="A80" s="30">
        <f t="shared" si="24"/>
        <v>0</v>
      </c>
      <c r="B80" s="122">
        <f t="shared" si="18"/>
        <v>0</v>
      </c>
      <c r="C80" s="121">
        <f t="shared" si="19"/>
        <v>0</v>
      </c>
      <c r="D80" s="121">
        <f t="shared" si="20"/>
        <v>0</v>
      </c>
      <c r="E80" s="121">
        <f>IFERROR(IF($A80=0,0,#REF!*#REF!),0)</f>
        <v>0</v>
      </c>
      <c r="F80" s="122">
        <f t="shared" si="21"/>
        <v>0</v>
      </c>
      <c r="I80" s="30">
        <f t="shared" si="22"/>
        <v>0</v>
      </c>
      <c r="J80" s="30">
        <f>IF(I80=1,1,IF(SUM(J81:J$169)+SUM(I$26:I80)&lt;$I$22,1,0))</f>
        <v>0</v>
      </c>
      <c r="K80" s="33">
        <f t="shared" si="16"/>
        <v>0</v>
      </c>
      <c r="L80" s="33">
        <f t="shared" si="1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3"/>
        <v>0</v>
      </c>
      <c r="AE80" s="32"/>
      <c r="AF80" s="39"/>
      <c r="AG80" s="38"/>
    </row>
    <row r="81" spans="1:33" s="27" customFormat="1" hidden="1" x14ac:dyDescent="0.25">
      <c r="A81" s="30">
        <f t="shared" si="24"/>
        <v>0</v>
      </c>
      <c r="B81" s="122">
        <f t="shared" si="18"/>
        <v>0</v>
      </c>
      <c r="C81" s="121">
        <f t="shared" si="19"/>
        <v>0</v>
      </c>
      <c r="D81" s="121">
        <f t="shared" si="20"/>
        <v>0</v>
      </c>
      <c r="E81" s="121">
        <f>IFERROR(IF($A81=0,0,#REF!*#REF!),0)</f>
        <v>0</v>
      </c>
      <c r="F81" s="122">
        <f t="shared" si="21"/>
        <v>0</v>
      </c>
      <c r="I81" s="30">
        <f t="shared" si="22"/>
        <v>0</v>
      </c>
      <c r="J81" s="30">
        <f>IF(I81=1,1,IF(SUM(J82:J$169)+SUM(I$26:I81)&lt;$I$22,1,0))</f>
        <v>0</v>
      </c>
      <c r="K81" s="33">
        <f t="shared" si="16"/>
        <v>0</v>
      </c>
      <c r="L81" s="33">
        <f t="shared" si="1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3"/>
        <v>0</v>
      </c>
      <c r="AE81" s="32"/>
      <c r="AF81" s="39"/>
      <c r="AG81" s="38"/>
    </row>
    <row r="82" spans="1:33" s="27" customFormat="1" hidden="1" x14ac:dyDescent="0.25">
      <c r="A82" s="30">
        <f t="shared" si="24"/>
        <v>0</v>
      </c>
      <c r="B82" s="122">
        <f t="shared" si="18"/>
        <v>0</v>
      </c>
      <c r="C82" s="121">
        <f t="shared" si="19"/>
        <v>0</v>
      </c>
      <c r="D82" s="121">
        <f t="shared" si="20"/>
        <v>0</v>
      </c>
      <c r="E82" s="121">
        <f>IFERROR(IF($A82=0,0,#REF!*#REF!),0)</f>
        <v>0</v>
      </c>
      <c r="F82" s="122">
        <f t="shared" si="21"/>
        <v>0</v>
      </c>
      <c r="I82" s="30">
        <f t="shared" si="22"/>
        <v>0</v>
      </c>
      <c r="J82" s="30">
        <f>IF(I82=1,1,IF(SUM(J83:J$169)+SUM(I$26:I82)&lt;$I$22,1,0))</f>
        <v>0</v>
      </c>
      <c r="K82" s="33">
        <f t="shared" si="16"/>
        <v>0</v>
      </c>
      <c r="L82" s="33">
        <f t="shared" si="17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3"/>
        <v>0</v>
      </c>
      <c r="AE82" s="32"/>
      <c r="AF82" s="39"/>
      <c r="AG82" s="38"/>
    </row>
    <row r="83" spans="1:33" s="27" customFormat="1" x14ac:dyDescent="0.25">
      <c r="A83" s="30"/>
      <c r="B83" s="122">
        <f t="shared" si="18"/>
        <v>0</v>
      </c>
      <c r="C83" s="121">
        <f t="shared" si="19"/>
        <v>0</v>
      </c>
      <c r="D83" s="121">
        <f t="shared" si="20"/>
        <v>0</v>
      </c>
      <c r="E83" s="121">
        <f>IFERROR(IF($A83=0,0,#REF!*#REF!),0)</f>
        <v>0</v>
      </c>
      <c r="F83" s="122">
        <f t="shared" si="21"/>
        <v>0</v>
      </c>
      <c r="I83" s="30">
        <v>1</v>
      </c>
      <c r="J83" s="30">
        <f>IF(I83=1,1,IF(SUM(J84:J$169)+SUM(I$26:I83)&lt;$I$22,1,0))</f>
        <v>1</v>
      </c>
      <c r="K83" s="33">
        <f t="shared" si="16"/>
        <v>1</v>
      </c>
      <c r="L83" s="33">
        <f t="shared" si="17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23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IF(I84=1,1,IF(SUM(J85:J$169)+SUM(I$26:I84)&lt;$I$22,1,0))</f>
        <v>1</v>
      </c>
      <c r="K84" s="33">
        <f t="shared" si="16"/>
        <v>1</v>
      </c>
      <c r="L84" s="33">
        <f t="shared" si="17"/>
        <v>1</v>
      </c>
      <c r="M84" s="33"/>
      <c r="N84" s="33"/>
      <c r="O84" s="33"/>
      <c r="P84" s="33"/>
      <c r="Q84" s="33"/>
      <c r="R84" s="33"/>
      <c r="S84" s="33"/>
      <c r="T84" s="195"/>
      <c r="U84" s="48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ROUND(SUM(AD85:AD104),2)</f>
        <v>0</v>
      </c>
      <c r="AE84" s="32"/>
      <c r="AF84" s="39"/>
      <c r="AG84" s="38"/>
    </row>
    <row r="85" spans="1:33" s="27" customFormat="1" x14ac:dyDescent="0.25">
      <c r="A85" s="30"/>
      <c r="B85" s="122">
        <f t="shared" ref="B85:B104" si="25">IFERROR(IF($A85=0,0, ($AD85/$G$1)/$E$1  ),0)</f>
        <v>0</v>
      </c>
      <c r="C85" s="121">
        <f t="shared" ref="C85:C104" si="26">IF($A85=0,0,$B85*$E$1)</f>
        <v>0</v>
      </c>
      <c r="D85" s="121">
        <f t="shared" ref="D85:D104" si="27">IF($A85=0,0,$B85*$F$1)</f>
        <v>0</v>
      </c>
      <c r="E85" s="121">
        <f>IFERROR(IF($A85=0,0,#REF!*#REF!),0)</f>
        <v>0</v>
      </c>
      <c r="F85" s="122">
        <f t="shared" ref="F85:F104" si="28">IF($A85=0,0, ( ($AD85/$E85) / $Y85))</f>
        <v>0</v>
      </c>
      <c r="I85" s="30">
        <v>1</v>
      </c>
      <c r="J85" s="30">
        <f>IF(I85=1,1,IF(SUM(J86:J$169)+SUM(I$26:I85)&lt;$I$22,1,0))</f>
        <v>1</v>
      </c>
      <c r="K85" s="33">
        <f t="shared" si="16"/>
        <v>1</v>
      </c>
      <c r="L85" s="33">
        <f t="shared" si="1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>ROUND(AB85*AC85,4)</f>
        <v>0</v>
      </c>
      <c r="AE85" s="32"/>
      <c r="AF85" s="39"/>
      <c r="AG85" s="38"/>
    </row>
    <row r="86" spans="1:33" s="27" customFormat="1" x14ac:dyDescent="0.25">
      <c r="A86" s="30"/>
      <c r="B86" s="122">
        <f t="shared" si="25"/>
        <v>0</v>
      </c>
      <c r="C86" s="121">
        <f t="shared" si="26"/>
        <v>0</v>
      </c>
      <c r="D86" s="121">
        <f t="shared" si="27"/>
        <v>0</v>
      </c>
      <c r="E86" s="121">
        <f>IFERROR(IF($A86=0,0,#REF!*#REF!),0)</f>
        <v>0</v>
      </c>
      <c r="F86" s="122">
        <f t="shared" si="28"/>
        <v>0</v>
      </c>
      <c r="I86" s="30">
        <v>1</v>
      </c>
      <c r="J86" s="30">
        <f>IF(I86=1,1,IF(SUM(J87:J$169)+SUM(I$26:I86)&lt;$I$22,1,0))</f>
        <v>1</v>
      </c>
      <c r="K86" s="33">
        <f t="shared" si="16"/>
        <v>1</v>
      </c>
      <c r="L86" s="33">
        <f t="shared" si="17"/>
        <v>1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ref="AD86:AD104" si="29">ROUND(AB86*AC86,4)</f>
        <v>0</v>
      </c>
      <c r="AE86" s="32"/>
      <c r="AF86" s="39"/>
      <c r="AG86" s="38"/>
    </row>
    <row r="87" spans="1:33" s="27" customFormat="1" hidden="1" x14ac:dyDescent="0.25">
      <c r="A87" s="30">
        <f t="shared" ref="A87:A104" si="30">IFERROR(IF(AD87&gt;0,T87,0),0)</f>
        <v>0</v>
      </c>
      <c r="B87" s="122">
        <f t="shared" si="25"/>
        <v>0</v>
      </c>
      <c r="C87" s="121">
        <f t="shared" si="26"/>
        <v>0</v>
      </c>
      <c r="D87" s="121">
        <f t="shared" si="27"/>
        <v>0</v>
      </c>
      <c r="E87" s="121">
        <f>IFERROR(IF($A87=0,0,#REF!*#REF!),0)</f>
        <v>0</v>
      </c>
      <c r="F87" s="122">
        <f t="shared" si="28"/>
        <v>0</v>
      </c>
      <c r="I87" s="30">
        <f t="shared" ref="I87:I104" si="31">IF($AD87=0,0,1)</f>
        <v>0</v>
      </c>
      <c r="J87" s="30">
        <f>IF(I87=1,1,IF(SUM(J88:J$169)+SUM(I$26:I87)&lt;$I$22,1,0))</f>
        <v>0</v>
      </c>
      <c r="K87" s="33">
        <f t="shared" si="16"/>
        <v>0</v>
      </c>
      <c r="L87" s="33">
        <f t="shared" si="1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9"/>
        <v>0</v>
      </c>
      <c r="AE87" s="32"/>
      <c r="AF87" s="39"/>
      <c r="AG87" s="38"/>
    </row>
    <row r="88" spans="1:33" s="27" customFormat="1" hidden="1" x14ac:dyDescent="0.25">
      <c r="A88" s="30">
        <f t="shared" si="30"/>
        <v>0</v>
      </c>
      <c r="B88" s="122">
        <f t="shared" si="25"/>
        <v>0</v>
      </c>
      <c r="C88" s="121">
        <f t="shared" si="26"/>
        <v>0</v>
      </c>
      <c r="D88" s="121">
        <f t="shared" si="27"/>
        <v>0</v>
      </c>
      <c r="E88" s="121">
        <f>IFERROR(IF($A88=0,0,#REF!*#REF!),0)</f>
        <v>0</v>
      </c>
      <c r="F88" s="122">
        <f t="shared" si="28"/>
        <v>0</v>
      </c>
      <c r="I88" s="30">
        <f t="shared" si="31"/>
        <v>0</v>
      </c>
      <c r="J88" s="30">
        <f>IF(I88=1,1,IF(SUM(J89:J$169)+SUM(I$26:I88)&lt;$I$22,1,0))</f>
        <v>0</v>
      </c>
      <c r="K88" s="33">
        <f t="shared" si="16"/>
        <v>0</v>
      </c>
      <c r="L88" s="33">
        <f t="shared" si="1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9"/>
        <v>0</v>
      </c>
      <c r="AE88" s="32"/>
      <c r="AF88" s="39"/>
      <c r="AG88" s="38"/>
    </row>
    <row r="89" spans="1:33" s="27" customFormat="1" hidden="1" x14ac:dyDescent="0.25">
      <c r="A89" s="30">
        <f t="shared" si="30"/>
        <v>0</v>
      </c>
      <c r="B89" s="122">
        <f t="shared" si="25"/>
        <v>0</v>
      </c>
      <c r="C89" s="121">
        <f t="shared" si="26"/>
        <v>0</v>
      </c>
      <c r="D89" s="121">
        <f t="shared" si="27"/>
        <v>0</v>
      </c>
      <c r="E89" s="121">
        <f>IFERROR(IF($A89=0,0,#REF!*#REF!),0)</f>
        <v>0</v>
      </c>
      <c r="F89" s="122">
        <f t="shared" si="28"/>
        <v>0</v>
      </c>
      <c r="I89" s="30">
        <f t="shared" si="31"/>
        <v>0</v>
      </c>
      <c r="J89" s="30">
        <f>IF(I89=1,1,IF(SUM(J90:J$169)+SUM(I$26:I89)&lt;$I$22,1,0))</f>
        <v>0</v>
      </c>
      <c r="K89" s="33">
        <f t="shared" si="16"/>
        <v>0</v>
      </c>
      <c r="L89" s="33">
        <f t="shared" si="1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9"/>
        <v>0</v>
      </c>
      <c r="AE89" s="32"/>
      <c r="AF89" s="39"/>
      <c r="AG89" s="38"/>
    </row>
    <row r="90" spans="1:33" s="27" customFormat="1" hidden="1" x14ac:dyDescent="0.25">
      <c r="A90" s="30">
        <f t="shared" si="30"/>
        <v>0</v>
      </c>
      <c r="B90" s="122">
        <f t="shared" si="25"/>
        <v>0</v>
      </c>
      <c r="C90" s="121">
        <f t="shared" si="26"/>
        <v>0</v>
      </c>
      <c r="D90" s="121">
        <f t="shared" si="27"/>
        <v>0</v>
      </c>
      <c r="E90" s="121">
        <f>IFERROR(IF($A90=0,0,#REF!*#REF!),0)</f>
        <v>0</v>
      </c>
      <c r="F90" s="122">
        <f t="shared" si="28"/>
        <v>0</v>
      </c>
      <c r="I90" s="30">
        <f t="shared" si="31"/>
        <v>0</v>
      </c>
      <c r="J90" s="30">
        <f>IF(I90=1,1,IF(SUM(J91:J$169)+SUM(I$26:I90)&lt;$I$22,1,0))</f>
        <v>0</v>
      </c>
      <c r="K90" s="33">
        <f t="shared" si="16"/>
        <v>0</v>
      </c>
      <c r="L90" s="33">
        <f t="shared" si="17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9"/>
        <v>0</v>
      </c>
      <c r="AE90" s="32"/>
      <c r="AF90" s="39"/>
      <c r="AG90" s="38"/>
    </row>
    <row r="91" spans="1:33" s="27" customFormat="1" hidden="1" x14ac:dyDescent="0.25">
      <c r="A91" s="30">
        <f t="shared" si="30"/>
        <v>0</v>
      </c>
      <c r="B91" s="122">
        <f t="shared" si="25"/>
        <v>0</v>
      </c>
      <c r="C91" s="121">
        <f t="shared" si="26"/>
        <v>0</v>
      </c>
      <c r="D91" s="121">
        <f t="shared" si="27"/>
        <v>0</v>
      </c>
      <c r="E91" s="121">
        <f>IFERROR(IF($A91=0,0,#REF!*#REF!),0)</f>
        <v>0</v>
      </c>
      <c r="F91" s="122">
        <f t="shared" si="28"/>
        <v>0</v>
      </c>
      <c r="I91" s="30">
        <f t="shared" si="31"/>
        <v>0</v>
      </c>
      <c r="J91" s="30">
        <f>IF(I91=1,1,IF(SUM(J92:J$169)+SUM(I$26:I91)&lt;$I$22,1,0))</f>
        <v>0</v>
      </c>
      <c r="K91" s="33">
        <f t="shared" ref="K91:K122" si="32">MAX(I91:J91)</f>
        <v>0</v>
      </c>
      <c r="L91" s="33">
        <f t="shared" ref="L91:L122" si="33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9"/>
        <v>0</v>
      </c>
      <c r="AE91" s="32"/>
      <c r="AF91" s="39"/>
      <c r="AG91" s="38"/>
    </row>
    <row r="92" spans="1:33" s="27" customFormat="1" hidden="1" x14ac:dyDescent="0.25">
      <c r="A92" s="30">
        <f t="shared" si="30"/>
        <v>0</v>
      </c>
      <c r="B92" s="122">
        <f t="shared" si="25"/>
        <v>0</v>
      </c>
      <c r="C92" s="121">
        <f t="shared" si="26"/>
        <v>0</v>
      </c>
      <c r="D92" s="121">
        <f t="shared" si="27"/>
        <v>0</v>
      </c>
      <c r="E92" s="121">
        <f>IFERROR(IF($A92=0,0,#REF!*#REF!),0)</f>
        <v>0</v>
      </c>
      <c r="F92" s="122">
        <f t="shared" si="28"/>
        <v>0</v>
      </c>
      <c r="I92" s="30">
        <f t="shared" si="31"/>
        <v>0</v>
      </c>
      <c r="J92" s="30">
        <f>IF(I92=1,1,IF(SUM(J93:J$169)+SUM(I$26:I92)&lt;$I$22,1,0))</f>
        <v>0</v>
      </c>
      <c r="K92" s="33">
        <f t="shared" si="32"/>
        <v>0</v>
      </c>
      <c r="L92" s="33">
        <f t="shared" si="3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9"/>
        <v>0</v>
      </c>
      <c r="AE92" s="32"/>
      <c r="AF92" s="39"/>
      <c r="AG92" s="38"/>
    </row>
    <row r="93" spans="1:33" s="27" customFormat="1" hidden="1" x14ac:dyDescent="0.25">
      <c r="A93" s="30">
        <f t="shared" si="30"/>
        <v>0</v>
      </c>
      <c r="B93" s="122">
        <f t="shared" si="25"/>
        <v>0</v>
      </c>
      <c r="C93" s="121">
        <f t="shared" si="26"/>
        <v>0</v>
      </c>
      <c r="D93" s="121">
        <f t="shared" si="27"/>
        <v>0</v>
      </c>
      <c r="E93" s="121">
        <f>IFERROR(IF($A93=0,0,#REF!*#REF!),0)</f>
        <v>0</v>
      </c>
      <c r="F93" s="122">
        <f t="shared" si="28"/>
        <v>0</v>
      </c>
      <c r="I93" s="30">
        <f t="shared" si="31"/>
        <v>0</v>
      </c>
      <c r="J93" s="30">
        <f>IF(I93=1,1,IF(SUM(J94:J$169)+SUM(I$26:I93)&lt;$I$22,1,0))</f>
        <v>0</v>
      </c>
      <c r="K93" s="33">
        <f t="shared" si="32"/>
        <v>0</v>
      </c>
      <c r="L93" s="33">
        <f t="shared" si="3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9"/>
        <v>0</v>
      </c>
      <c r="AE93" s="32"/>
      <c r="AF93" s="39"/>
      <c r="AG93" s="38"/>
    </row>
    <row r="94" spans="1:33" s="27" customFormat="1" hidden="1" x14ac:dyDescent="0.25">
      <c r="A94" s="30">
        <f t="shared" si="30"/>
        <v>0</v>
      </c>
      <c r="B94" s="122">
        <f t="shared" si="25"/>
        <v>0</v>
      </c>
      <c r="C94" s="121">
        <f t="shared" si="26"/>
        <v>0</v>
      </c>
      <c r="D94" s="121">
        <f t="shared" si="27"/>
        <v>0</v>
      </c>
      <c r="E94" s="121">
        <f>IFERROR(IF($A94=0,0,#REF!*#REF!),0)</f>
        <v>0</v>
      </c>
      <c r="F94" s="122">
        <f t="shared" si="28"/>
        <v>0</v>
      </c>
      <c r="I94" s="30">
        <f t="shared" si="31"/>
        <v>0</v>
      </c>
      <c r="J94" s="30">
        <f>IF(I94=1,1,IF(SUM(J95:J$169)+SUM(I$26:I94)&lt;$I$22,1,0))</f>
        <v>0</v>
      </c>
      <c r="K94" s="33">
        <f t="shared" si="32"/>
        <v>0</v>
      </c>
      <c r="L94" s="33">
        <f t="shared" si="3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9"/>
        <v>0</v>
      </c>
      <c r="AE94" s="32"/>
      <c r="AF94" s="39"/>
      <c r="AG94" s="38"/>
    </row>
    <row r="95" spans="1:33" s="27" customFormat="1" hidden="1" x14ac:dyDescent="0.25">
      <c r="A95" s="30">
        <f t="shared" si="30"/>
        <v>0</v>
      </c>
      <c r="B95" s="122">
        <f t="shared" si="25"/>
        <v>0</v>
      </c>
      <c r="C95" s="121">
        <f t="shared" si="26"/>
        <v>0</v>
      </c>
      <c r="D95" s="121">
        <f t="shared" si="27"/>
        <v>0</v>
      </c>
      <c r="E95" s="121">
        <f>IFERROR(IF($A95=0,0,#REF!*#REF!),0)</f>
        <v>0</v>
      </c>
      <c r="F95" s="122">
        <f t="shared" si="28"/>
        <v>0</v>
      </c>
      <c r="I95" s="30">
        <f t="shared" si="31"/>
        <v>0</v>
      </c>
      <c r="J95" s="30">
        <f>IF(I95=1,1,IF(SUM(J96:J$169)+SUM(I$26:I95)&lt;$I$22,1,0))</f>
        <v>0</v>
      </c>
      <c r="K95" s="33">
        <f t="shared" si="32"/>
        <v>0</v>
      </c>
      <c r="L95" s="33">
        <f t="shared" si="3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9"/>
        <v>0</v>
      </c>
      <c r="AE95" s="32"/>
      <c r="AF95" s="39"/>
      <c r="AG95" s="38"/>
    </row>
    <row r="96" spans="1:33" s="27" customFormat="1" hidden="1" x14ac:dyDescent="0.25">
      <c r="A96" s="30">
        <f t="shared" si="30"/>
        <v>0</v>
      </c>
      <c r="B96" s="122">
        <f t="shared" si="25"/>
        <v>0</v>
      </c>
      <c r="C96" s="121">
        <f t="shared" si="26"/>
        <v>0</v>
      </c>
      <c r="D96" s="121">
        <f t="shared" si="27"/>
        <v>0</v>
      </c>
      <c r="E96" s="121">
        <f>IFERROR(IF($A96=0,0,#REF!*#REF!),0)</f>
        <v>0</v>
      </c>
      <c r="F96" s="122">
        <f t="shared" si="28"/>
        <v>0</v>
      </c>
      <c r="I96" s="30">
        <f t="shared" si="31"/>
        <v>0</v>
      </c>
      <c r="J96" s="30">
        <f>IF(I96=1,1,IF(SUM(J97:J$169)+SUM(I$26:I96)&lt;$I$22,1,0))</f>
        <v>0</v>
      </c>
      <c r="K96" s="33">
        <f t="shared" si="32"/>
        <v>0</v>
      </c>
      <c r="L96" s="33">
        <f t="shared" si="3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9"/>
        <v>0</v>
      </c>
      <c r="AE96" s="32"/>
      <c r="AF96" s="39"/>
      <c r="AG96" s="38"/>
    </row>
    <row r="97" spans="1:33" s="27" customFormat="1" hidden="1" x14ac:dyDescent="0.25">
      <c r="A97" s="30">
        <f t="shared" si="30"/>
        <v>0</v>
      </c>
      <c r="B97" s="122">
        <f t="shared" si="25"/>
        <v>0</v>
      </c>
      <c r="C97" s="121">
        <f t="shared" si="26"/>
        <v>0</v>
      </c>
      <c r="D97" s="121">
        <f t="shared" si="27"/>
        <v>0</v>
      </c>
      <c r="E97" s="121">
        <f>IFERROR(IF($A97=0,0,#REF!*#REF!),0)</f>
        <v>0</v>
      </c>
      <c r="F97" s="122">
        <f t="shared" si="28"/>
        <v>0</v>
      </c>
      <c r="I97" s="30">
        <f t="shared" si="31"/>
        <v>0</v>
      </c>
      <c r="J97" s="30">
        <f>IF(I97=1,1,IF(SUM(J98:J$169)+SUM(I$26:I97)&lt;$I$22,1,0))</f>
        <v>0</v>
      </c>
      <c r="K97" s="33">
        <f t="shared" si="32"/>
        <v>0</v>
      </c>
      <c r="L97" s="33">
        <f t="shared" si="3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9"/>
        <v>0</v>
      </c>
      <c r="AE97" s="32"/>
      <c r="AF97" s="39"/>
      <c r="AG97" s="38"/>
    </row>
    <row r="98" spans="1:33" s="27" customFormat="1" ht="14.45" hidden="1" customHeight="1" x14ac:dyDescent="0.25">
      <c r="A98" s="30">
        <f t="shared" si="30"/>
        <v>0</v>
      </c>
      <c r="B98" s="122">
        <f t="shared" si="25"/>
        <v>0</v>
      </c>
      <c r="C98" s="121">
        <f t="shared" si="26"/>
        <v>0</v>
      </c>
      <c r="D98" s="121">
        <f t="shared" si="27"/>
        <v>0</v>
      </c>
      <c r="E98" s="121">
        <f>IFERROR(IF($A98=0,0,#REF!*#REF!),0)</f>
        <v>0</v>
      </c>
      <c r="F98" s="122">
        <f t="shared" si="28"/>
        <v>0</v>
      </c>
      <c r="I98" s="30">
        <f t="shared" si="31"/>
        <v>0</v>
      </c>
      <c r="J98" s="30">
        <f>IF(I98=1,1,IF(SUM(J99:J$169)+SUM(I$26:I98)&lt;$I$22,1,0))</f>
        <v>0</v>
      </c>
      <c r="K98" s="33">
        <f t="shared" si="32"/>
        <v>0</v>
      </c>
      <c r="L98" s="33">
        <f t="shared" si="3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9"/>
        <v>0</v>
      </c>
      <c r="AE98" s="32"/>
      <c r="AF98" s="39"/>
      <c r="AG98" s="38"/>
    </row>
    <row r="99" spans="1:33" s="27" customFormat="1" hidden="1" x14ac:dyDescent="0.25">
      <c r="A99" s="30">
        <f t="shared" si="30"/>
        <v>0</v>
      </c>
      <c r="B99" s="122">
        <f t="shared" si="25"/>
        <v>0</v>
      </c>
      <c r="C99" s="121">
        <f t="shared" si="26"/>
        <v>0</v>
      </c>
      <c r="D99" s="121">
        <f t="shared" si="27"/>
        <v>0</v>
      </c>
      <c r="E99" s="121">
        <f>IFERROR(IF($A99=0,0,#REF!*#REF!),0)</f>
        <v>0</v>
      </c>
      <c r="F99" s="122">
        <f t="shared" si="28"/>
        <v>0</v>
      </c>
      <c r="I99" s="30">
        <f t="shared" si="31"/>
        <v>0</v>
      </c>
      <c r="J99" s="30">
        <f>IF(I99=1,1,IF(SUM(J100:J$169)+SUM(I$26:I99)&lt;$I$22,1,0))</f>
        <v>0</v>
      </c>
      <c r="K99" s="33">
        <f t="shared" si="32"/>
        <v>0</v>
      </c>
      <c r="L99" s="33">
        <f t="shared" si="3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9"/>
        <v>0</v>
      </c>
      <c r="AE99" s="32"/>
      <c r="AF99" s="39"/>
      <c r="AG99" s="38"/>
    </row>
    <row r="100" spans="1:33" s="27" customFormat="1" hidden="1" x14ac:dyDescent="0.25">
      <c r="A100" s="30">
        <f t="shared" si="30"/>
        <v>0</v>
      </c>
      <c r="B100" s="122">
        <f t="shared" si="25"/>
        <v>0</v>
      </c>
      <c r="C100" s="121">
        <f t="shared" si="26"/>
        <v>0</v>
      </c>
      <c r="D100" s="121">
        <f t="shared" si="27"/>
        <v>0</v>
      </c>
      <c r="E100" s="121">
        <f>IFERROR(IF($A100=0,0,#REF!*#REF!),0)</f>
        <v>0</v>
      </c>
      <c r="F100" s="122">
        <f t="shared" si="28"/>
        <v>0</v>
      </c>
      <c r="I100" s="30">
        <f t="shared" si="31"/>
        <v>0</v>
      </c>
      <c r="J100" s="30">
        <f>IF(I100=1,1,IF(SUM(J101:J$169)+SUM(I$26:I100)&lt;$I$22,1,0))</f>
        <v>0</v>
      </c>
      <c r="K100" s="33">
        <f t="shared" si="32"/>
        <v>0</v>
      </c>
      <c r="L100" s="33">
        <f t="shared" si="3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9"/>
        <v>0</v>
      </c>
      <c r="AE100" s="32"/>
      <c r="AF100" s="39"/>
      <c r="AG100" s="38"/>
    </row>
    <row r="101" spans="1:33" s="27" customFormat="1" hidden="1" x14ac:dyDescent="0.25">
      <c r="A101" s="30">
        <f t="shared" si="30"/>
        <v>0</v>
      </c>
      <c r="B101" s="122">
        <f t="shared" si="25"/>
        <v>0</v>
      </c>
      <c r="C101" s="121">
        <f t="shared" si="26"/>
        <v>0</v>
      </c>
      <c r="D101" s="121">
        <f t="shared" si="27"/>
        <v>0</v>
      </c>
      <c r="E101" s="121">
        <f>IFERROR(IF($A101=0,0,#REF!*#REF!),0)</f>
        <v>0</v>
      </c>
      <c r="F101" s="122">
        <f t="shared" si="28"/>
        <v>0</v>
      </c>
      <c r="I101" s="30">
        <f t="shared" si="31"/>
        <v>0</v>
      </c>
      <c r="J101" s="30">
        <f>IF(I101=1,1,IF(SUM(J102:J$169)+SUM(I$26:I101)&lt;$I$22,1,0))</f>
        <v>0</v>
      </c>
      <c r="K101" s="33">
        <f t="shared" si="32"/>
        <v>0</v>
      </c>
      <c r="L101" s="33">
        <f t="shared" si="3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9"/>
        <v>0</v>
      </c>
      <c r="AE101" s="32"/>
      <c r="AF101" s="39"/>
      <c r="AG101" s="38"/>
    </row>
    <row r="102" spans="1:33" s="27" customFormat="1" hidden="1" x14ac:dyDescent="0.25">
      <c r="A102" s="30">
        <f t="shared" si="30"/>
        <v>0</v>
      </c>
      <c r="B102" s="122">
        <f t="shared" si="25"/>
        <v>0</v>
      </c>
      <c r="C102" s="121">
        <f t="shared" si="26"/>
        <v>0</v>
      </c>
      <c r="D102" s="121">
        <f t="shared" si="27"/>
        <v>0</v>
      </c>
      <c r="E102" s="121">
        <f>IFERROR(IF($A102=0,0,#REF!*#REF!),0)</f>
        <v>0</v>
      </c>
      <c r="F102" s="122">
        <f t="shared" si="28"/>
        <v>0</v>
      </c>
      <c r="I102" s="30">
        <f t="shared" si="31"/>
        <v>0</v>
      </c>
      <c r="J102" s="30">
        <f>IF(I102=1,1,IF(SUM(J103:J$169)+SUM(I$26:I102)&lt;$I$22,1,0))</f>
        <v>0</v>
      </c>
      <c r="K102" s="33">
        <f t="shared" si="32"/>
        <v>0</v>
      </c>
      <c r="L102" s="33">
        <f t="shared" si="3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9"/>
        <v>0</v>
      </c>
      <c r="AE102" s="32"/>
      <c r="AF102" s="39"/>
      <c r="AG102" s="38"/>
    </row>
    <row r="103" spans="1:33" s="27" customFormat="1" hidden="1" x14ac:dyDescent="0.25">
      <c r="A103" s="30">
        <f t="shared" si="30"/>
        <v>0</v>
      </c>
      <c r="B103" s="122">
        <f t="shared" si="25"/>
        <v>0</v>
      </c>
      <c r="C103" s="121">
        <f t="shared" si="26"/>
        <v>0</v>
      </c>
      <c r="D103" s="121">
        <f t="shared" si="27"/>
        <v>0</v>
      </c>
      <c r="E103" s="121">
        <f>IFERROR(IF($A103=0,0,#REF!*#REF!),0)</f>
        <v>0</v>
      </c>
      <c r="F103" s="122">
        <f t="shared" si="28"/>
        <v>0</v>
      </c>
      <c r="I103" s="30">
        <f t="shared" si="31"/>
        <v>0</v>
      </c>
      <c r="J103" s="30">
        <f>IF(I103=1,1,IF(SUM(J104:J$169)+SUM(I$26:I103)&lt;$I$22,1,0))</f>
        <v>0</v>
      </c>
      <c r="K103" s="33">
        <f t="shared" si="32"/>
        <v>0</v>
      </c>
      <c r="L103" s="33">
        <f t="shared" si="33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9"/>
        <v>0</v>
      </c>
      <c r="AE103" s="32"/>
      <c r="AF103" s="39"/>
      <c r="AG103" s="38"/>
    </row>
    <row r="104" spans="1:33" s="27" customFormat="1" hidden="1" x14ac:dyDescent="0.25">
      <c r="A104" s="30">
        <f t="shared" si="30"/>
        <v>0</v>
      </c>
      <c r="B104" s="122">
        <f t="shared" si="25"/>
        <v>0</v>
      </c>
      <c r="C104" s="121">
        <f t="shared" si="26"/>
        <v>0</v>
      </c>
      <c r="D104" s="121">
        <f t="shared" si="27"/>
        <v>0</v>
      </c>
      <c r="E104" s="121">
        <f>IFERROR(IF($A104=0,0,#REF!*#REF!),0)</f>
        <v>0</v>
      </c>
      <c r="F104" s="122">
        <f t="shared" si="28"/>
        <v>0</v>
      </c>
      <c r="I104" s="30">
        <f t="shared" si="31"/>
        <v>0</v>
      </c>
      <c r="J104" s="30">
        <f>IF(I104=1,1,IF(SUM(J105:J$169)+SUM(I$26:I104)&lt;$I$22,1,0))</f>
        <v>0</v>
      </c>
      <c r="K104" s="33">
        <f t="shared" si="32"/>
        <v>0</v>
      </c>
      <c r="L104" s="33">
        <f t="shared" si="33"/>
        <v>0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29"/>
        <v>0</v>
      </c>
      <c r="AE104" s="32"/>
      <c r="AF104" s="39"/>
      <c r="AG104" s="38"/>
    </row>
    <row r="105" spans="1:33" s="27" customFormat="1" x14ac:dyDescent="0.25">
      <c r="A105" s="31"/>
      <c r="B105" s="31"/>
      <c r="C105" s="31"/>
      <c r="D105" s="31"/>
      <c r="E105" s="31"/>
      <c r="F105" s="31"/>
      <c r="I105" s="30">
        <v>1</v>
      </c>
      <c r="J105" s="30">
        <f>IF(I105=1,1,IF(SUM(J108:J$169)+SUM(I$26:I105)&lt;$I$22,1,0))</f>
        <v>1</v>
      </c>
      <c r="K105" s="33">
        <f t="shared" si="32"/>
        <v>1</v>
      </c>
      <c r="L105" s="33">
        <f t="shared" si="33"/>
        <v>1</v>
      </c>
      <c r="M105" s="33"/>
      <c r="N105" s="33"/>
      <c r="O105" s="33"/>
      <c r="P105" s="33"/>
      <c r="Q105" s="33"/>
      <c r="R105" s="33"/>
      <c r="S105" s="33"/>
      <c r="T105" s="195"/>
      <c r="U105" s="48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ROUND(AD42+AD63+AD84,2)</f>
        <v>242.62</v>
      </c>
      <c r="AE105" s="32"/>
      <c r="AF105" s="39"/>
      <c r="AG105" s="38"/>
    </row>
    <row r="106" spans="1:33" s="101" customFormat="1" ht="14.45" customHeight="1" x14ac:dyDescent="0.25">
      <c r="A106" s="30"/>
      <c r="B106" s="122">
        <f>IFERROR(IF($A106=0,0, ($AD106/$G$1)/$E$1  ),0)</f>
        <v>0</v>
      </c>
      <c r="C106" s="121">
        <f>IF($A106=0,0,$B106*$E$1)</f>
        <v>0</v>
      </c>
      <c r="D106" s="121">
        <f>IF($A106=0,0,$B106*$F$1)</f>
        <v>0</v>
      </c>
      <c r="E106" s="121"/>
      <c r="F106" s="122"/>
      <c r="G106" s="64" t="s">
        <v>16</v>
      </c>
      <c r="H106" s="63">
        <f>IFERROR(IF(G106=$A$1,1,0),0)</f>
        <v>1</v>
      </c>
      <c r="I106" s="30">
        <v>1</v>
      </c>
      <c r="J106" s="30">
        <f>H106</f>
        <v>1</v>
      </c>
      <c r="K106" s="33">
        <f t="shared" si="32"/>
        <v>1</v>
      </c>
      <c r="L106" s="33">
        <f t="shared" si="33"/>
        <v>1</v>
      </c>
      <c r="M106" s="33"/>
      <c r="N106" s="33"/>
      <c r="O106" s="33"/>
      <c r="P106" s="33"/>
      <c r="Q106" s="33"/>
      <c r="R106" s="33"/>
      <c r="S106" s="61"/>
      <c r="T106" s="157">
        <v>1</v>
      </c>
      <c r="U106" s="168"/>
      <c r="V106" s="185"/>
      <c r="W106" s="185"/>
      <c r="X106" s="185"/>
      <c r="Y106" s="184"/>
      <c r="Z106" s="183"/>
      <c r="AA106" s="183"/>
      <c r="AB106" s="189" t="s">
        <v>42</v>
      </c>
      <c r="AC106" s="188">
        <v>0.84040000000000004</v>
      </c>
      <c r="AD106" s="187">
        <f>$AD$105*AC106*T106</f>
        <v>203.89784800000001</v>
      </c>
      <c r="AE106" s="102"/>
      <c r="AF106" s="104"/>
      <c r="AG106" s="103"/>
    </row>
    <row r="107" spans="1:33" s="101" customFormat="1" ht="22.35" customHeight="1" x14ac:dyDescent="0.25">
      <c r="A107" s="112"/>
      <c r="B107" s="112"/>
      <c r="C107" s="112"/>
      <c r="D107" s="112"/>
      <c r="E107" s="112"/>
      <c r="F107" s="112"/>
      <c r="I107" s="30">
        <v>1</v>
      </c>
      <c r="J107" s="30">
        <f>IF(I107=1,1,IF(SUM(J110:J$169)+SUM(I$26:I107)&lt;$I$22,1,0))</f>
        <v>1</v>
      </c>
      <c r="K107" s="33">
        <f t="shared" si="32"/>
        <v>1</v>
      </c>
      <c r="L107" s="33">
        <f t="shared" si="33"/>
        <v>1</v>
      </c>
      <c r="M107" s="33"/>
      <c r="N107" s="33"/>
      <c r="O107" s="33"/>
      <c r="P107" s="33"/>
      <c r="Q107" s="33"/>
      <c r="R107" s="33"/>
      <c r="S107" s="61"/>
      <c r="T107" s="186"/>
      <c r="U107" s="168"/>
      <c r="V107" s="185"/>
      <c r="W107" s="185"/>
      <c r="X107" s="185"/>
      <c r="Y107" s="184"/>
      <c r="Z107" s="183"/>
      <c r="AA107" s="183"/>
      <c r="AB107" s="182"/>
      <c r="AC107" s="181" t="s">
        <v>41</v>
      </c>
      <c r="AD107" s="180">
        <f>ROUND(AD105+AD106,2)</f>
        <v>446.52</v>
      </c>
      <c r="AE107" s="102"/>
      <c r="AF107" s="104"/>
      <c r="AG107" s="103"/>
    </row>
    <row r="108" spans="1:33" s="101" customFormat="1" ht="25.35" customHeight="1" x14ac:dyDescent="0.25">
      <c r="A108" s="112"/>
      <c r="B108" s="112"/>
      <c r="C108" s="112"/>
      <c r="D108" s="112"/>
      <c r="E108" s="112"/>
      <c r="F108" s="112"/>
      <c r="G108" s="100" t="s">
        <v>18</v>
      </c>
      <c r="H108" s="100" t="s">
        <v>17</v>
      </c>
      <c r="I108" s="30">
        <v>1</v>
      </c>
      <c r="J108" s="30">
        <f>IF(I108=1,1,IF(SUM(J110:J$169)+SUM(I$26:I108)&lt;$I$22,1,0))</f>
        <v>1</v>
      </c>
      <c r="K108" s="33">
        <f t="shared" si="32"/>
        <v>1</v>
      </c>
      <c r="L108" s="33">
        <f t="shared" si="33"/>
        <v>1</v>
      </c>
      <c r="M108" s="33"/>
      <c r="N108" s="33"/>
      <c r="O108" s="33"/>
      <c r="P108" s="33"/>
      <c r="Q108" s="33"/>
      <c r="R108" s="33"/>
      <c r="S108" s="61"/>
      <c r="T108" s="179" t="s">
        <v>40</v>
      </c>
      <c r="U108" s="168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E108" s="102"/>
      <c r="AF108" s="104"/>
      <c r="AG108" s="103"/>
    </row>
    <row r="109" spans="1:33" s="101" customFormat="1" ht="14.45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63">
        <f t="shared" ref="H109:H118" si="34">IFERROR(IF(G109=$A$1,1,0),0)</f>
        <v>1</v>
      </c>
      <c r="I109" s="30">
        <v>1</v>
      </c>
      <c r="J109" s="30">
        <f t="shared" ref="J109:J118" si="35">I109</f>
        <v>1</v>
      </c>
      <c r="K109" s="33">
        <f t="shared" si="32"/>
        <v>1</v>
      </c>
      <c r="L109" s="33">
        <f t="shared" si="33"/>
        <v>1</v>
      </c>
      <c r="M109" s="33"/>
      <c r="N109" s="33"/>
      <c r="O109" s="33"/>
      <c r="P109" s="33"/>
      <c r="Q109" s="33"/>
      <c r="R109" s="33"/>
      <c r="S109" s="61"/>
      <c r="T109" s="157">
        <v>1</v>
      </c>
      <c r="U109" s="168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72.7864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63">
        <f t="shared" si="34"/>
        <v>1</v>
      </c>
      <c r="I110" s="30">
        <f t="shared" ref="I110:I118" si="36">IF($AD110=0,0,1)</f>
        <v>0</v>
      </c>
      <c r="J110" s="30">
        <f t="shared" si="35"/>
        <v>0</v>
      </c>
      <c r="K110" s="33">
        <f t="shared" si="32"/>
        <v>0</v>
      </c>
      <c r="L110" s="33">
        <f t="shared" si="3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37">ROUND($AD$107*AC110*T110,4)</f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63">
        <f t="shared" si="34"/>
        <v>1</v>
      </c>
      <c r="I111" s="30">
        <f t="shared" si="36"/>
        <v>0</v>
      </c>
      <c r="J111" s="30">
        <f t="shared" si="35"/>
        <v>0</v>
      </c>
      <c r="K111" s="33">
        <f t="shared" si="32"/>
        <v>0</v>
      </c>
      <c r="L111" s="33">
        <f t="shared" si="3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37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63">
        <f t="shared" si="34"/>
        <v>1</v>
      </c>
      <c r="I112" s="30">
        <f t="shared" si="36"/>
        <v>0</v>
      </c>
      <c r="J112" s="30">
        <f t="shared" si="35"/>
        <v>0</v>
      </c>
      <c r="K112" s="33">
        <f t="shared" si="32"/>
        <v>0</v>
      </c>
      <c r="L112" s="33">
        <f t="shared" si="3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37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16</v>
      </c>
      <c r="H113" s="63">
        <f t="shared" si="34"/>
        <v>1</v>
      </c>
      <c r="I113" s="30">
        <f t="shared" si="36"/>
        <v>0</v>
      </c>
      <c r="J113" s="30">
        <f t="shared" si="35"/>
        <v>0</v>
      </c>
      <c r="K113" s="33">
        <f t="shared" si="32"/>
        <v>0</v>
      </c>
      <c r="L113" s="33">
        <f t="shared" si="3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37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63">
        <f t="shared" si="34"/>
        <v>0</v>
      </c>
      <c r="I114" s="30">
        <f t="shared" si="36"/>
        <v>0</v>
      </c>
      <c r="J114" s="30">
        <f t="shared" si="35"/>
        <v>0</v>
      </c>
      <c r="K114" s="33">
        <f t="shared" si="32"/>
        <v>0</v>
      </c>
      <c r="L114" s="33">
        <f t="shared" si="3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7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63">
        <f t="shared" si="34"/>
        <v>0</v>
      </c>
      <c r="I115" s="30">
        <f t="shared" si="36"/>
        <v>0</v>
      </c>
      <c r="J115" s="30">
        <f t="shared" si="35"/>
        <v>0</v>
      </c>
      <c r="K115" s="33">
        <f t="shared" si="32"/>
        <v>0</v>
      </c>
      <c r="L115" s="33">
        <f t="shared" si="3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7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63">
        <f t="shared" si="34"/>
        <v>0</v>
      </c>
      <c r="I116" s="30">
        <f t="shared" si="36"/>
        <v>0</v>
      </c>
      <c r="J116" s="30">
        <f t="shared" si="35"/>
        <v>0</v>
      </c>
      <c r="K116" s="33">
        <f t="shared" si="32"/>
        <v>0</v>
      </c>
      <c r="L116" s="33">
        <f t="shared" si="3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7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63">
        <f t="shared" si="34"/>
        <v>0</v>
      </c>
      <c r="I117" s="30">
        <f t="shared" si="36"/>
        <v>0</v>
      </c>
      <c r="J117" s="30">
        <f t="shared" si="35"/>
        <v>0</v>
      </c>
      <c r="K117" s="33">
        <f t="shared" si="32"/>
        <v>0</v>
      </c>
      <c r="L117" s="33">
        <f t="shared" si="3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37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 t="s">
        <v>14</v>
      </c>
      <c r="H118" s="63">
        <f t="shared" si="34"/>
        <v>0</v>
      </c>
      <c r="I118" s="30">
        <f t="shared" si="36"/>
        <v>0</v>
      </c>
      <c r="J118" s="30">
        <f t="shared" si="35"/>
        <v>0</v>
      </c>
      <c r="K118" s="33">
        <f t="shared" si="32"/>
        <v>0</v>
      </c>
      <c r="L118" s="33">
        <f t="shared" si="33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37"/>
        <v>0</v>
      </c>
      <c r="AE118" s="102"/>
      <c r="AF118" s="104"/>
      <c r="AG118" s="103"/>
    </row>
    <row r="119" spans="1:33" s="27" customFormat="1" x14ac:dyDescent="0.25">
      <c r="A119" s="30"/>
      <c r="B119" s="122">
        <f>IFERROR(IF($A119=0,0, ($AD119/$G$1)/$E$1  ),0)</f>
        <v>0</v>
      </c>
      <c r="C119" s="121">
        <f>IF($A119=0,0,$B119*$E$1)</f>
        <v>0</v>
      </c>
      <c r="D119" s="121">
        <f>IF($A119=0,0,$B119*$F$1)</f>
        <v>0</v>
      </c>
      <c r="E119" s="121"/>
      <c r="F119" s="122"/>
      <c r="I119" s="30">
        <v>1</v>
      </c>
      <c r="J119" s="62">
        <v>1</v>
      </c>
      <c r="K119" s="33">
        <f t="shared" si="32"/>
        <v>1</v>
      </c>
      <c r="L119" s="33">
        <f t="shared" si="33"/>
        <v>1</v>
      </c>
      <c r="M119" s="33"/>
      <c r="N119" s="33"/>
      <c r="O119" s="33"/>
      <c r="P119" s="33"/>
      <c r="Q119" s="33"/>
      <c r="R119" s="33"/>
      <c r="S119" s="33"/>
      <c r="T119" s="162"/>
      <c r="U119" s="48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ROUND(SUM(AD109:AD118),2)</f>
        <v>72.790000000000006</v>
      </c>
      <c r="AE119" s="32"/>
      <c r="AF119" s="39"/>
      <c r="AG119" s="38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2"/>
        <v>1</v>
      </c>
      <c r="L120" s="33">
        <f t="shared" si="33"/>
        <v>1</v>
      </c>
      <c r="M120" s="33"/>
      <c r="N120" s="33"/>
      <c r="O120" s="33"/>
      <c r="P120" s="33"/>
      <c r="Q120" s="33"/>
      <c r="R120" s="33"/>
      <c r="S120" s="33"/>
      <c r="T120" s="156"/>
      <c r="U120" s="48"/>
      <c r="V120" s="153"/>
      <c r="W120" s="151"/>
      <c r="X120" s="151"/>
      <c r="Y120" s="80"/>
      <c r="Z120" s="78"/>
      <c r="AA120" s="78"/>
      <c r="AB120" s="155"/>
      <c r="AC120" s="148" t="s">
        <v>33</v>
      </c>
      <c r="AD120" s="147">
        <f>ROUND(AD107+AD119,2)</f>
        <v>519.30999999999995</v>
      </c>
      <c r="AE120" s="32"/>
      <c r="AF120" s="39"/>
      <c r="AG120" s="104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32"/>
        <v>1</v>
      </c>
      <c r="L121" s="33">
        <f t="shared" si="33"/>
        <v>1</v>
      </c>
      <c r="M121" s="33"/>
      <c r="N121" s="33"/>
      <c r="O121" s="33"/>
      <c r="P121" s="33"/>
      <c r="Q121" s="33"/>
      <c r="R121" s="33"/>
      <c r="S121" s="33"/>
      <c r="T121" s="154" t="s">
        <v>32</v>
      </c>
      <c r="U121" s="124"/>
      <c r="V121" s="153"/>
      <c r="W121" s="152"/>
      <c r="X121" s="152"/>
      <c r="Y121" s="151"/>
      <c r="Z121" s="150"/>
      <c r="AA121" s="150"/>
      <c r="AB121" s="149"/>
      <c r="AC121" s="148" t="s">
        <v>31</v>
      </c>
      <c r="AD121" s="147">
        <f>ROUND(AD40+AD120,2)</f>
        <v>657.74</v>
      </c>
      <c r="AE121" s="32"/>
      <c r="AF121" s="39"/>
      <c r="AG121" s="38"/>
    </row>
    <row r="122" spans="1:33" s="101" customFormat="1" ht="22.35" customHeight="1" x14ac:dyDescent="0.25">
      <c r="A122" s="112"/>
      <c r="B122" s="112"/>
      <c r="C122" s="112"/>
      <c r="D122" s="112"/>
      <c r="E122" s="112"/>
      <c r="F122" s="112"/>
      <c r="I122" s="62">
        <v>1</v>
      </c>
      <c r="J122" s="62">
        <v>1</v>
      </c>
      <c r="K122" s="61">
        <f t="shared" si="32"/>
        <v>1</v>
      </c>
      <c r="L122" s="61">
        <f t="shared" si="33"/>
        <v>1</v>
      </c>
      <c r="M122" s="61"/>
      <c r="N122" s="61"/>
      <c r="O122" s="61"/>
      <c r="P122" s="61"/>
      <c r="Q122" s="61"/>
      <c r="R122" s="61"/>
      <c r="S122" s="61"/>
      <c r="T122" s="146">
        <v>1</v>
      </c>
      <c r="U122" s="145"/>
      <c r="V122" s="571" t="s">
        <v>30</v>
      </c>
      <c r="W122" s="571"/>
      <c r="X122" s="572" t="str">
        <f>IF($AD$120=0,"ZERO",CONCATENATE(TEXT(T122,"#.##0,00")," ",AC25))</f>
        <v>1,00 Via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657.74</v>
      </c>
      <c r="AE122" s="102"/>
      <c r="AF122" s="104"/>
      <c r="AG122" s="103"/>
    </row>
    <row r="123" spans="1:33" s="27" customFormat="1" ht="39.6" customHeight="1" x14ac:dyDescent="0.25">
      <c r="A123" s="31"/>
      <c r="B123" s="31"/>
      <c r="C123" s="31"/>
      <c r="D123" s="31"/>
      <c r="E123" s="31"/>
      <c r="F123" s="31"/>
      <c r="I123" s="30">
        <v>1</v>
      </c>
      <c r="J123" s="30">
        <f>IF(I123=1,1,IF(SUM(J124:J$169)+SUM(I$26:I123)&lt;$I$22,1,0))</f>
        <v>1</v>
      </c>
      <c r="K123" s="33">
        <f t="shared" ref="K123:K154" si="38">MAX(I123:J123)</f>
        <v>1</v>
      </c>
      <c r="L123" s="33">
        <f t="shared" ref="L123:L154" si="39">K123</f>
        <v>1</v>
      </c>
      <c r="M123" s="33"/>
      <c r="N123" s="33"/>
      <c r="O123" s="33"/>
      <c r="P123" s="33"/>
      <c r="Q123" s="33"/>
      <c r="R123" s="33"/>
      <c r="S123" s="33"/>
      <c r="T123" s="63" t="s">
        <v>8</v>
      </c>
      <c r="U123" s="124"/>
      <c r="V123" s="568" t="s">
        <v>28</v>
      </c>
      <c r="W123" s="568"/>
      <c r="X123" s="568"/>
      <c r="Y123" s="568"/>
      <c r="Z123" s="568"/>
      <c r="AA123" s="137" t="s">
        <v>22</v>
      </c>
      <c r="AB123" s="136" t="s">
        <v>21</v>
      </c>
      <c r="AC123" s="135" t="s">
        <v>24</v>
      </c>
      <c r="AD123" s="134" t="s">
        <v>20</v>
      </c>
      <c r="AE123" s="32"/>
      <c r="AF123" s="39"/>
      <c r="AG123" s="38"/>
    </row>
    <row r="124" spans="1:33" s="27" customFormat="1" x14ac:dyDescent="0.25">
      <c r="A124" s="30"/>
      <c r="B124" s="122">
        <f t="shared" ref="B124:B134" si="40">IFERROR(IF($A124=0,0, ($AD124)/$E$1  ),0)</f>
        <v>0</v>
      </c>
      <c r="C124" s="121">
        <f t="shared" ref="C124:C134" si="41">IF($A124=0,0,$B124*$E$1)</f>
        <v>0</v>
      </c>
      <c r="D124" s="121">
        <f t="shared" ref="D124:D134" si="42">IF($A124=0,0,$B124*$F$1)</f>
        <v>0</v>
      </c>
      <c r="E124" s="121">
        <f t="shared" ref="E124:E134" si="43">IFERROR(IF($A124=0,0,$AB124),0)</f>
        <v>0</v>
      </c>
      <c r="F124" s="122"/>
      <c r="I124" s="30">
        <v>1</v>
      </c>
      <c r="J124" s="30">
        <f>IF(I124=1,1,IF(SUM(J125:J$169)+SUM(I$26:I124)&lt;$I$22,1,0))</f>
        <v>1</v>
      </c>
      <c r="K124" s="33">
        <f t="shared" si="38"/>
        <v>1</v>
      </c>
      <c r="L124" s="33">
        <f t="shared" si="39"/>
        <v>1</v>
      </c>
      <c r="M124" s="33"/>
      <c r="N124" s="33"/>
      <c r="O124" s="33"/>
      <c r="P124" s="33"/>
      <c r="Q124" s="33"/>
      <c r="R124" s="33"/>
      <c r="S124" s="33"/>
      <c r="T124" s="123" t="s">
        <v>132</v>
      </c>
      <c r="U124" s="132"/>
      <c r="V124" s="563" t="s">
        <v>254</v>
      </c>
      <c r="W124" s="563"/>
      <c r="X124" s="563"/>
      <c r="Y124" s="563"/>
      <c r="Z124" s="563"/>
      <c r="AA124" s="131" t="s">
        <v>234</v>
      </c>
      <c r="AB124" s="115">
        <v>360</v>
      </c>
      <c r="AC124" s="114">
        <f>VLOOKUP(AA124,BASE!$B$41:$E$46,4,FALSE)</f>
        <v>0.121764613992125</v>
      </c>
      <c r="AD124" s="113">
        <f>ROUND(AC124*AB124,4)</f>
        <v>43.835299999999997</v>
      </c>
      <c r="AE124" s="32"/>
      <c r="AF124" s="39"/>
      <c r="AG124" s="38"/>
    </row>
    <row r="125" spans="1:33" s="27" customFormat="1" x14ac:dyDescent="0.25">
      <c r="A125" s="30"/>
      <c r="B125" s="122">
        <f t="shared" si="40"/>
        <v>0</v>
      </c>
      <c r="C125" s="121">
        <f t="shared" si="41"/>
        <v>0</v>
      </c>
      <c r="D125" s="121">
        <f t="shared" si="42"/>
        <v>0</v>
      </c>
      <c r="E125" s="121">
        <f t="shared" si="43"/>
        <v>0</v>
      </c>
      <c r="F125" s="31"/>
      <c r="I125" s="30">
        <f t="shared" ref="I125:I134" si="44">IF($AD125=0,0,1)</f>
        <v>1</v>
      </c>
      <c r="J125" s="30">
        <f>IF(I125=1,1,IF(SUM(J126:J$169)+SUM(I$26:I125)&lt;$I$22,1,0))</f>
        <v>1</v>
      </c>
      <c r="K125" s="33">
        <f t="shared" si="38"/>
        <v>1</v>
      </c>
      <c r="L125" s="33">
        <f t="shared" si="39"/>
        <v>1</v>
      </c>
      <c r="M125" s="33"/>
      <c r="N125" s="33"/>
      <c r="O125" s="33"/>
      <c r="P125" s="33"/>
      <c r="Q125" s="33"/>
      <c r="R125" s="33"/>
      <c r="S125" s="33"/>
      <c r="T125" s="123" t="s">
        <v>131</v>
      </c>
      <c r="U125" s="132"/>
      <c r="V125" s="563" t="s">
        <v>255</v>
      </c>
      <c r="W125" s="563"/>
      <c r="X125" s="563"/>
      <c r="Y125" s="563"/>
      <c r="Z125" s="563"/>
      <c r="AA125" s="131" t="s">
        <v>256</v>
      </c>
      <c r="AB125" s="115">
        <v>600</v>
      </c>
      <c r="AC125" s="114">
        <f>VLOOKUP(AA125,BASE!$B$41:$E$53,4,FALSE)</f>
        <v>0.24352922798425</v>
      </c>
      <c r="AD125" s="113">
        <f t="shared" ref="AD125:AD134" si="45">ROUND(AC125*AB125,4)</f>
        <v>146.11750000000001</v>
      </c>
      <c r="AE125" s="32"/>
      <c r="AF125" s="39"/>
      <c r="AG125" s="38"/>
    </row>
    <row r="126" spans="1:33" s="27" customFormat="1" x14ac:dyDescent="0.25">
      <c r="A126" s="30"/>
      <c r="B126" s="122">
        <f t="shared" si="40"/>
        <v>0</v>
      </c>
      <c r="C126" s="121">
        <f t="shared" si="41"/>
        <v>0</v>
      </c>
      <c r="D126" s="121">
        <f t="shared" si="42"/>
        <v>0</v>
      </c>
      <c r="E126" s="121">
        <f t="shared" si="43"/>
        <v>0</v>
      </c>
      <c r="F126" s="31"/>
      <c r="I126" s="30">
        <f t="shared" si="44"/>
        <v>1</v>
      </c>
      <c r="J126" s="30">
        <f>IF(I126=1,1,IF(SUM(J127:J$169)+SUM(I$26:I126)&lt;$I$22,1,0))</f>
        <v>1</v>
      </c>
      <c r="K126" s="33">
        <f t="shared" si="38"/>
        <v>1</v>
      </c>
      <c r="L126" s="33">
        <f t="shared" si="39"/>
        <v>1</v>
      </c>
      <c r="M126" s="33"/>
      <c r="N126" s="33"/>
      <c r="O126" s="33"/>
      <c r="P126" s="33"/>
      <c r="Q126" s="33"/>
      <c r="R126" s="33"/>
      <c r="S126" s="33"/>
      <c r="T126" s="123" t="s">
        <v>139</v>
      </c>
      <c r="U126" s="132"/>
      <c r="V126" s="563" t="s">
        <v>257</v>
      </c>
      <c r="W126" s="563"/>
      <c r="X126" s="563"/>
      <c r="Y126" s="563"/>
      <c r="Z126" s="563"/>
      <c r="AA126" s="131" t="s">
        <v>234</v>
      </c>
      <c r="AB126" s="115">
        <v>700</v>
      </c>
      <c r="AC126" s="114">
        <f>VLOOKUP(AA126,BASE!$B$41:$E$53,4,FALSE)</f>
        <v>0.121764613992125</v>
      </c>
      <c r="AD126" s="113">
        <f t="shared" si="45"/>
        <v>85.235200000000006</v>
      </c>
      <c r="AE126" s="32"/>
      <c r="AF126" s="39"/>
      <c r="AG126" s="38"/>
    </row>
    <row r="127" spans="1:33" s="27" customFormat="1" x14ac:dyDescent="0.25">
      <c r="A127" s="30"/>
      <c r="B127" s="122">
        <f t="shared" si="40"/>
        <v>0</v>
      </c>
      <c r="C127" s="121">
        <f t="shared" si="41"/>
        <v>0</v>
      </c>
      <c r="D127" s="121">
        <f t="shared" si="42"/>
        <v>0</v>
      </c>
      <c r="E127" s="121">
        <f t="shared" si="43"/>
        <v>0</v>
      </c>
      <c r="F127" s="31"/>
      <c r="I127" s="30">
        <f t="shared" si="44"/>
        <v>1</v>
      </c>
      <c r="J127" s="30">
        <f>IF(I127=1,1,IF(SUM(J128:J$169)+SUM(I$26:I127)&lt;$I$22,1,0))</f>
        <v>1</v>
      </c>
      <c r="K127" s="33">
        <f t="shared" si="38"/>
        <v>1</v>
      </c>
      <c r="L127" s="33">
        <f t="shared" si="39"/>
        <v>1</v>
      </c>
      <c r="M127" s="33"/>
      <c r="N127" s="33"/>
      <c r="O127" s="33"/>
      <c r="P127" s="33"/>
      <c r="Q127" s="33"/>
      <c r="R127" s="33"/>
      <c r="S127" s="33"/>
      <c r="T127" s="123" t="s">
        <v>138</v>
      </c>
      <c r="U127" s="132"/>
      <c r="V127" s="563" t="s">
        <v>258</v>
      </c>
      <c r="W127" s="563"/>
      <c r="X127" s="563"/>
      <c r="Y127" s="563"/>
      <c r="Z127" s="563"/>
      <c r="AA127" s="131" t="s">
        <v>234</v>
      </c>
      <c r="AB127" s="115">
        <v>250</v>
      </c>
      <c r="AC127" s="114">
        <f>VLOOKUP(AA127,BASE!$B$41:$E$53,4,FALSE)</f>
        <v>0.121764613992125</v>
      </c>
      <c r="AD127" s="113">
        <f t="shared" si="45"/>
        <v>30.441199999999998</v>
      </c>
      <c r="AE127" s="32"/>
      <c r="AF127" s="39"/>
      <c r="AG127" s="38"/>
    </row>
    <row r="128" spans="1:33" s="27" customFormat="1" x14ac:dyDescent="0.25">
      <c r="A128" s="30"/>
      <c r="B128" s="122">
        <f t="shared" si="40"/>
        <v>0</v>
      </c>
      <c r="C128" s="121">
        <f t="shared" si="41"/>
        <v>0</v>
      </c>
      <c r="D128" s="121">
        <f t="shared" si="42"/>
        <v>0</v>
      </c>
      <c r="E128" s="121">
        <f t="shared" si="43"/>
        <v>0</v>
      </c>
      <c r="F128" s="31"/>
      <c r="I128" s="30">
        <f t="shared" si="44"/>
        <v>1</v>
      </c>
      <c r="J128" s="30">
        <f>IF(I128=1,1,IF(SUM(J129:J$169)+SUM(I$26:I128)&lt;$I$22,1,0))</f>
        <v>1</v>
      </c>
      <c r="K128" s="33">
        <f t="shared" si="38"/>
        <v>1</v>
      </c>
      <c r="L128" s="33">
        <f t="shared" si="39"/>
        <v>1</v>
      </c>
      <c r="M128" s="33"/>
      <c r="N128" s="33"/>
      <c r="O128" s="33"/>
      <c r="P128" s="33"/>
      <c r="Q128" s="33"/>
      <c r="R128" s="33"/>
      <c r="S128" s="33"/>
      <c r="T128" s="123" t="s">
        <v>137</v>
      </c>
      <c r="U128" s="132"/>
      <c r="V128" s="563" t="s">
        <v>259</v>
      </c>
      <c r="W128" s="563"/>
      <c r="X128" s="563"/>
      <c r="Y128" s="563"/>
      <c r="Z128" s="563"/>
      <c r="AA128" s="131" t="s">
        <v>234</v>
      </c>
      <c r="AB128" s="115">
        <v>250</v>
      </c>
      <c r="AC128" s="114">
        <f>VLOOKUP(AA128,BASE!$B$41:$E$53,4,FALSE)</f>
        <v>0.121764613992125</v>
      </c>
      <c r="AD128" s="113">
        <f t="shared" si="45"/>
        <v>30.441199999999998</v>
      </c>
      <c r="AE128" s="32"/>
      <c r="AF128" s="39"/>
      <c r="AG128" s="38"/>
    </row>
    <row r="129" spans="1:33" s="27" customFormat="1" x14ac:dyDescent="0.25">
      <c r="A129" s="30"/>
      <c r="B129" s="122">
        <f t="shared" si="40"/>
        <v>0</v>
      </c>
      <c r="C129" s="121">
        <f t="shared" si="41"/>
        <v>0</v>
      </c>
      <c r="D129" s="121">
        <f t="shared" si="42"/>
        <v>0</v>
      </c>
      <c r="E129" s="121">
        <f t="shared" si="43"/>
        <v>0</v>
      </c>
      <c r="F129" s="31"/>
      <c r="I129" s="30">
        <f t="shared" si="44"/>
        <v>1</v>
      </c>
      <c r="J129" s="30">
        <f>IF(I129=1,1,IF(SUM(J130:J$169)+SUM(I$26:I129)&lt;$I$22,1,0))</f>
        <v>1</v>
      </c>
      <c r="K129" s="33">
        <f t="shared" si="38"/>
        <v>1</v>
      </c>
      <c r="L129" s="33">
        <f t="shared" si="39"/>
        <v>1</v>
      </c>
      <c r="M129" s="33"/>
      <c r="N129" s="33"/>
      <c r="O129" s="33"/>
      <c r="P129" s="33"/>
      <c r="Q129" s="33"/>
      <c r="R129" s="33"/>
      <c r="S129" s="33"/>
      <c r="T129" s="123" t="s">
        <v>136</v>
      </c>
      <c r="U129" s="132"/>
      <c r="V129" s="563" t="s">
        <v>260</v>
      </c>
      <c r="W129" s="563"/>
      <c r="X129" s="563"/>
      <c r="Y129" s="563"/>
      <c r="Z129" s="563"/>
      <c r="AA129" s="131" t="s">
        <v>234</v>
      </c>
      <c r="AB129" s="115">
        <v>250</v>
      </c>
      <c r="AC129" s="114">
        <f>VLOOKUP(AA129,BASE!$B$41:$E$53,4,FALSE)</f>
        <v>0.121764613992125</v>
      </c>
      <c r="AD129" s="113">
        <f t="shared" si="45"/>
        <v>30.441199999999998</v>
      </c>
      <c r="AE129" s="32"/>
      <c r="AF129" s="39"/>
      <c r="AG129" s="38"/>
    </row>
    <row r="130" spans="1:33" s="27" customFormat="1" x14ac:dyDescent="0.25">
      <c r="A130" s="30"/>
      <c r="B130" s="122">
        <f t="shared" si="40"/>
        <v>0</v>
      </c>
      <c r="C130" s="121">
        <f t="shared" si="41"/>
        <v>0</v>
      </c>
      <c r="D130" s="121">
        <f t="shared" si="42"/>
        <v>0</v>
      </c>
      <c r="E130" s="121">
        <f t="shared" si="43"/>
        <v>0</v>
      </c>
      <c r="F130" s="31"/>
      <c r="I130" s="30">
        <f t="shared" si="44"/>
        <v>1</v>
      </c>
      <c r="J130" s="30">
        <f>IF(I130=1,1,IF(SUM(J131:J$169)+SUM(I$26:I130)&lt;$I$22,1,0))</f>
        <v>1</v>
      </c>
      <c r="K130" s="33">
        <f t="shared" si="38"/>
        <v>1</v>
      </c>
      <c r="L130" s="33">
        <f t="shared" si="39"/>
        <v>1</v>
      </c>
      <c r="M130" s="33"/>
      <c r="N130" s="33"/>
      <c r="O130" s="33"/>
      <c r="P130" s="33"/>
      <c r="Q130" s="33"/>
      <c r="R130" s="33"/>
      <c r="S130" s="33"/>
      <c r="T130" s="123" t="s">
        <v>135</v>
      </c>
      <c r="U130" s="132"/>
      <c r="V130" s="563" t="s">
        <v>261</v>
      </c>
      <c r="W130" s="563"/>
      <c r="X130" s="563"/>
      <c r="Y130" s="563"/>
      <c r="Z130" s="563"/>
      <c r="AA130" s="131" t="s">
        <v>234</v>
      </c>
      <c r="AB130" s="115">
        <v>250</v>
      </c>
      <c r="AC130" s="114">
        <f>VLOOKUP(AA130,BASE!$B$41:$E$53,4,FALSE)</f>
        <v>0.121764613992125</v>
      </c>
      <c r="AD130" s="113">
        <f t="shared" si="45"/>
        <v>30.441199999999998</v>
      </c>
      <c r="AE130" s="32"/>
      <c r="AF130" s="39"/>
      <c r="AG130" s="38"/>
    </row>
    <row r="131" spans="1:33" s="27" customFormat="1" x14ac:dyDescent="0.25">
      <c r="A131" s="30"/>
      <c r="B131" s="122">
        <f t="shared" si="40"/>
        <v>0</v>
      </c>
      <c r="C131" s="121">
        <f t="shared" si="41"/>
        <v>0</v>
      </c>
      <c r="D131" s="121">
        <f t="shared" si="42"/>
        <v>0</v>
      </c>
      <c r="E131" s="121">
        <f t="shared" si="43"/>
        <v>0</v>
      </c>
      <c r="F131" s="31"/>
      <c r="I131" s="30">
        <f t="shared" si="44"/>
        <v>1</v>
      </c>
      <c r="J131" s="30">
        <f>IF(I131=1,1,IF(SUM(J132:J$169)+SUM(I$26:I131)&lt;$I$22,1,0))</f>
        <v>1</v>
      </c>
      <c r="K131" s="33">
        <f t="shared" si="38"/>
        <v>1</v>
      </c>
      <c r="L131" s="33">
        <f t="shared" si="39"/>
        <v>1</v>
      </c>
      <c r="M131" s="33"/>
      <c r="N131" s="33"/>
      <c r="O131" s="33"/>
      <c r="P131" s="33"/>
      <c r="Q131" s="33"/>
      <c r="R131" s="33"/>
      <c r="S131" s="33"/>
      <c r="T131" s="123" t="s">
        <v>134</v>
      </c>
      <c r="U131" s="132"/>
      <c r="V131" s="563" t="s">
        <v>262</v>
      </c>
      <c r="W131" s="563"/>
      <c r="X131" s="563"/>
      <c r="Y131" s="563"/>
      <c r="Z131" s="563"/>
      <c r="AA131" s="131" t="s">
        <v>234</v>
      </c>
      <c r="AB131" s="115">
        <v>250</v>
      </c>
      <c r="AC131" s="114">
        <f>VLOOKUP(AA131,BASE!$B$41:$E$53,4,FALSE)</f>
        <v>0.121764613992125</v>
      </c>
      <c r="AD131" s="113">
        <f t="shared" si="45"/>
        <v>30.441199999999998</v>
      </c>
      <c r="AE131" s="32"/>
      <c r="AF131" s="39"/>
      <c r="AG131" s="38"/>
    </row>
    <row r="132" spans="1:33" s="27" customFormat="1" x14ac:dyDescent="0.25">
      <c r="A132" s="30"/>
      <c r="B132" s="122">
        <f t="shared" si="40"/>
        <v>0</v>
      </c>
      <c r="C132" s="121">
        <f t="shared" si="41"/>
        <v>0</v>
      </c>
      <c r="D132" s="121">
        <f t="shared" si="42"/>
        <v>0</v>
      </c>
      <c r="E132" s="121">
        <f t="shared" si="43"/>
        <v>0</v>
      </c>
      <c r="F132" s="31"/>
      <c r="I132" s="30">
        <f t="shared" si="44"/>
        <v>1</v>
      </c>
      <c r="J132" s="30">
        <f>IF(I132=1,1,IF(SUM(J133:J$169)+SUM(I$26:I132)&lt;$I$22,1,0))</f>
        <v>1</v>
      </c>
      <c r="K132" s="33">
        <f t="shared" si="38"/>
        <v>1</v>
      </c>
      <c r="L132" s="33">
        <f t="shared" si="39"/>
        <v>1</v>
      </c>
      <c r="M132" s="33"/>
      <c r="N132" s="33"/>
      <c r="O132" s="33"/>
      <c r="P132" s="33"/>
      <c r="Q132" s="33"/>
      <c r="R132" s="33"/>
      <c r="S132" s="33"/>
      <c r="T132" s="123" t="s">
        <v>130</v>
      </c>
      <c r="U132" s="132"/>
      <c r="V132" s="563" t="s">
        <v>263</v>
      </c>
      <c r="W132" s="563"/>
      <c r="X132" s="563"/>
      <c r="Y132" s="563"/>
      <c r="Z132" s="563"/>
      <c r="AA132" s="131" t="s">
        <v>234</v>
      </c>
      <c r="AB132" s="115">
        <v>250</v>
      </c>
      <c r="AC132" s="114">
        <f>VLOOKUP(AA132,BASE!$B$41:$E$53,4,FALSE)</f>
        <v>0.121764613992125</v>
      </c>
      <c r="AD132" s="113">
        <f t="shared" si="45"/>
        <v>30.441199999999998</v>
      </c>
      <c r="AE132" s="32"/>
      <c r="AF132" s="39"/>
      <c r="AG132" s="38"/>
    </row>
    <row r="133" spans="1:33" s="27" customFormat="1" x14ac:dyDescent="0.25">
      <c r="A133" s="30"/>
      <c r="B133" s="122">
        <f t="shared" si="40"/>
        <v>0</v>
      </c>
      <c r="C133" s="121">
        <f t="shared" si="41"/>
        <v>0</v>
      </c>
      <c r="D133" s="121">
        <f t="shared" si="42"/>
        <v>0</v>
      </c>
      <c r="E133" s="121">
        <f t="shared" si="43"/>
        <v>0</v>
      </c>
      <c r="F133" s="31"/>
      <c r="I133" s="30">
        <f t="shared" si="44"/>
        <v>1</v>
      </c>
      <c r="J133" s="30">
        <f>IF(I133=1,1,IF(SUM(J134:J$169)+SUM(I$26:I133)&lt;$I$22,1,0))</f>
        <v>1</v>
      </c>
      <c r="K133" s="33">
        <f t="shared" si="38"/>
        <v>1</v>
      </c>
      <c r="L133" s="33">
        <f t="shared" si="39"/>
        <v>1</v>
      </c>
      <c r="M133" s="33"/>
      <c r="N133" s="33"/>
      <c r="O133" s="33"/>
      <c r="P133" s="33"/>
      <c r="Q133" s="33"/>
      <c r="R133" s="33"/>
      <c r="S133" s="33"/>
      <c r="T133" s="123" t="s">
        <v>122</v>
      </c>
      <c r="U133" s="132"/>
      <c r="V133" s="563" t="s">
        <v>252</v>
      </c>
      <c r="W133" s="563"/>
      <c r="X133" s="563"/>
      <c r="Y133" s="563"/>
      <c r="Z133" s="563"/>
      <c r="AA133" s="131" t="s">
        <v>253</v>
      </c>
      <c r="AB133" s="115">
        <v>2</v>
      </c>
      <c r="AC133" s="114">
        <f>VLOOKUP(AA133,BASE!$B$41:$E$53,4,FALSE)</f>
        <v>3.597590867949148</v>
      </c>
      <c r="AD133" s="113">
        <f t="shared" si="45"/>
        <v>7.1951999999999998</v>
      </c>
      <c r="AE133" s="32"/>
      <c r="AF133" s="39"/>
      <c r="AG133" s="38"/>
    </row>
    <row r="134" spans="1:33" s="27" customFormat="1" x14ac:dyDescent="0.25">
      <c r="A134" s="30"/>
      <c r="B134" s="122">
        <f t="shared" si="40"/>
        <v>0</v>
      </c>
      <c r="C134" s="121">
        <f t="shared" si="41"/>
        <v>0</v>
      </c>
      <c r="D134" s="121">
        <f t="shared" si="42"/>
        <v>0</v>
      </c>
      <c r="E134" s="121">
        <f t="shared" si="43"/>
        <v>0</v>
      </c>
      <c r="F134" s="31"/>
      <c r="I134" s="30">
        <f t="shared" si="44"/>
        <v>1</v>
      </c>
      <c r="J134" s="30">
        <f>IF(I134=1,1,IF(SUM(J135:J$169)+SUM(I$26:I134)&lt;$I$22,1,0))</f>
        <v>1</v>
      </c>
      <c r="K134" s="33">
        <f t="shared" si="38"/>
        <v>1</v>
      </c>
      <c r="L134" s="33">
        <f t="shared" si="39"/>
        <v>1</v>
      </c>
      <c r="M134" s="33"/>
      <c r="N134" s="33"/>
      <c r="O134" s="33"/>
      <c r="P134" s="33"/>
      <c r="Q134" s="33"/>
      <c r="R134" s="33"/>
      <c r="S134" s="33"/>
      <c r="T134" s="123" t="s">
        <v>121</v>
      </c>
      <c r="U134" s="132"/>
      <c r="V134" s="563" t="s">
        <v>250</v>
      </c>
      <c r="W134" s="563"/>
      <c r="X134" s="563"/>
      <c r="Y134" s="563"/>
      <c r="Z134" s="563"/>
      <c r="AA134" s="131" t="s">
        <v>251</v>
      </c>
      <c r="AB134" s="115">
        <v>9</v>
      </c>
      <c r="AC134" s="114">
        <f>VLOOKUP(V134,BASE!$B$41:$E$53,4,FALSE)</f>
        <v>33.208531088761362</v>
      </c>
      <c r="AD134" s="113">
        <f t="shared" si="45"/>
        <v>298.8768</v>
      </c>
      <c r="AE134" s="32"/>
      <c r="AF134" s="39"/>
      <c r="AG134" s="38"/>
    </row>
    <row r="135" spans="1:33" s="101" customFormat="1" ht="22.35" customHeight="1" x14ac:dyDescent="0.25">
      <c r="A135" s="112"/>
      <c r="B135" s="112"/>
      <c r="C135" s="112"/>
      <c r="D135" s="112"/>
      <c r="E135" s="112"/>
      <c r="F135" s="112"/>
      <c r="I135" s="62">
        <v>1</v>
      </c>
      <c r="J135" s="62">
        <v>1</v>
      </c>
      <c r="K135" s="61">
        <f t="shared" si="38"/>
        <v>1</v>
      </c>
      <c r="L135" s="61">
        <f t="shared" si="39"/>
        <v>1</v>
      </c>
      <c r="M135" s="61"/>
      <c r="N135" s="61"/>
      <c r="O135" s="61"/>
      <c r="P135" s="61"/>
      <c r="Q135" s="61"/>
      <c r="R135" s="61"/>
      <c r="S135" s="61"/>
      <c r="T135" s="130"/>
      <c r="U135" s="111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ROUND(SUM(AD124:AD134),2)</f>
        <v>763.91</v>
      </c>
      <c r="AE135" s="102"/>
      <c r="AF135" s="104"/>
      <c r="AG135" s="103"/>
    </row>
    <row r="136" spans="1:33" s="27" customFormat="1" ht="25.5" x14ac:dyDescent="0.25">
      <c r="H136" s="138" t="s">
        <v>26</v>
      </c>
      <c r="I136" s="30">
        <v>1</v>
      </c>
      <c r="J136" s="30">
        <f>IF(I136=1,1,IF(SUM(J137:J$169)+SUM(I$26:I136)&lt;$I$22,1,0))</f>
        <v>1</v>
      </c>
      <c r="K136" s="33">
        <f t="shared" si="38"/>
        <v>1</v>
      </c>
      <c r="L136" s="33">
        <f t="shared" si="39"/>
        <v>1</v>
      </c>
      <c r="M136" s="33"/>
      <c r="N136" s="33"/>
      <c r="O136" s="33"/>
      <c r="P136" s="33"/>
      <c r="Q136" s="33"/>
      <c r="R136" s="33"/>
      <c r="S136" s="33"/>
      <c r="T136" s="63" t="s">
        <v>8</v>
      </c>
      <c r="U136" s="124"/>
      <c r="V136" s="568" t="s">
        <v>25</v>
      </c>
      <c r="W136" s="568"/>
      <c r="X136" s="568"/>
      <c r="Y136" s="568"/>
      <c r="Z136" s="568"/>
      <c r="AA136" s="137" t="s">
        <v>22</v>
      </c>
      <c r="AB136" s="136" t="s">
        <v>21</v>
      </c>
      <c r="AC136" s="135" t="s">
        <v>24</v>
      </c>
      <c r="AD136" s="134" t="s">
        <v>20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6">IFERROR(IF($A137=0,0, ($AD137)/$E$1  ),0)</f>
        <v>0</v>
      </c>
      <c r="C137" s="121">
        <f t="shared" ref="C137:C147" si="47">IF($A137=0,0,$B137*$E$1)</f>
        <v>0</v>
      </c>
      <c r="D137" s="121">
        <f t="shared" ref="D137:D147" si="48">IF($A137=0,0,$B137*$F$1)</f>
        <v>0</v>
      </c>
      <c r="E137" s="121">
        <f t="shared" ref="E137:E147" si="49">IFERROR(IF($A137=0,0,$AB137),0)</f>
        <v>0</v>
      </c>
      <c r="F137" s="31"/>
      <c r="G137" s="27">
        <f t="shared" ref="G137:G147" ca="1" si="50">IF($H137=0,0,IFERROR(INDIRECT(CONCATENATE("'",$T137,"'!E1")),0))</f>
        <v>0</v>
      </c>
      <c r="H137" s="63">
        <f t="shared" ref="H137:H147" ca="1" si="51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8"/>
        <v>1</v>
      </c>
      <c r="L137" s="33">
        <f t="shared" si="39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52">IFERROR(IF(AD138&gt;0,T138,0),0)</f>
        <v>0</v>
      </c>
      <c r="B138" s="122">
        <f t="shared" si="46"/>
        <v>0</v>
      </c>
      <c r="C138" s="121">
        <f t="shared" si="47"/>
        <v>0</v>
      </c>
      <c r="D138" s="121">
        <f t="shared" si="48"/>
        <v>0</v>
      </c>
      <c r="E138" s="121">
        <f t="shared" si="49"/>
        <v>0</v>
      </c>
      <c r="G138" s="27">
        <f t="shared" ca="1" si="50"/>
        <v>0</v>
      </c>
      <c r="H138" s="63">
        <f t="shared" ca="1" si="51"/>
        <v>0</v>
      </c>
      <c r="I138" s="30">
        <f t="shared" ref="I138:I147" si="53">IF($AD138=0,0,1)</f>
        <v>0</v>
      </c>
      <c r="J138" s="30">
        <v>0</v>
      </c>
      <c r="K138" s="33">
        <f t="shared" si="38"/>
        <v>0</v>
      </c>
      <c r="L138" s="33">
        <f t="shared" si="39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4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52"/>
        <v>0</v>
      </c>
      <c r="B139" s="122">
        <f t="shared" si="46"/>
        <v>0</v>
      </c>
      <c r="C139" s="121">
        <f t="shared" si="47"/>
        <v>0</v>
      </c>
      <c r="D139" s="121">
        <f t="shared" si="48"/>
        <v>0</v>
      </c>
      <c r="E139" s="121">
        <f t="shared" si="49"/>
        <v>0</v>
      </c>
      <c r="G139" s="27">
        <f t="shared" ca="1" si="50"/>
        <v>0</v>
      </c>
      <c r="H139" s="63">
        <f t="shared" ca="1" si="51"/>
        <v>0</v>
      </c>
      <c r="I139" s="30">
        <f t="shared" si="53"/>
        <v>0</v>
      </c>
      <c r="J139" s="30">
        <v>0</v>
      </c>
      <c r="K139" s="33">
        <f t="shared" si="38"/>
        <v>0</v>
      </c>
      <c r="L139" s="33">
        <f t="shared" si="39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4"/>
        <v>0</v>
      </c>
      <c r="AE139" s="32"/>
      <c r="AF139" s="39"/>
      <c r="AG139" s="38"/>
    </row>
    <row r="140" spans="1:33" s="27" customFormat="1" hidden="1" x14ac:dyDescent="0.25">
      <c r="A140" s="30">
        <f t="shared" si="52"/>
        <v>0</v>
      </c>
      <c r="B140" s="122">
        <f t="shared" si="46"/>
        <v>0</v>
      </c>
      <c r="C140" s="121">
        <f t="shared" si="47"/>
        <v>0</v>
      </c>
      <c r="D140" s="121">
        <f t="shared" si="48"/>
        <v>0</v>
      </c>
      <c r="E140" s="121">
        <f t="shared" si="49"/>
        <v>0</v>
      </c>
      <c r="G140" s="27">
        <f t="shared" ca="1" si="50"/>
        <v>0</v>
      </c>
      <c r="H140" s="63">
        <f t="shared" ca="1" si="51"/>
        <v>0</v>
      </c>
      <c r="I140" s="30">
        <f t="shared" si="53"/>
        <v>0</v>
      </c>
      <c r="J140" s="30">
        <v>0</v>
      </c>
      <c r="K140" s="33">
        <f t="shared" si="38"/>
        <v>0</v>
      </c>
      <c r="L140" s="33">
        <f t="shared" si="39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4"/>
        <v>0</v>
      </c>
      <c r="AE140" s="32"/>
      <c r="AF140" s="39"/>
      <c r="AG140" s="38"/>
    </row>
    <row r="141" spans="1:33" s="27" customFormat="1" hidden="1" x14ac:dyDescent="0.25">
      <c r="A141" s="30">
        <f t="shared" si="52"/>
        <v>0</v>
      </c>
      <c r="B141" s="122">
        <f t="shared" si="46"/>
        <v>0</v>
      </c>
      <c r="C141" s="121">
        <f t="shared" si="47"/>
        <v>0</v>
      </c>
      <c r="D141" s="121">
        <f t="shared" si="48"/>
        <v>0</v>
      </c>
      <c r="E141" s="121">
        <f t="shared" si="49"/>
        <v>0</v>
      </c>
      <c r="G141" s="27">
        <f t="shared" ca="1" si="50"/>
        <v>0</v>
      </c>
      <c r="H141" s="63">
        <f t="shared" ca="1" si="51"/>
        <v>0</v>
      </c>
      <c r="I141" s="30">
        <f t="shared" si="53"/>
        <v>0</v>
      </c>
      <c r="J141" s="30">
        <v>0</v>
      </c>
      <c r="K141" s="33">
        <f t="shared" si="38"/>
        <v>0</v>
      </c>
      <c r="L141" s="33">
        <f t="shared" si="39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4"/>
        <v>0</v>
      </c>
      <c r="AE141" s="32"/>
      <c r="AF141" s="39"/>
      <c r="AG141" s="38"/>
    </row>
    <row r="142" spans="1:33" s="27" customFormat="1" hidden="1" x14ac:dyDescent="0.25">
      <c r="A142" s="30">
        <f t="shared" si="52"/>
        <v>0</v>
      </c>
      <c r="B142" s="122">
        <f t="shared" si="46"/>
        <v>0</v>
      </c>
      <c r="C142" s="121">
        <f t="shared" si="47"/>
        <v>0</v>
      </c>
      <c r="D142" s="121">
        <f t="shared" si="48"/>
        <v>0</v>
      </c>
      <c r="E142" s="121">
        <f t="shared" si="49"/>
        <v>0</v>
      </c>
      <c r="G142" s="27">
        <f t="shared" ca="1" si="50"/>
        <v>0</v>
      </c>
      <c r="H142" s="63">
        <f t="shared" ca="1" si="51"/>
        <v>0</v>
      </c>
      <c r="I142" s="30">
        <f t="shared" si="53"/>
        <v>0</v>
      </c>
      <c r="J142" s="30">
        <v>0</v>
      </c>
      <c r="K142" s="33">
        <f t="shared" si="38"/>
        <v>0</v>
      </c>
      <c r="L142" s="33">
        <f t="shared" si="39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4"/>
        <v>0</v>
      </c>
      <c r="AE142" s="32"/>
      <c r="AF142" s="39"/>
      <c r="AG142" s="38"/>
    </row>
    <row r="143" spans="1:33" s="27" customFormat="1" hidden="1" x14ac:dyDescent="0.25">
      <c r="A143" s="30">
        <f t="shared" si="52"/>
        <v>0</v>
      </c>
      <c r="B143" s="122">
        <f t="shared" si="46"/>
        <v>0</v>
      </c>
      <c r="C143" s="121">
        <f t="shared" si="47"/>
        <v>0</v>
      </c>
      <c r="D143" s="121">
        <f t="shared" si="48"/>
        <v>0</v>
      </c>
      <c r="E143" s="121">
        <f t="shared" si="49"/>
        <v>0</v>
      </c>
      <c r="G143" s="27">
        <f t="shared" ca="1" si="50"/>
        <v>0</v>
      </c>
      <c r="H143" s="63">
        <f t="shared" ca="1" si="51"/>
        <v>0</v>
      </c>
      <c r="I143" s="30">
        <f t="shared" si="53"/>
        <v>0</v>
      </c>
      <c r="J143" s="30">
        <v>0</v>
      </c>
      <c r="K143" s="33">
        <f t="shared" si="38"/>
        <v>0</v>
      </c>
      <c r="L143" s="33">
        <f t="shared" si="39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4"/>
        <v>0</v>
      </c>
      <c r="AE143" s="32"/>
      <c r="AF143" s="39"/>
      <c r="AG143" s="38"/>
    </row>
    <row r="144" spans="1:33" s="27" customFormat="1" hidden="1" x14ac:dyDescent="0.25">
      <c r="A144" s="30">
        <f t="shared" si="52"/>
        <v>0</v>
      </c>
      <c r="B144" s="122">
        <f t="shared" si="46"/>
        <v>0</v>
      </c>
      <c r="C144" s="121">
        <f t="shared" si="47"/>
        <v>0</v>
      </c>
      <c r="D144" s="121">
        <f t="shared" si="48"/>
        <v>0</v>
      </c>
      <c r="E144" s="121">
        <f t="shared" si="49"/>
        <v>0</v>
      </c>
      <c r="G144" s="27">
        <f t="shared" ca="1" si="50"/>
        <v>0</v>
      </c>
      <c r="H144" s="63">
        <f t="shared" ca="1" si="51"/>
        <v>0</v>
      </c>
      <c r="I144" s="30">
        <f t="shared" si="53"/>
        <v>0</v>
      </c>
      <c r="J144" s="30">
        <v>0</v>
      </c>
      <c r="K144" s="33">
        <f t="shared" si="38"/>
        <v>0</v>
      </c>
      <c r="L144" s="33">
        <f t="shared" si="39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4"/>
        <v>0</v>
      </c>
      <c r="AE144" s="32"/>
      <c r="AF144" s="39"/>
      <c r="AG144" s="38"/>
    </row>
    <row r="145" spans="1:33" s="27" customFormat="1" hidden="1" x14ac:dyDescent="0.25">
      <c r="A145" s="30">
        <f t="shared" si="52"/>
        <v>0</v>
      </c>
      <c r="B145" s="122">
        <f t="shared" si="46"/>
        <v>0</v>
      </c>
      <c r="C145" s="121">
        <f t="shared" si="47"/>
        <v>0</v>
      </c>
      <c r="D145" s="121">
        <f t="shared" si="48"/>
        <v>0</v>
      </c>
      <c r="E145" s="121">
        <f t="shared" si="49"/>
        <v>0</v>
      </c>
      <c r="G145" s="27">
        <f t="shared" ca="1" si="50"/>
        <v>0</v>
      </c>
      <c r="H145" s="63">
        <f t="shared" ca="1" si="51"/>
        <v>0</v>
      </c>
      <c r="I145" s="30">
        <f t="shared" si="53"/>
        <v>0</v>
      </c>
      <c r="J145" s="30">
        <v>0</v>
      </c>
      <c r="K145" s="33">
        <f t="shared" si="38"/>
        <v>0</v>
      </c>
      <c r="L145" s="33">
        <f t="shared" si="39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4"/>
        <v>0</v>
      </c>
      <c r="AE145" s="32"/>
      <c r="AF145" s="39"/>
      <c r="AG145" s="38"/>
    </row>
    <row r="146" spans="1:33" s="27" customFormat="1" hidden="1" x14ac:dyDescent="0.25">
      <c r="A146" s="30">
        <f t="shared" si="52"/>
        <v>0</v>
      </c>
      <c r="B146" s="122">
        <f t="shared" si="46"/>
        <v>0</v>
      </c>
      <c r="C146" s="121">
        <f t="shared" si="47"/>
        <v>0</v>
      </c>
      <c r="D146" s="121">
        <f t="shared" si="48"/>
        <v>0</v>
      </c>
      <c r="E146" s="121">
        <f t="shared" si="49"/>
        <v>0</v>
      </c>
      <c r="G146" s="27">
        <f t="shared" ca="1" si="50"/>
        <v>0</v>
      </c>
      <c r="H146" s="63">
        <f t="shared" ca="1" si="51"/>
        <v>0</v>
      </c>
      <c r="I146" s="30">
        <f t="shared" si="53"/>
        <v>0</v>
      </c>
      <c r="J146" s="30">
        <v>0</v>
      </c>
      <c r="K146" s="33">
        <f t="shared" si="38"/>
        <v>0</v>
      </c>
      <c r="L146" s="33">
        <f t="shared" si="39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4"/>
        <v>0</v>
      </c>
      <c r="AE146" s="32"/>
      <c r="AF146" s="39"/>
      <c r="AG146" s="38"/>
    </row>
    <row r="147" spans="1:33" s="27" customFormat="1" hidden="1" x14ac:dyDescent="0.25">
      <c r="A147" s="30">
        <f t="shared" si="52"/>
        <v>0</v>
      </c>
      <c r="B147" s="122">
        <f t="shared" si="46"/>
        <v>0</v>
      </c>
      <c r="C147" s="121">
        <f t="shared" si="47"/>
        <v>0</v>
      </c>
      <c r="D147" s="121">
        <f t="shared" si="48"/>
        <v>0</v>
      </c>
      <c r="E147" s="121">
        <f t="shared" si="49"/>
        <v>0</v>
      </c>
      <c r="G147" s="27">
        <f t="shared" ca="1" si="50"/>
        <v>0</v>
      </c>
      <c r="H147" s="63">
        <f t="shared" ca="1" si="51"/>
        <v>0</v>
      </c>
      <c r="I147" s="30">
        <f t="shared" si="53"/>
        <v>0</v>
      </c>
      <c r="J147" s="30">
        <v>0</v>
      </c>
      <c r="K147" s="33">
        <f t="shared" si="38"/>
        <v>0</v>
      </c>
      <c r="L147" s="33">
        <f t="shared" si="39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4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8"/>
        <v>1</v>
      </c>
      <c r="L148" s="61">
        <f t="shared" si="39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ROUND(SUM(AD137:AD147),2)</f>
        <v>0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8"/>
        <v>1</v>
      </c>
      <c r="L149" s="33">
        <f t="shared" si="39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8"/>
        <v>1</v>
      </c>
      <c r="L150" s="33">
        <f t="shared" si="39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5">IFERROR(IF($A151=0,0, ($AD151)/$E$1  ),0)</f>
        <v>0</v>
      </c>
      <c r="C151" s="121">
        <f t="shared" ref="C151:C161" si="56">IF($A151=0,0,$B151*$E$1)</f>
        <v>0</v>
      </c>
      <c r="D151" s="121">
        <f t="shared" ref="D151:D161" si="57">IF($A151=0,0,$B151*$F$1)</f>
        <v>0</v>
      </c>
      <c r="E151" s="121">
        <f t="shared" ref="E151:E161" si="58">IFERROR(IF($A151=0,0,$AB151),0)</f>
        <v>0</v>
      </c>
      <c r="F151" s="31"/>
      <c r="I151" s="30">
        <v>1</v>
      </c>
      <c r="J151" s="30">
        <v>0</v>
      </c>
      <c r="K151" s="33">
        <f t="shared" si="38"/>
        <v>1</v>
      </c>
      <c r="L151" s="33">
        <f t="shared" si="39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59">IFERROR(IF(AD152&gt;0,T152,0),0)</f>
        <v>0</v>
      </c>
      <c r="B152" s="122">
        <f t="shared" si="55"/>
        <v>0</v>
      </c>
      <c r="C152" s="121">
        <f t="shared" si="56"/>
        <v>0</v>
      </c>
      <c r="D152" s="121">
        <f t="shared" si="57"/>
        <v>0</v>
      </c>
      <c r="E152" s="121">
        <f t="shared" si="58"/>
        <v>0</v>
      </c>
      <c r="F152" s="31"/>
      <c r="I152" s="30">
        <f t="shared" ref="I152:I161" si="60">IF($AD152=0,0,1)</f>
        <v>0</v>
      </c>
      <c r="J152" s="30">
        <v>0</v>
      </c>
      <c r="K152" s="33">
        <f t="shared" si="38"/>
        <v>0</v>
      </c>
      <c r="L152" s="33">
        <f t="shared" si="39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61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59"/>
        <v>0</v>
      </c>
      <c r="B153" s="122">
        <f t="shared" si="55"/>
        <v>0</v>
      </c>
      <c r="C153" s="121">
        <f t="shared" si="56"/>
        <v>0</v>
      </c>
      <c r="D153" s="121">
        <f t="shared" si="57"/>
        <v>0</v>
      </c>
      <c r="E153" s="121">
        <f t="shared" si="58"/>
        <v>0</v>
      </c>
      <c r="F153" s="31"/>
      <c r="I153" s="30">
        <f t="shared" si="60"/>
        <v>0</v>
      </c>
      <c r="J153" s="30">
        <v>0</v>
      </c>
      <c r="K153" s="33">
        <f t="shared" si="38"/>
        <v>0</v>
      </c>
      <c r="L153" s="33">
        <f t="shared" si="39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61"/>
        <v>0</v>
      </c>
      <c r="AE153" s="32"/>
      <c r="AF153" s="39"/>
      <c r="AG153" s="38"/>
    </row>
    <row r="154" spans="1:33" s="27" customFormat="1" hidden="1" x14ac:dyDescent="0.25">
      <c r="A154" s="30">
        <f t="shared" si="59"/>
        <v>0</v>
      </c>
      <c r="B154" s="122">
        <f t="shared" si="55"/>
        <v>0</v>
      </c>
      <c r="C154" s="121">
        <f t="shared" si="56"/>
        <v>0</v>
      </c>
      <c r="D154" s="121">
        <f t="shared" si="57"/>
        <v>0</v>
      </c>
      <c r="E154" s="121">
        <f t="shared" si="58"/>
        <v>0</v>
      </c>
      <c r="F154" s="31"/>
      <c r="I154" s="30">
        <f t="shared" si="60"/>
        <v>0</v>
      </c>
      <c r="J154" s="30">
        <v>0</v>
      </c>
      <c r="K154" s="33">
        <f t="shared" si="38"/>
        <v>0</v>
      </c>
      <c r="L154" s="33">
        <f t="shared" si="39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61"/>
        <v>0</v>
      </c>
      <c r="AE154" s="32"/>
      <c r="AF154" s="39"/>
      <c r="AG154" s="38"/>
    </row>
    <row r="155" spans="1:33" s="27" customFormat="1" hidden="1" x14ac:dyDescent="0.25">
      <c r="A155" s="30">
        <f t="shared" si="59"/>
        <v>0</v>
      </c>
      <c r="B155" s="122">
        <f t="shared" si="55"/>
        <v>0</v>
      </c>
      <c r="C155" s="121">
        <f t="shared" si="56"/>
        <v>0</v>
      </c>
      <c r="D155" s="121">
        <f t="shared" si="57"/>
        <v>0</v>
      </c>
      <c r="E155" s="121">
        <f t="shared" si="58"/>
        <v>0</v>
      </c>
      <c r="F155" s="31"/>
      <c r="I155" s="30">
        <f t="shared" si="60"/>
        <v>0</v>
      </c>
      <c r="J155" s="30">
        <v>0</v>
      </c>
      <c r="K155" s="33">
        <f t="shared" ref="K155:K168" si="62">MAX(I155:J155)</f>
        <v>0</v>
      </c>
      <c r="L155" s="33">
        <f t="shared" ref="L155:L168" si="63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61"/>
        <v>0</v>
      </c>
      <c r="AE155" s="32"/>
      <c r="AF155" s="39"/>
      <c r="AG155" s="38"/>
    </row>
    <row r="156" spans="1:33" s="27" customFormat="1" hidden="1" x14ac:dyDescent="0.25">
      <c r="A156" s="30">
        <f t="shared" si="59"/>
        <v>0</v>
      </c>
      <c r="B156" s="122">
        <f t="shared" si="55"/>
        <v>0</v>
      </c>
      <c r="C156" s="121">
        <f t="shared" si="56"/>
        <v>0</v>
      </c>
      <c r="D156" s="121">
        <f t="shared" si="57"/>
        <v>0</v>
      </c>
      <c r="E156" s="121">
        <f t="shared" si="58"/>
        <v>0</v>
      </c>
      <c r="F156" s="31"/>
      <c r="I156" s="30">
        <f t="shared" si="60"/>
        <v>0</v>
      </c>
      <c r="J156" s="30">
        <v>0</v>
      </c>
      <c r="K156" s="33">
        <f t="shared" si="62"/>
        <v>0</v>
      </c>
      <c r="L156" s="33">
        <f t="shared" si="63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61"/>
        <v>0</v>
      </c>
      <c r="AE156" s="32"/>
      <c r="AF156" s="39"/>
      <c r="AG156" s="38"/>
    </row>
    <row r="157" spans="1:33" s="27" customFormat="1" hidden="1" x14ac:dyDescent="0.25">
      <c r="A157" s="30">
        <f t="shared" si="59"/>
        <v>0</v>
      </c>
      <c r="B157" s="122">
        <f t="shared" si="55"/>
        <v>0</v>
      </c>
      <c r="C157" s="121">
        <f t="shared" si="56"/>
        <v>0</v>
      </c>
      <c r="D157" s="121">
        <f t="shared" si="57"/>
        <v>0</v>
      </c>
      <c r="E157" s="121">
        <f t="shared" si="58"/>
        <v>0</v>
      </c>
      <c r="F157" s="31"/>
      <c r="I157" s="30">
        <f t="shared" si="60"/>
        <v>0</v>
      </c>
      <c r="J157" s="30">
        <v>0</v>
      </c>
      <c r="K157" s="33">
        <f t="shared" si="62"/>
        <v>0</v>
      </c>
      <c r="L157" s="33">
        <f t="shared" si="63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61"/>
        <v>0</v>
      </c>
      <c r="AE157" s="32"/>
      <c r="AF157" s="39"/>
      <c r="AG157" s="38"/>
    </row>
    <row r="158" spans="1:33" s="27" customFormat="1" hidden="1" x14ac:dyDescent="0.25">
      <c r="A158" s="30">
        <f t="shared" si="59"/>
        <v>0</v>
      </c>
      <c r="B158" s="122">
        <f t="shared" si="55"/>
        <v>0</v>
      </c>
      <c r="C158" s="121">
        <f t="shared" si="56"/>
        <v>0</v>
      </c>
      <c r="D158" s="121">
        <f t="shared" si="57"/>
        <v>0</v>
      </c>
      <c r="E158" s="121">
        <f t="shared" si="58"/>
        <v>0</v>
      </c>
      <c r="F158" s="31"/>
      <c r="I158" s="30">
        <f t="shared" si="60"/>
        <v>0</v>
      </c>
      <c r="J158" s="30">
        <v>0</v>
      </c>
      <c r="K158" s="33">
        <f t="shared" si="62"/>
        <v>0</v>
      </c>
      <c r="L158" s="33">
        <f t="shared" si="63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61"/>
        <v>0</v>
      </c>
      <c r="AE158" s="32"/>
      <c r="AF158" s="39"/>
      <c r="AG158" s="38"/>
    </row>
    <row r="159" spans="1:33" s="27" customFormat="1" hidden="1" x14ac:dyDescent="0.25">
      <c r="A159" s="30">
        <f t="shared" si="59"/>
        <v>0</v>
      </c>
      <c r="B159" s="122">
        <f t="shared" si="55"/>
        <v>0</v>
      </c>
      <c r="C159" s="121">
        <f t="shared" si="56"/>
        <v>0</v>
      </c>
      <c r="D159" s="121">
        <f t="shared" si="57"/>
        <v>0</v>
      </c>
      <c r="E159" s="121">
        <f t="shared" si="58"/>
        <v>0</v>
      </c>
      <c r="F159" s="31"/>
      <c r="I159" s="30">
        <f t="shared" si="60"/>
        <v>0</v>
      </c>
      <c r="J159" s="30">
        <v>0</v>
      </c>
      <c r="K159" s="33">
        <f t="shared" si="62"/>
        <v>0</v>
      </c>
      <c r="L159" s="33">
        <f t="shared" si="63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61"/>
        <v>0</v>
      </c>
      <c r="AE159" s="32"/>
      <c r="AF159" s="39"/>
      <c r="AG159" s="38"/>
    </row>
    <row r="160" spans="1:33" s="27" customFormat="1" hidden="1" x14ac:dyDescent="0.25">
      <c r="A160" s="30">
        <f t="shared" si="59"/>
        <v>0</v>
      </c>
      <c r="B160" s="122">
        <f t="shared" si="55"/>
        <v>0</v>
      </c>
      <c r="C160" s="121">
        <f t="shared" si="56"/>
        <v>0</v>
      </c>
      <c r="D160" s="121">
        <f t="shared" si="57"/>
        <v>0</v>
      </c>
      <c r="E160" s="121">
        <f t="shared" si="58"/>
        <v>0</v>
      </c>
      <c r="F160" s="31"/>
      <c r="I160" s="30">
        <f t="shared" si="60"/>
        <v>0</v>
      </c>
      <c r="J160" s="30">
        <v>0</v>
      </c>
      <c r="K160" s="33">
        <f t="shared" si="62"/>
        <v>0</v>
      </c>
      <c r="L160" s="33">
        <f t="shared" si="63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61"/>
        <v>0</v>
      </c>
      <c r="AE160" s="32"/>
      <c r="AF160" s="39"/>
      <c r="AG160" s="38"/>
    </row>
    <row r="161" spans="1:33" s="27" customFormat="1" hidden="1" x14ac:dyDescent="0.25">
      <c r="A161" s="30">
        <f t="shared" si="59"/>
        <v>0</v>
      </c>
      <c r="B161" s="122">
        <f t="shared" si="55"/>
        <v>0</v>
      </c>
      <c r="C161" s="121">
        <f t="shared" si="56"/>
        <v>0</v>
      </c>
      <c r="D161" s="121">
        <f t="shared" si="57"/>
        <v>0</v>
      </c>
      <c r="E161" s="121">
        <f t="shared" si="58"/>
        <v>0</v>
      </c>
      <c r="F161" s="31"/>
      <c r="I161" s="30">
        <f t="shared" si="60"/>
        <v>0</v>
      </c>
      <c r="J161" s="30">
        <v>0</v>
      </c>
      <c r="K161" s="33">
        <f t="shared" si="62"/>
        <v>0</v>
      </c>
      <c r="L161" s="33">
        <f t="shared" si="63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61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62"/>
        <v>1</v>
      </c>
      <c r="L162" s="61">
        <f t="shared" si="63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62"/>
        <v>1</v>
      </c>
      <c r="L163" s="33">
        <f t="shared" si="63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TRUNC(SUM(AD122+AD135+AD148+AD162),2)</f>
        <v>1421.65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63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62"/>
        <v>1</v>
      </c>
      <c r="L164" s="33">
        <f t="shared" si="63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170.59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63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2"/>
        <v>1</v>
      </c>
      <c r="L165" s="33">
        <f t="shared" si="63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171.75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63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2"/>
        <v>1</v>
      </c>
      <c r="L166" s="33">
        <f t="shared" si="63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92.84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63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62"/>
        <v>0</v>
      </c>
      <c r="L167" s="33">
        <f t="shared" si="63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63">
        <f>IFERROR(IF(G168=$A$1,1,0),0)</f>
        <v>0</v>
      </c>
      <c r="I168" s="62">
        <v>1</v>
      </c>
      <c r="J168" s="62">
        <v>1</v>
      </c>
      <c r="K168" s="61">
        <f t="shared" si="62"/>
        <v>1</v>
      </c>
      <c r="L168" s="61">
        <f t="shared" si="63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1856.83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1">
    <mergeCell ref="T27:T28"/>
    <mergeCell ref="V27:W28"/>
    <mergeCell ref="X27:X28"/>
    <mergeCell ref="Y27:Y28"/>
    <mergeCell ref="Z27:AA27"/>
    <mergeCell ref="AB27:AC27"/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V36:W36"/>
    <mergeCell ref="V37:W37"/>
    <mergeCell ref="V38:W38"/>
    <mergeCell ref="V39:W39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05:W105"/>
    <mergeCell ref="V122:W122"/>
    <mergeCell ref="X122:Y122"/>
    <mergeCell ref="V123:Z123"/>
    <mergeCell ref="V125:Z125"/>
    <mergeCell ref="V126:Z126"/>
    <mergeCell ref="V124:Z124"/>
    <mergeCell ref="V128:Z128"/>
    <mergeCell ref="V129:Z129"/>
    <mergeCell ref="V130:Z130"/>
    <mergeCell ref="V131:Z131"/>
    <mergeCell ref="V132:Z132"/>
    <mergeCell ref="V127:Z127"/>
    <mergeCell ref="V133:Z133"/>
    <mergeCell ref="V134:Z134"/>
    <mergeCell ref="V136:Z136"/>
    <mergeCell ref="V137:Z137"/>
    <mergeCell ref="V138:Z138"/>
    <mergeCell ref="V139:Z139"/>
    <mergeCell ref="V140:Z140"/>
    <mergeCell ref="V141:Z141"/>
    <mergeCell ref="V142:Z142"/>
    <mergeCell ref="V143:Z143"/>
    <mergeCell ref="V144:Z144"/>
    <mergeCell ref="V145:Z145"/>
    <mergeCell ref="V146:Z146"/>
    <mergeCell ref="V147:Z147"/>
    <mergeCell ref="T149:T150"/>
    <mergeCell ref="V149:W150"/>
    <mergeCell ref="X149:X150"/>
    <mergeCell ref="Y149:AA149"/>
    <mergeCell ref="AB149:AB150"/>
    <mergeCell ref="AC149:AC150"/>
    <mergeCell ref="AD149:AD150"/>
    <mergeCell ref="V151:W151"/>
    <mergeCell ref="V152:W152"/>
    <mergeCell ref="V153:W153"/>
    <mergeCell ref="V160:W160"/>
    <mergeCell ref="V161:W161"/>
    <mergeCell ref="V154:W154"/>
    <mergeCell ref="V155:W155"/>
    <mergeCell ref="V156:W156"/>
    <mergeCell ref="V157:W157"/>
    <mergeCell ref="V158:W158"/>
    <mergeCell ref="V159:W159"/>
  </mergeCells>
  <conditionalFormatting sqref="T118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4:G168 G106 G109:G118">
      <formula1>"CONSULTORIA,SICRO"</formula1>
    </dataValidation>
    <dataValidation type="whole" allowBlank="1" showInputMessage="1" showErrorMessage="1" sqref="T106 T109:T118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3" orientation="portrait" r:id="rId1"/>
  <headerFooter>
    <oddFooter>Página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4" filterMode="1">
    <tabColor rgb="FFFFC000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V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01 09 04</v>
      </c>
      <c r="C1" s="25" t="str">
        <f>CONCATENATE($W$25)</f>
        <v>IMPRESSÃO DEFINITIVA DO PROJETO</v>
      </c>
      <c r="D1" s="25" t="str">
        <f>CONCATENATE($AC$25)</f>
        <v>Via</v>
      </c>
      <c r="E1" s="231">
        <f>$AD$163</f>
        <v>1620.9</v>
      </c>
      <c r="F1" s="231">
        <f>$AD$168</f>
        <v>2117.08</v>
      </c>
      <c r="G1" s="233">
        <f>$T$122</f>
        <v>1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455</v>
      </c>
      <c r="W25" s="579" t="s">
        <v>142</v>
      </c>
      <c r="X25" s="579"/>
      <c r="Y25" s="579"/>
      <c r="Z25" s="579"/>
      <c r="AA25" s="579"/>
      <c r="AB25" s="579"/>
      <c r="AC25" s="209" t="s">
        <v>128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58" si="0">MAX(I27:J27)</f>
        <v>1</v>
      </c>
      <c r="L27" s="33">
        <f t="shared" ref="L27:L5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9" si="2">IFERROR(IF($A29=0,0, ($AD29/$G$1)/$E$1  ),0)</f>
        <v>0</v>
      </c>
      <c r="C29" s="121">
        <f t="shared" ref="C29:C39" si="3">IF($A29=0,0,$B29*$E$1)</f>
        <v>0</v>
      </c>
      <c r="D29" s="121">
        <f t="shared" ref="D29:D39" si="4">IF($A29=0,0,$B29*$F$1)</f>
        <v>0</v>
      </c>
      <c r="E29" s="121">
        <f>IFERROR(IF($A29=0,0,#REF!),0)</f>
        <v>0</v>
      </c>
      <c r="F29" s="122">
        <f t="shared" ref="F29:F39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5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9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9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127</v>
      </c>
      <c r="U36" s="132"/>
      <c r="V36" s="563" t="s">
        <v>187</v>
      </c>
      <c r="W36" s="563"/>
      <c r="X36" s="131" t="s">
        <v>183</v>
      </c>
      <c r="Y36" s="115">
        <v>3.3333333333333333E-2</v>
      </c>
      <c r="Z36" s="115">
        <v>1</v>
      </c>
      <c r="AA36" s="115"/>
      <c r="AB36" s="207">
        <f>VLOOKUP(V36,BASE!$B$5:$E$53,4,FALSE)</f>
        <v>1798.408001111872</v>
      </c>
      <c r="AC36" s="207"/>
      <c r="AD36" s="113">
        <f t="shared" si="8"/>
        <v>59.946899999999999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 t="s">
        <v>184</v>
      </c>
      <c r="W37" s="563"/>
      <c r="X37" s="131" t="s">
        <v>183</v>
      </c>
      <c r="Y37" s="115">
        <v>0.1</v>
      </c>
      <c r="Z37" s="115">
        <v>1</v>
      </c>
      <c r="AA37" s="115"/>
      <c r="AB37" s="207">
        <f>VLOOKUP(V37,BASE!$B$5:$E$53,4,FALSE)</f>
        <v>239.7877334815829</v>
      </c>
      <c r="AC37" s="207"/>
      <c r="AD37" s="113">
        <f t="shared" si="8"/>
        <v>23.9787</v>
      </c>
      <c r="AE37" s="32"/>
      <c r="AF37" s="39"/>
      <c r="AG37" s="38"/>
    </row>
    <row r="38" spans="1:33" s="27" customFormat="1" x14ac:dyDescent="0.25">
      <c r="A38" s="30"/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1</v>
      </c>
      <c r="J38" s="30">
        <f>IF(I38=1,1,IF(SUM(J39:J$169)+SUM(I$26:I38)&lt;$I$22,1,0))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 t="s">
        <v>185</v>
      </c>
      <c r="W38" s="563"/>
      <c r="X38" s="131" t="s">
        <v>183</v>
      </c>
      <c r="Y38" s="115">
        <v>0.1</v>
      </c>
      <c r="Z38" s="115">
        <v>1</v>
      </c>
      <c r="AA38" s="115"/>
      <c r="AB38" s="207">
        <f>VLOOKUP(V38,BASE!$B$5:$E$53,4,FALSE)</f>
        <v>65.46508428631158</v>
      </c>
      <c r="AC38" s="207"/>
      <c r="AD38" s="113">
        <f t="shared" si="8"/>
        <v>6.5465</v>
      </c>
      <c r="AE38" s="32"/>
      <c r="AF38" s="39"/>
      <c r="AG38" s="38"/>
    </row>
    <row r="39" spans="1:33" s="27" customFormat="1" x14ac:dyDescent="0.25">
      <c r="A39" s="30"/>
      <c r="B39" s="122">
        <f t="shared" si="2"/>
        <v>0</v>
      </c>
      <c r="C39" s="121">
        <f t="shared" si="3"/>
        <v>0</v>
      </c>
      <c r="D39" s="121">
        <f t="shared" si="4"/>
        <v>0</v>
      </c>
      <c r="E39" s="121">
        <f>IFERROR(IF($A39=0,0,#REF!),0)</f>
        <v>0</v>
      </c>
      <c r="F39" s="122">
        <f t="shared" si="5"/>
        <v>0</v>
      </c>
      <c r="I39" s="30">
        <f t="shared" si="7"/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33"/>
      <c r="T39" s="123" t="s">
        <v>126</v>
      </c>
      <c r="U39" s="132"/>
      <c r="V39" s="563" t="s">
        <v>188</v>
      </c>
      <c r="W39" s="563"/>
      <c r="X39" s="131" t="s">
        <v>183</v>
      </c>
      <c r="Y39" s="115">
        <v>0.1</v>
      </c>
      <c r="Z39" s="115">
        <v>1</v>
      </c>
      <c r="AA39" s="115"/>
      <c r="AB39" s="207">
        <f>VLOOKUP(V39,BASE!$B$5:$E$53,4,FALSE)</f>
        <v>479.57546696316581</v>
      </c>
      <c r="AC39" s="207"/>
      <c r="AD39" s="113">
        <f t="shared" si="8"/>
        <v>47.957500000000003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ROUND(SUM(AD29:AD39),2)</f>
        <v>138.43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63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03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ROUND(SUM(AD43:AD62),2)</f>
        <v>94.02</v>
      </c>
      <c r="AE42" s="32"/>
      <c r="AF42" s="39"/>
      <c r="AG42" s="38"/>
    </row>
    <row r="43" spans="1:33" s="27" customFormat="1" x14ac:dyDescent="0.25">
      <c r="A43" s="30"/>
      <c r="B43" s="122">
        <f t="shared" ref="B43:B62" si="9">IFERROR(IF($A43=0,0, ($AD43/$G$1)/$E$1  ),0)</f>
        <v>0</v>
      </c>
      <c r="C43" s="121">
        <f t="shared" ref="C43:C62" si="10">IF($A43=0,0,$B43*$E$1)</f>
        <v>0</v>
      </c>
      <c r="D43" s="121">
        <f t="shared" ref="D43:D62" si="11">IF($A43=0,0,$B43*$F$1)</f>
        <v>0</v>
      </c>
      <c r="E43" s="121">
        <f>IFERROR(IF($A43=0,0,#REF!*#REF!),0)</f>
        <v>0</v>
      </c>
      <c r="F43" s="122">
        <f t="shared" ref="F43:F62" si="12">IF($A43=0,0, ( ($AD43/$E43) / $Y43))</f>
        <v>0</v>
      </c>
      <c r="I43" s="30">
        <v>1</v>
      </c>
      <c r="J43" s="30">
        <f>IF(I43=1,1,IF(SUM(J44:J$169)+SUM(I$26:I43)&lt;$I$22,1,0))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118</v>
      </c>
      <c r="U43" s="48"/>
      <c r="V43" s="569" t="s">
        <v>220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AB43/SUM($AB$43:$AB$98)</f>
        <v>0.05</v>
      </c>
      <c r="AB43" s="114">
        <v>1</v>
      </c>
      <c r="AC43" s="196">
        <f>Y43/220</f>
        <v>51.580363636363636</v>
      </c>
      <c r="AD43" s="113">
        <f>ROUND(AB43*AC43,4)</f>
        <v>51.580399999999997</v>
      </c>
      <c r="AE43" s="32"/>
      <c r="AF43" s="39"/>
      <c r="AG43" s="38"/>
    </row>
    <row r="44" spans="1:33" s="27" customFormat="1" x14ac:dyDescent="0.25">
      <c r="A44" s="30"/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ref="I44:I61" si="13">IF($AD44=0,0,1)</f>
        <v>1</v>
      </c>
      <c r="J44" s="30">
        <f>IF(I44=1,1,IF(SUM(J45:J$169)+SUM(I$26:I44)&lt;$I$22,1,0))</f>
        <v>1</v>
      </c>
      <c r="K44" s="33">
        <f t="shared" si="0"/>
        <v>1</v>
      </c>
      <c r="L44" s="33">
        <f t="shared" si="1"/>
        <v>1</v>
      </c>
      <c r="M44" s="33"/>
      <c r="N44" s="33"/>
      <c r="O44" s="33"/>
      <c r="P44" s="33"/>
      <c r="Q44" s="33"/>
      <c r="R44" s="33"/>
      <c r="S44" s="33"/>
      <c r="T44" s="200" t="s">
        <v>125</v>
      </c>
      <c r="U44" s="48"/>
      <c r="V44" s="569" t="s">
        <v>221</v>
      </c>
      <c r="W44" s="569"/>
      <c r="X44" s="131" t="s">
        <v>215</v>
      </c>
      <c r="Y44" s="207">
        <f>VLOOKUP(X44,BASE!$B$5:$E$53,4,FALSE)</f>
        <v>9335.82</v>
      </c>
      <c r="Z44" s="198">
        <v>1</v>
      </c>
      <c r="AA44" s="197">
        <f>AB44/SUM($AB$43:$AB$98)</f>
        <v>0.05</v>
      </c>
      <c r="AB44" s="114">
        <v>1</v>
      </c>
      <c r="AC44" s="196">
        <f>Y44/220</f>
        <v>42.435545454545455</v>
      </c>
      <c r="AD44" s="113">
        <f t="shared" ref="AD44:AD62" si="14">ROUND(AB44*AC44,4)</f>
        <v>42.435499999999998</v>
      </c>
      <c r="AE44" s="32"/>
      <c r="AF44" s="39"/>
      <c r="AG44" s="38"/>
    </row>
    <row r="45" spans="1:33" s="27" customFormat="1" hidden="1" x14ac:dyDescent="0.25">
      <c r="A45" s="30">
        <f t="shared" ref="A45:A61" si="15">IFERROR(IF(AD45&gt;0,T45,0),0)</f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ref="K59:K90" si="16">MAX(I59:J59)</f>
        <v>0</v>
      </c>
      <c r="L59" s="33">
        <f t="shared" ref="L59:L90" si="17">K59</f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hidden="1" x14ac:dyDescent="0.25">
      <c r="A60" s="30">
        <f t="shared" si="15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3"/>
        <v>0</v>
      </c>
      <c r="J60" s="30">
        <f>IF(I60=1,1,IF(SUM(J61:J$169)+SUM(I$26:I60)&lt;$I$22,1,0))</f>
        <v>0</v>
      </c>
      <c r="K60" s="33">
        <f t="shared" si="16"/>
        <v>0</v>
      </c>
      <c r="L60" s="33">
        <f t="shared" si="1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4"/>
        <v>0</v>
      </c>
      <c r="AE60" s="32"/>
      <c r="AF60" s="39"/>
      <c r="AG60" s="38"/>
    </row>
    <row r="61" spans="1:33" s="27" customFormat="1" hidden="1" x14ac:dyDescent="0.25">
      <c r="A61" s="30">
        <f t="shared" si="15"/>
        <v>0</v>
      </c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f t="shared" si="13"/>
        <v>0</v>
      </c>
      <c r="J61" s="30">
        <f>IF(I61=1,1,IF(SUM(J62:J$169)+SUM(I$26:I61)&lt;$I$22,1,0))</f>
        <v>0</v>
      </c>
      <c r="K61" s="33">
        <f t="shared" si="16"/>
        <v>0</v>
      </c>
      <c r="L61" s="33">
        <f t="shared" si="17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14"/>
        <v>0</v>
      </c>
      <c r="AE61" s="32"/>
      <c r="AF61" s="39"/>
      <c r="AG61" s="38"/>
    </row>
    <row r="62" spans="1:33" s="27" customFormat="1" x14ac:dyDescent="0.25">
      <c r="A62" s="30"/>
      <c r="B62" s="122">
        <f t="shared" si="9"/>
        <v>0</v>
      </c>
      <c r="C62" s="121">
        <f t="shared" si="10"/>
        <v>0</v>
      </c>
      <c r="D62" s="121">
        <f t="shared" si="11"/>
        <v>0</v>
      </c>
      <c r="E62" s="121">
        <f>IFERROR(IF($A62=0,0,#REF!*#REF!),0)</f>
        <v>0</v>
      </c>
      <c r="F62" s="122">
        <f t="shared" si="12"/>
        <v>0</v>
      </c>
      <c r="I62" s="30">
        <v>1</v>
      </c>
      <c r="J62" s="30">
        <f>IF(I62=1,1,IF(SUM(J63:J$169)+SUM(I$26:I62)&lt;$I$22,1,0))</f>
        <v>1</v>
      </c>
      <c r="K62" s="33">
        <f t="shared" si="16"/>
        <v>1</v>
      </c>
      <c r="L62" s="33">
        <f t="shared" si="17"/>
        <v>1</v>
      </c>
      <c r="M62" s="33"/>
      <c r="N62" s="33"/>
      <c r="O62" s="33"/>
      <c r="P62" s="33"/>
      <c r="Q62" s="33"/>
      <c r="R62" s="33"/>
      <c r="S62" s="33"/>
      <c r="T62" s="200"/>
      <c r="U62" s="48"/>
      <c r="V62" s="569" t="s">
        <v>19</v>
      </c>
      <c r="W62" s="569"/>
      <c r="X62" s="131" t="s">
        <v>19</v>
      </c>
      <c r="Y62" s="199">
        <v>0</v>
      </c>
      <c r="Z62" s="198">
        <v>0</v>
      </c>
      <c r="AA62" s="197">
        <v>0</v>
      </c>
      <c r="AB62" s="114">
        <v>0</v>
      </c>
      <c r="AC62" s="196">
        <v>0</v>
      </c>
      <c r="AD62" s="113">
        <f t="shared" si="14"/>
        <v>0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IF(I63=1,1,IF(SUM(J64:J$169)+SUM(I$26:I63)&lt;$I$22,1,0))</f>
        <v>1</v>
      </c>
      <c r="K63" s="33">
        <f t="shared" si="16"/>
        <v>1</v>
      </c>
      <c r="L63" s="33">
        <f t="shared" si="17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ROUND(SUM(AD64:AD83),2)</f>
        <v>148.6</v>
      </c>
      <c r="AE63" s="32"/>
      <c r="AF63" s="39"/>
      <c r="AG63" s="38"/>
    </row>
    <row r="64" spans="1:33" s="27" customFormat="1" x14ac:dyDescent="0.25">
      <c r="A64" s="30"/>
      <c r="B64" s="122">
        <f t="shared" ref="B64:B83" si="18">IFERROR(IF($A64=0,0, ($AD64/$G$1)/$E$1  ),0)</f>
        <v>0</v>
      </c>
      <c r="C64" s="121">
        <f t="shared" ref="C64:C83" si="19">IF($A64=0,0,$B64*$E$1)</f>
        <v>0</v>
      </c>
      <c r="D64" s="121">
        <f t="shared" ref="D64:D83" si="20">IF($A64=0,0,$B64*$F$1)</f>
        <v>0</v>
      </c>
      <c r="E64" s="121">
        <f>IFERROR(IF($A64=0,0,#REF!*#REF!),0)</f>
        <v>0</v>
      </c>
      <c r="F64" s="122">
        <f t="shared" ref="F64:F83" si="21">IF($A64=0,0, ( ($AD64/$E64) / $Y64))</f>
        <v>0</v>
      </c>
      <c r="I64" s="30">
        <v>1</v>
      </c>
      <c r="J64" s="30">
        <f>IF(I64=1,1,IF(SUM(J65:J$169)+SUM(I$26:I64)&lt;$I$22,1,0))</f>
        <v>1</v>
      </c>
      <c r="K64" s="33">
        <f t="shared" si="16"/>
        <v>1</v>
      </c>
      <c r="L64" s="33">
        <f t="shared" si="17"/>
        <v>1</v>
      </c>
      <c r="M64" s="33"/>
      <c r="N64" s="33"/>
      <c r="O64" s="33"/>
      <c r="P64" s="33"/>
      <c r="Q64" s="33"/>
      <c r="R64" s="33"/>
      <c r="S64" s="33"/>
      <c r="T64" s="200" t="s">
        <v>124</v>
      </c>
      <c r="U64" s="48"/>
      <c r="V64" s="569" t="s">
        <v>233</v>
      </c>
      <c r="W64" s="569"/>
      <c r="X64" s="131" t="s">
        <v>234</v>
      </c>
      <c r="Y64" s="207">
        <f>VLOOKUP(X64,BASE!$B$5:$E$53,4,FALSE)</f>
        <v>1816.28</v>
      </c>
      <c r="Z64" s="198">
        <v>1</v>
      </c>
      <c r="AA64" s="197">
        <f>AB64/SUM($AB$43:$AB$98)</f>
        <v>0.1</v>
      </c>
      <c r="AB64" s="114">
        <v>2</v>
      </c>
      <c r="AC64" s="196">
        <f>Y64/220</f>
        <v>8.2558181818181815</v>
      </c>
      <c r="AD64" s="113">
        <f>ROUND(AB64*AC64,4)</f>
        <v>16.511600000000001</v>
      </c>
      <c r="AE64" s="32"/>
      <c r="AF64" s="39"/>
      <c r="AG64" s="38"/>
    </row>
    <row r="65" spans="1:33" s="27" customFormat="1" x14ac:dyDescent="0.25">
      <c r="A65" s="30"/>
      <c r="B65" s="122">
        <f t="shared" si="18"/>
        <v>0</v>
      </c>
      <c r="C65" s="121">
        <f t="shared" si="19"/>
        <v>0</v>
      </c>
      <c r="D65" s="121">
        <f t="shared" si="20"/>
        <v>0</v>
      </c>
      <c r="E65" s="121">
        <f>IFERROR(IF($A65=0,0,#REF!*#REF!),0)</f>
        <v>0</v>
      </c>
      <c r="F65" s="122">
        <f t="shared" si="21"/>
        <v>0</v>
      </c>
      <c r="I65" s="30">
        <f t="shared" ref="I65:I82" si="22">IF($AD65=0,0,1)</f>
        <v>1</v>
      </c>
      <c r="J65" s="30">
        <f>IF(I65=1,1,IF(SUM(J66:J$169)+SUM(I$26:I65)&lt;$I$22,1,0))</f>
        <v>1</v>
      </c>
      <c r="K65" s="33">
        <f t="shared" si="16"/>
        <v>1</v>
      </c>
      <c r="L65" s="33">
        <f t="shared" si="17"/>
        <v>1</v>
      </c>
      <c r="M65" s="33"/>
      <c r="N65" s="33"/>
      <c r="O65" s="33"/>
      <c r="P65" s="33"/>
      <c r="Q65" s="33"/>
      <c r="R65" s="33"/>
      <c r="S65" s="33"/>
      <c r="T65" s="200" t="s">
        <v>82</v>
      </c>
      <c r="U65" s="48"/>
      <c r="V65" s="569" t="s">
        <v>235</v>
      </c>
      <c r="W65" s="569"/>
      <c r="X65" s="131" t="s">
        <v>234</v>
      </c>
      <c r="Y65" s="207">
        <f>VLOOKUP(X65,BASE!$B$5:$E$53,4,FALSE)</f>
        <v>1816.28</v>
      </c>
      <c r="Z65" s="198">
        <v>2</v>
      </c>
      <c r="AA65" s="197">
        <f>AB65/SUM($AB$43:$AB$98)</f>
        <v>0.8</v>
      </c>
      <c r="AB65" s="114">
        <v>16</v>
      </c>
      <c r="AC65" s="196">
        <f>Y65/220</f>
        <v>8.2558181818181815</v>
      </c>
      <c r="AD65" s="113">
        <f t="shared" ref="AD65:AD83" si="23">ROUND(AB65*AC65,4)</f>
        <v>132.09309999999999</v>
      </c>
      <c r="AE65" s="32"/>
      <c r="AF65" s="39"/>
      <c r="AG65" s="38"/>
    </row>
    <row r="66" spans="1:33" s="27" customFormat="1" hidden="1" x14ac:dyDescent="0.25">
      <c r="A66" s="30">
        <f t="shared" ref="A66:A82" si="24">IFERROR(IF(AD66&gt;0,T66,0),0)</f>
        <v>0</v>
      </c>
      <c r="B66" s="122">
        <f t="shared" si="18"/>
        <v>0</v>
      </c>
      <c r="C66" s="121">
        <f t="shared" si="19"/>
        <v>0</v>
      </c>
      <c r="D66" s="121">
        <f t="shared" si="20"/>
        <v>0</v>
      </c>
      <c r="E66" s="121">
        <f>IFERROR(IF($A66=0,0,#REF!*#REF!),0)</f>
        <v>0</v>
      </c>
      <c r="F66" s="122">
        <f t="shared" si="21"/>
        <v>0</v>
      </c>
      <c r="I66" s="30">
        <f t="shared" si="22"/>
        <v>0</v>
      </c>
      <c r="J66" s="30">
        <f>IF(I66=1,1,IF(SUM(J67:J$169)+SUM(I$26:I66)&lt;$I$22,1,0))</f>
        <v>0</v>
      </c>
      <c r="K66" s="33">
        <f t="shared" si="16"/>
        <v>0</v>
      </c>
      <c r="L66" s="33">
        <f t="shared" si="1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3"/>
        <v>0</v>
      </c>
      <c r="AE66" s="32"/>
      <c r="AF66" s="39"/>
      <c r="AG66" s="38"/>
    </row>
    <row r="67" spans="1:33" s="27" customFormat="1" hidden="1" x14ac:dyDescent="0.25">
      <c r="A67" s="30">
        <f t="shared" si="24"/>
        <v>0</v>
      </c>
      <c r="B67" s="122">
        <f t="shared" si="18"/>
        <v>0</v>
      </c>
      <c r="C67" s="121">
        <f t="shared" si="19"/>
        <v>0</v>
      </c>
      <c r="D67" s="121">
        <f t="shared" si="20"/>
        <v>0</v>
      </c>
      <c r="E67" s="121">
        <f>IFERROR(IF($A67=0,0,#REF!*#REF!),0)</f>
        <v>0</v>
      </c>
      <c r="F67" s="122">
        <f t="shared" si="21"/>
        <v>0</v>
      </c>
      <c r="I67" s="30">
        <f t="shared" si="22"/>
        <v>0</v>
      </c>
      <c r="J67" s="30">
        <f>IF(I67=1,1,IF(SUM(J68:J$169)+SUM(I$26:I67)&lt;$I$22,1,0))</f>
        <v>0</v>
      </c>
      <c r="K67" s="33">
        <f t="shared" si="16"/>
        <v>0</v>
      </c>
      <c r="L67" s="33">
        <f t="shared" si="1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3"/>
        <v>0</v>
      </c>
      <c r="AE67" s="32"/>
      <c r="AF67" s="39"/>
      <c r="AG67" s="38"/>
    </row>
    <row r="68" spans="1:33" s="27" customFormat="1" hidden="1" x14ac:dyDescent="0.25">
      <c r="A68" s="30">
        <f t="shared" si="24"/>
        <v>0</v>
      </c>
      <c r="B68" s="122">
        <f t="shared" si="18"/>
        <v>0</v>
      </c>
      <c r="C68" s="121">
        <f t="shared" si="19"/>
        <v>0</v>
      </c>
      <c r="D68" s="121">
        <f t="shared" si="20"/>
        <v>0</v>
      </c>
      <c r="E68" s="121">
        <f>IFERROR(IF($A68=0,0,#REF!*#REF!),0)</f>
        <v>0</v>
      </c>
      <c r="F68" s="122">
        <f t="shared" si="21"/>
        <v>0</v>
      </c>
      <c r="I68" s="30">
        <f t="shared" si="22"/>
        <v>0</v>
      </c>
      <c r="J68" s="30">
        <f>IF(I68=1,1,IF(SUM(J69:J$169)+SUM(I$26:I68)&lt;$I$22,1,0))</f>
        <v>0</v>
      </c>
      <c r="K68" s="33">
        <f t="shared" si="16"/>
        <v>0</v>
      </c>
      <c r="L68" s="33">
        <f t="shared" si="1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3"/>
        <v>0</v>
      </c>
      <c r="AE68" s="32"/>
      <c r="AF68" s="39"/>
      <c r="AG68" s="38"/>
    </row>
    <row r="69" spans="1:33" s="27" customFormat="1" hidden="1" x14ac:dyDescent="0.25">
      <c r="A69" s="30">
        <f t="shared" si="24"/>
        <v>0</v>
      </c>
      <c r="B69" s="122">
        <f t="shared" si="18"/>
        <v>0</v>
      </c>
      <c r="C69" s="121">
        <f t="shared" si="19"/>
        <v>0</v>
      </c>
      <c r="D69" s="121">
        <f t="shared" si="20"/>
        <v>0</v>
      </c>
      <c r="E69" s="121">
        <f>IFERROR(IF($A69=0,0,#REF!*#REF!),0)</f>
        <v>0</v>
      </c>
      <c r="F69" s="122">
        <f t="shared" si="21"/>
        <v>0</v>
      </c>
      <c r="I69" s="30">
        <f t="shared" si="22"/>
        <v>0</v>
      </c>
      <c r="J69" s="30">
        <f>IF(I69=1,1,IF(SUM(J70:J$169)+SUM(I$26:I69)&lt;$I$22,1,0))</f>
        <v>0</v>
      </c>
      <c r="K69" s="33">
        <f t="shared" si="16"/>
        <v>0</v>
      </c>
      <c r="L69" s="33">
        <f t="shared" si="1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3"/>
        <v>0</v>
      </c>
      <c r="AE69" s="32"/>
      <c r="AF69" s="39"/>
      <c r="AG69" s="38"/>
    </row>
    <row r="70" spans="1:33" s="27" customFormat="1" hidden="1" x14ac:dyDescent="0.25">
      <c r="A70" s="30">
        <f t="shared" si="24"/>
        <v>0</v>
      </c>
      <c r="B70" s="122">
        <f t="shared" si="18"/>
        <v>0</v>
      </c>
      <c r="C70" s="121">
        <f t="shared" si="19"/>
        <v>0</v>
      </c>
      <c r="D70" s="121">
        <f t="shared" si="20"/>
        <v>0</v>
      </c>
      <c r="E70" s="121">
        <f>IFERROR(IF($A70=0,0,#REF!*#REF!),0)</f>
        <v>0</v>
      </c>
      <c r="F70" s="122">
        <f t="shared" si="21"/>
        <v>0</v>
      </c>
      <c r="I70" s="30">
        <f t="shared" si="22"/>
        <v>0</v>
      </c>
      <c r="J70" s="30">
        <f>IF(I70=1,1,IF(SUM(J71:J$169)+SUM(I$26:I70)&lt;$I$22,1,0))</f>
        <v>0</v>
      </c>
      <c r="K70" s="33">
        <f t="shared" si="16"/>
        <v>0</v>
      </c>
      <c r="L70" s="33">
        <f t="shared" si="1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3"/>
        <v>0</v>
      </c>
      <c r="AE70" s="32"/>
      <c r="AF70" s="39"/>
      <c r="AG70" s="38"/>
    </row>
    <row r="71" spans="1:33" s="27" customFormat="1" hidden="1" x14ac:dyDescent="0.25">
      <c r="A71" s="30">
        <f t="shared" si="24"/>
        <v>0</v>
      </c>
      <c r="B71" s="122">
        <f t="shared" si="18"/>
        <v>0</v>
      </c>
      <c r="C71" s="121">
        <f t="shared" si="19"/>
        <v>0</v>
      </c>
      <c r="D71" s="121">
        <f t="shared" si="20"/>
        <v>0</v>
      </c>
      <c r="E71" s="121">
        <f>IFERROR(IF($A71=0,0,#REF!*#REF!),0)</f>
        <v>0</v>
      </c>
      <c r="F71" s="122">
        <f t="shared" si="21"/>
        <v>0</v>
      </c>
      <c r="I71" s="30">
        <f t="shared" si="22"/>
        <v>0</v>
      </c>
      <c r="J71" s="30">
        <f>IF(I71=1,1,IF(SUM(J72:J$169)+SUM(I$26:I71)&lt;$I$22,1,0))</f>
        <v>0</v>
      </c>
      <c r="K71" s="33">
        <f t="shared" si="16"/>
        <v>0</v>
      </c>
      <c r="L71" s="33">
        <f t="shared" si="1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3"/>
        <v>0</v>
      </c>
      <c r="AE71" s="32"/>
      <c r="AF71" s="39"/>
      <c r="AG71" s="38"/>
    </row>
    <row r="72" spans="1:33" s="27" customFormat="1" hidden="1" x14ac:dyDescent="0.25">
      <c r="A72" s="30">
        <f t="shared" si="24"/>
        <v>0</v>
      </c>
      <c r="B72" s="122">
        <f t="shared" si="18"/>
        <v>0</v>
      </c>
      <c r="C72" s="121">
        <f t="shared" si="19"/>
        <v>0</v>
      </c>
      <c r="D72" s="121">
        <f t="shared" si="20"/>
        <v>0</v>
      </c>
      <c r="E72" s="121">
        <f>IFERROR(IF($A72=0,0,#REF!*#REF!),0)</f>
        <v>0</v>
      </c>
      <c r="F72" s="122">
        <f t="shared" si="21"/>
        <v>0</v>
      </c>
      <c r="I72" s="30">
        <f t="shared" si="22"/>
        <v>0</v>
      </c>
      <c r="J72" s="30">
        <f>IF(I72=1,1,IF(SUM(J73:J$169)+SUM(I$26:I72)&lt;$I$22,1,0))</f>
        <v>0</v>
      </c>
      <c r="K72" s="33">
        <f t="shared" si="16"/>
        <v>0</v>
      </c>
      <c r="L72" s="33">
        <f t="shared" si="1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3"/>
        <v>0</v>
      </c>
      <c r="AE72" s="32"/>
      <c r="AF72" s="39"/>
      <c r="AG72" s="38"/>
    </row>
    <row r="73" spans="1:33" s="27" customFormat="1" hidden="1" x14ac:dyDescent="0.25">
      <c r="A73" s="30">
        <f t="shared" si="24"/>
        <v>0</v>
      </c>
      <c r="B73" s="122">
        <f t="shared" si="18"/>
        <v>0</v>
      </c>
      <c r="C73" s="121">
        <f t="shared" si="19"/>
        <v>0</v>
      </c>
      <c r="D73" s="121">
        <f t="shared" si="20"/>
        <v>0</v>
      </c>
      <c r="E73" s="121">
        <f>IFERROR(IF($A73=0,0,#REF!*#REF!),0)</f>
        <v>0</v>
      </c>
      <c r="F73" s="122">
        <f t="shared" si="21"/>
        <v>0</v>
      </c>
      <c r="I73" s="30">
        <f t="shared" si="22"/>
        <v>0</v>
      </c>
      <c r="J73" s="30">
        <f>IF(I73=1,1,IF(SUM(J74:J$169)+SUM(I$26:I73)&lt;$I$22,1,0))</f>
        <v>0</v>
      </c>
      <c r="K73" s="33">
        <f t="shared" si="16"/>
        <v>0</v>
      </c>
      <c r="L73" s="33">
        <f t="shared" si="1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3"/>
        <v>0</v>
      </c>
      <c r="AE73" s="32"/>
      <c r="AF73" s="39"/>
      <c r="AG73" s="38"/>
    </row>
    <row r="74" spans="1:33" s="27" customFormat="1" hidden="1" x14ac:dyDescent="0.25">
      <c r="A74" s="30">
        <f t="shared" si="24"/>
        <v>0</v>
      </c>
      <c r="B74" s="122">
        <f t="shared" si="18"/>
        <v>0</v>
      </c>
      <c r="C74" s="121">
        <f t="shared" si="19"/>
        <v>0</v>
      </c>
      <c r="D74" s="121">
        <f t="shared" si="20"/>
        <v>0</v>
      </c>
      <c r="E74" s="121">
        <f>IFERROR(IF($A74=0,0,#REF!*#REF!),0)</f>
        <v>0</v>
      </c>
      <c r="F74" s="122">
        <f t="shared" si="21"/>
        <v>0</v>
      </c>
      <c r="I74" s="30">
        <f t="shared" si="22"/>
        <v>0</v>
      </c>
      <c r="J74" s="30">
        <f>IF(I74=1,1,IF(SUM(J75:J$169)+SUM(I$26:I74)&lt;$I$22,1,0))</f>
        <v>0</v>
      </c>
      <c r="K74" s="33">
        <f t="shared" si="16"/>
        <v>0</v>
      </c>
      <c r="L74" s="33">
        <f t="shared" si="1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3"/>
        <v>0</v>
      </c>
      <c r="AE74" s="32"/>
      <c r="AF74" s="39"/>
      <c r="AG74" s="38"/>
    </row>
    <row r="75" spans="1:33" s="27" customFormat="1" hidden="1" x14ac:dyDescent="0.25">
      <c r="A75" s="30">
        <f t="shared" si="24"/>
        <v>0</v>
      </c>
      <c r="B75" s="122">
        <f t="shared" si="18"/>
        <v>0</v>
      </c>
      <c r="C75" s="121">
        <f t="shared" si="19"/>
        <v>0</v>
      </c>
      <c r="D75" s="121">
        <f t="shared" si="20"/>
        <v>0</v>
      </c>
      <c r="E75" s="121">
        <f>IFERROR(IF($A75=0,0,#REF!*#REF!),0)</f>
        <v>0</v>
      </c>
      <c r="F75" s="122">
        <f t="shared" si="21"/>
        <v>0</v>
      </c>
      <c r="I75" s="30">
        <f t="shared" si="22"/>
        <v>0</v>
      </c>
      <c r="J75" s="30">
        <f>IF(I75=1,1,IF(SUM(J76:J$169)+SUM(I$26:I75)&lt;$I$22,1,0))</f>
        <v>0</v>
      </c>
      <c r="K75" s="33">
        <f t="shared" si="16"/>
        <v>0</v>
      </c>
      <c r="L75" s="33">
        <f t="shared" si="1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3"/>
        <v>0</v>
      </c>
      <c r="AE75" s="32"/>
      <c r="AF75" s="39"/>
      <c r="AG75" s="38"/>
    </row>
    <row r="76" spans="1:33" s="27" customFormat="1" hidden="1" x14ac:dyDescent="0.25">
      <c r="A76" s="30">
        <f t="shared" si="24"/>
        <v>0</v>
      </c>
      <c r="B76" s="122">
        <f t="shared" si="18"/>
        <v>0</v>
      </c>
      <c r="C76" s="121">
        <f t="shared" si="19"/>
        <v>0</v>
      </c>
      <c r="D76" s="121">
        <f t="shared" si="20"/>
        <v>0</v>
      </c>
      <c r="E76" s="121">
        <f>IFERROR(IF($A76=0,0,#REF!*#REF!),0)</f>
        <v>0</v>
      </c>
      <c r="F76" s="122">
        <f t="shared" si="21"/>
        <v>0</v>
      </c>
      <c r="I76" s="30">
        <f t="shared" si="22"/>
        <v>0</v>
      </c>
      <c r="J76" s="30">
        <f>IF(I76=1,1,IF(SUM(J77:J$169)+SUM(I$26:I76)&lt;$I$22,1,0))</f>
        <v>0</v>
      </c>
      <c r="K76" s="33">
        <f t="shared" si="16"/>
        <v>0</v>
      </c>
      <c r="L76" s="33">
        <f t="shared" si="1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3"/>
        <v>0</v>
      </c>
      <c r="AE76" s="32"/>
      <c r="AF76" s="39"/>
      <c r="AG76" s="38"/>
    </row>
    <row r="77" spans="1:33" s="27" customFormat="1" hidden="1" x14ac:dyDescent="0.25">
      <c r="A77" s="30">
        <f t="shared" si="24"/>
        <v>0</v>
      </c>
      <c r="B77" s="122">
        <f t="shared" si="18"/>
        <v>0</v>
      </c>
      <c r="C77" s="121">
        <f t="shared" si="19"/>
        <v>0</v>
      </c>
      <c r="D77" s="121">
        <f t="shared" si="20"/>
        <v>0</v>
      </c>
      <c r="E77" s="121">
        <f>IFERROR(IF($A77=0,0,#REF!*#REF!),0)</f>
        <v>0</v>
      </c>
      <c r="F77" s="122">
        <f t="shared" si="21"/>
        <v>0</v>
      </c>
      <c r="I77" s="30">
        <f t="shared" si="22"/>
        <v>0</v>
      </c>
      <c r="J77" s="30">
        <f>IF(I77=1,1,IF(SUM(J78:J$169)+SUM(I$26:I77)&lt;$I$22,1,0))</f>
        <v>0</v>
      </c>
      <c r="K77" s="33">
        <f t="shared" si="16"/>
        <v>0</v>
      </c>
      <c r="L77" s="33">
        <f t="shared" si="1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3"/>
        <v>0</v>
      </c>
      <c r="AE77" s="32"/>
      <c r="AF77" s="39"/>
      <c r="AG77" s="38"/>
    </row>
    <row r="78" spans="1:33" s="27" customFormat="1" hidden="1" x14ac:dyDescent="0.25">
      <c r="A78" s="30">
        <f t="shared" si="24"/>
        <v>0</v>
      </c>
      <c r="B78" s="122">
        <f t="shared" si="18"/>
        <v>0</v>
      </c>
      <c r="C78" s="121">
        <f t="shared" si="19"/>
        <v>0</v>
      </c>
      <c r="D78" s="121">
        <f t="shared" si="20"/>
        <v>0</v>
      </c>
      <c r="E78" s="121">
        <f>IFERROR(IF($A78=0,0,#REF!*#REF!),0)</f>
        <v>0</v>
      </c>
      <c r="F78" s="122">
        <f t="shared" si="21"/>
        <v>0</v>
      </c>
      <c r="I78" s="30">
        <f t="shared" si="22"/>
        <v>0</v>
      </c>
      <c r="J78" s="30">
        <f>IF(I78=1,1,IF(SUM(J79:J$169)+SUM(I$26:I78)&lt;$I$22,1,0))</f>
        <v>0</v>
      </c>
      <c r="K78" s="33">
        <f t="shared" si="16"/>
        <v>0</v>
      </c>
      <c r="L78" s="33">
        <f t="shared" si="1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3"/>
        <v>0</v>
      </c>
      <c r="AE78" s="32"/>
      <c r="AF78" s="39"/>
      <c r="AG78" s="38"/>
    </row>
    <row r="79" spans="1:33" s="27" customFormat="1" hidden="1" x14ac:dyDescent="0.25">
      <c r="A79" s="30">
        <f t="shared" si="24"/>
        <v>0</v>
      </c>
      <c r="B79" s="122">
        <f t="shared" si="18"/>
        <v>0</v>
      </c>
      <c r="C79" s="121">
        <f t="shared" si="19"/>
        <v>0</v>
      </c>
      <c r="D79" s="121">
        <f t="shared" si="20"/>
        <v>0</v>
      </c>
      <c r="E79" s="121">
        <f>IFERROR(IF($A79=0,0,#REF!*#REF!),0)</f>
        <v>0</v>
      </c>
      <c r="F79" s="122">
        <f t="shared" si="21"/>
        <v>0</v>
      </c>
      <c r="I79" s="30">
        <f t="shared" si="22"/>
        <v>0</v>
      </c>
      <c r="J79" s="30">
        <f>IF(I79=1,1,IF(SUM(J80:J$169)+SUM(I$26:I79)&lt;$I$22,1,0))</f>
        <v>0</v>
      </c>
      <c r="K79" s="33">
        <f t="shared" si="16"/>
        <v>0</v>
      </c>
      <c r="L79" s="33">
        <f t="shared" si="1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3"/>
        <v>0</v>
      </c>
      <c r="AE79" s="32"/>
      <c r="AF79" s="39"/>
      <c r="AG79" s="38"/>
    </row>
    <row r="80" spans="1:33" s="27" customFormat="1" hidden="1" x14ac:dyDescent="0.25">
      <c r="A80" s="30">
        <f t="shared" si="24"/>
        <v>0</v>
      </c>
      <c r="B80" s="122">
        <f t="shared" si="18"/>
        <v>0</v>
      </c>
      <c r="C80" s="121">
        <f t="shared" si="19"/>
        <v>0</v>
      </c>
      <c r="D80" s="121">
        <f t="shared" si="20"/>
        <v>0</v>
      </c>
      <c r="E80" s="121">
        <f>IFERROR(IF($A80=0,0,#REF!*#REF!),0)</f>
        <v>0</v>
      </c>
      <c r="F80" s="122">
        <f t="shared" si="21"/>
        <v>0</v>
      </c>
      <c r="I80" s="30">
        <f t="shared" si="22"/>
        <v>0</v>
      </c>
      <c r="J80" s="30">
        <f>IF(I80=1,1,IF(SUM(J81:J$169)+SUM(I$26:I80)&lt;$I$22,1,0))</f>
        <v>0</v>
      </c>
      <c r="K80" s="33">
        <f t="shared" si="16"/>
        <v>0</v>
      </c>
      <c r="L80" s="33">
        <f t="shared" si="1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3"/>
        <v>0</v>
      </c>
      <c r="AE80" s="32"/>
      <c r="AF80" s="39"/>
      <c r="AG80" s="38"/>
    </row>
    <row r="81" spans="1:33" s="27" customFormat="1" hidden="1" x14ac:dyDescent="0.25">
      <c r="A81" s="30">
        <f t="shared" si="24"/>
        <v>0</v>
      </c>
      <c r="B81" s="122">
        <f t="shared" si="18"/>
        <v>0</v>
      </c>
      <c r="C81" s="121">
        <f t="shared" si="19"/>
        <v>0</v>
      </c>
      <c r="D81" s="121">
        <f t="shared" si="20"/>
        <v>0</v>
      </c>
      <c r="E81" s="121">
        <f>IFERROR(IF($A81=0,0,#REF!*#REF!),0)</f>
        <v>0</v>
      </c>
      <c r="F81" s="122">
        <f t="shared" si="21"/>
        <v>0</v>
      </c>
      <c r="I81" s="30">
        <f t="shared" si="22"/>
        <v>0</v>
      </c>
      <c r="J81" s="30">
        <f>IF(I81=1,1,IF(SUM(J82:J$169)+SUM(I$26:I81)&lt;$I$22,1,0))</f>
        <v>0</v>
      </c>
      <c r="K81" s="33">
        <f t="shared" si="16"/>
        <v>0</v>
      </c>
      <c r="L81" s="33">
        <f t="shared" si="1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3"/>
        <v>0</v>
      </c>
      <c r="AE81" s="32"/>
      <c r="AF81" s="39"/>
      <c r="AG81" s="38"/>
    </row>
    <row r="82" spans="1:33" s="27" customFormat="1" hidden="1" x14ac:dyDescent="0.25">
      <c r="A82" s="30">
        <f t="shared" si="24"/>
        <v>0</v>
      </c>
      <c r="B82" s="122">
        <f t="shared" si="18"/>
        <v>0</v>
      </c>
      <c r="C82" s="121">
        <f t="shared" si="19"/>
        <v>0</v>
      </c>
      <c r="D82" s="121">
        <f t="shared" si="20"/>
        <v>0</v>
      </c>
      <c r="E82" s="121">
        <f>IFERROR(IF($A82=0,0,#REF!*#REF!),0)</f>
        <v>0</v>
      </c>
      <c r="F82" s="122">
        <f t="shared" si="21"/>
        <v>0</v>
      </c>
      <c r="I82" s="30">
        <f t="shared" si="22"/>
        <v>0</v>
      </c>
      <c r="J82" s="30">
        <f>IF(I82=1,1,IF(SUM(J83:J$169)+SUM(I$26:I82)&lt;$I$22,1,0))</f>
        <v>0</v>
      </c>
      <c r="K82" s="33">
        <f t="shared" si="16"/>
        <v>0</v>
      </c>
      <c r="L82" s="33">
        <f t="shared" si="17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3"/>
        <v>0</v>
      </c>
      <c r="AE82" s="32"/>
      <c r="AF82" s="39"/>
      <c r="AG82" s="38"/>
    </row>
    <row r="83" spans="1:33" s="27" customFormat="1" x14ac:dyDescent="0.25">
      <c r="A83" s="30"/>
      <c r="B83" s="122">
        <f t="shared" si="18"/>
        <v>0</v>
      </c>
      <c r="C83" s="121">
        <f t="shared" si="19"/>
        <v>0</v>
      </c>
      <c r="D83" s="121">
        <f t="shared" si="20"/>
        <v>0</v>
      </c>
      <c r="E83" s="121">
        <f>IFERROR(IF($A83=0,0,#REF!*#REF!),0)</f>
        <v>0</v>
      </c>
      <c r="F83" s="122">
        <f t="shared" si="21"/>
        <v>0</v>
      </c>
      <c r="I83" s="30">
        <v>1</v>
      </c>
      <c r="J83" s="30">
        <f>IF(I83=1,1,IF(SUM(J84:J$169)+SUM(I$26:I83)&lt;$I$22,1,0))</f>
        <v>1</v>
      </c>
      <c r="K83" s="33">
        <f t="shared" si="16"/>
        <v>1</v>
      </c>
      <c r="L83" s="33">
        <f t="shared" si="17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23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IF(I84=1,1,IF(SUM(J85:J$169)+SUM(I$26:I84)&lt;$I$22,1,0))</f>
        <v>1</v>
      </c>
      <c r="K84" s="33">
        <f t="shared" si="16"/>
        <v>1</v>
      </c>
      <c r="L84" s="33">
        <f t="shared" si="17"/>
        <v>1</v>
      </c>
      <c r="M84" s="33"/>
      <c r="N84" s="33"/>
      <c r="O84" s="33"/>
      <c r="P84" s="33"/>
      <c r="Q84" s="33"/>
      <c r="R84" s="33"/>
      <c r="S84" s="33"/>
      <c r="T84" s="195"/>
      <c r="U84" s="48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ROUND(SUM(AD85:AD104),2)</f>
        <v>0</v>
      </c>
      <c r="AE84" s="32"/>
      <c r="AF84" s="39"/>
      <c r="AG84" s="38"/>
    </row>
    <row r="85" spans="1:33" s="27" customFormat="1" x14ac:dyDescent="0.25">
      <c r="A85" s="30"/>
      <c r="B85" s="122">
        <f t="shared" ref="B85:B104" si="25">IFERROR(IF($A85=0,0, ($AD85/$G$1)/$E$1  ),0)</f>
        <v>0</v>
      </c>
      <c r="C85" s="121">
        <f t="shared" ref="C85:C104" si="26">IF($A85=0,0,$B85*$E$1)</f>
        <v>0</v>
      </c>
      <c r="D85" s="121">
        <f t="shared" ref="D85:D104" si="27">IF($A85=0,0,$B85*$F$1)</f>
        <v>0</v>
      </c>
      <c r="E85" s="121">
        <f>IFERROR(IF($A85=0,0,#REF!*#REF!),0)</f>
        <v>0</v>
      </c>
      <c r="F85" s="122">
        <f t="shared" ref="F85:F104" si="28">IF($A85=0,0, ( ($AD85/$E85) / $Y85))</f>
        <v>0</v>
      </c>
      <c r="I85" s="30">
        <v>1</v>
      </c>
      <c r="J85" s="30">
        <f>IF(I85=1,1,IF(SUM(J86:J$169)+SUM(I$26:I85)&lt;$I$22,1,0))</f>
        <v>1</v>
      </c>
      <c r="K85" s="33">
        <f t="shared" si="16"/>
        <v>1</v>
      </c>
      <c r="L85" s="33">
        <f t="shared" si="1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>ROUND(AB85*AC85,4)</f>
        <v>0</v>
      </c>
      <c r="AE85" s="32"/>
      <c r="AF85" s="39"/>
      <c r="AG85" s="38"/>
    </row>
    <row r="86" spans="1:33" s="27" customFormat="1" x14ac:dyDescent="0.25">
      <c r="A86" s="30"/>
      <c r="B86" s="122">
        <f t="shared" si="25"/>
        <v>0</v>
      </c>
      <c r="C86" s="121">
        <f t="shared" si="26"/>
        <v>0</v>
      </c>
      <c r="D86" s="121">
        <f t="shared" si="27"/>
        <v>0</v>
      </c>
      <c r="E86" s="121">
        <f>IFERROR(IF($A86=0,0,#REF!*#REF!),0)</f>
        <v>0</v>
      </c>
      <c r="F86" s="122">
        <f t="shared" si="28"/>
        <v>0</v>
      </c>
      <c r="I86" s="30">
        <v>1</v>
      </c>
      <c r="J86" s="30">
        <f>IF(I86=1,1,IF(SUM(J87:J$169)+SUM(I$26:I86)&lt;$I$22,1,0))</f>
        <v>1</v>
      </c>
      <c r="K86" s="33">
        <f t="shared" si="16"/>
        <v>1</v>
      </c>
      <c r="L86" s="33">
        <f t="shared" si="17"/>
        <v>1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ref="AD86:AD104" si="29">ROUND(AB86*AC86,4)</f>
        <v>0</v>
      </c>
      <c r="AE86" s="32"/>
      <c r="AF86" s="39"/>
      <c r="AG86" s="38"/>
    </row>
    <row r="87" spans="1:33" s="27" customFormat="1" hidden="1" x14ac:dyDescent="0.25">
      <c r="A87" s="30">
        <f t="shared" ref="A87:A104" si="30">IFERROR(IF(AD87&gt;0,T87,0),0)</f>
        <v>0</v>
      </c>
      <c r="B87" s="122">
        <f t="shared" si="25"/>
        <v>0</v>
      </c>
      <c r="C87" s="121">
        <f t="shared" si="26"/>
        <v>0</v>
      </c>
      <c r="D87" s="121">
        <f t="shared" si="27"/>
        <v>0</v>
      </c>
      <c r="E87" s="121">
        <f>IFERROR(IF($A87=0,0,#REF!*#REF!),0)</f>
        <v>0</v>
      </c>
      <c r="F87" s="122">
        <f t="shared" si="28"/>
        <v>0</v>
      </c>
      <c r="I87" s="30">
        <f t="shared" ref="I87:I104" si="31">IF($AD87=0,0,1)</f>
        <v>0</v>
      </c>
      <c r="J87" s="30">
        <f>IF(I87=1,1,IF(SUM(J88:J$169)+SUM(I$26:I87)&lt;$I$22,1,0))</f>
        <v>0</v>
      </c>
      <c r="K87" s="33">
        <f t="shared" si="16"/>
        <v>0</v>
      </c>
      <c r="L87" s="33">
        <f t="shared" si="1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9"/>
        <v>0</v>
      </c>
      <c r="AE87" s="32"/>
      <c r="AF87" s="39"/>
      <c r="AG87" s="38"/>
    </row>
    <row r="88" spans="1:33" s="27" customFormat="1" hidden="1" x14ac:dyDescent="0.25">
      <c r="A88" s="30">
        <f t="shared" si="30"/>
        <v>0</v>
      </c>
      <c r="B88" s="122">
        <f t="shared" si="25"/>
        <v>0</v>
      </c>
      <c r="C88" s="121">
        <f t="shared" si="26"/>
        <v>0</v>
      </c>
      <c r="D88" s="121">
        <f t="shared" si="27"/>
        <v>0</v>
      </c>
      <c r="E88" s="121">
        <f>IFERROR(IF($A88=0,0,#REF!*#REF!),0)</f>
        <v>0</v>
      </c>
      <c r="F88" s="122">
        <f t="shared" si="28"/>
        <v>0</v>
      </c>
      <c r="I88" s="30">
        <f t="shared" si="31"/>
        <v>0</v>
      </c>
      <c r="J88" s="30">
        <f>IF(I88=1,1,IF(SUM(J89:J$169)+SUM(I$26:I88)&lt;$I$22,1,0))</f>
        <v>0</v>
      </c>
      <c r="K88" s="33">
        <f t="shared" si="16"/>
        <v>0</v>
      </c>
      <c r="L88" s="33">
        <f t="shared" si="1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9"/>
        <v>0</v>
      </c>
      <c r="AE88" s="32"/>
      <c r="AF88" s="39"/>
      <c r="AG88" s="38"/>
    </row>
    <row r="89" spans="1:33" s="27" customFormat="1" hidden="1" x14ac:dyDescent="0.25">
      <c r="A89" s="30">
        <f t="shared" si="30"/>
        <v>0</v>
      </c>
      <c r="B89" s="122">
        <f t="shared" si="25"/>
        <v>0</v>
      </c>
      <c r="C89" s="121">
        <f t="shared" si="26"/>
        <v>0</v>
      </c>
      <c r="D89" s="121">
        <f t="shared" si="27"/>
        <v>0</v>
      </c>
      <c r="E89" s="121">
        <f>IFERROR(IF($A89=0,0,#REF!*#REF!),0)</f>
        <v>0</v>
      </c>
      <c r="F89" s="122">
        <f t="shared" si="28"/>
        <v>0</v>
      </c>
      <c r="I89" s="30">
        <f t="shared" si="31"/>
        <v>0</v>
      </c>
      <c r="J89" s="30">
        <f>IF(I89=1,1,IF(SUM(J90:J$169)+SUM(I$26:I89)&lt;$I$22,1,0))</f>
        <v>0</v>
      </c>
      <c r="K89" s="33">
        <f t="shared" si="16"/>
        <v>0</v>
      </c>
      <c r="L89" s="33">
        <f t="shared" si="1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9"/>
        <v>0</v>
      </c>
      <c r="AE89" s="32"/>
      <c r="AF89" s="39"/>
      <c r="AG89" s="38"/>
    </row>
    <row r="90" spans="1:33" s="27" customFormat="1" hidden="1" x14ac:dyDescent="0.25">
      <c r="A90" s="30">
        <f t="shared" si="30"/>
        <v>0</v>
      </c>
      <c r="B90" s="122">
        <f t="shared" si="25"/>
        <v>0</v>
      </c>
      <c r="C90" s="121">
        <f t="shared" si="26"/>
        <v>0</v>
      </c>
      <c r="D90" s="121">
        <f t="shared" si="27"/>
        <v>0</v>
      </c>
      <c r="E90" s="121">
        <f>IFERROR(IF($A90=0,0,#REF!*#REF!),0)</f>
        <v>0</v>
      </c>
      <c r="F90" s="122">
        <f t="shared" si="28"/>
        <v>0</v>
      </c>
      <c r="I90" s="30">
        <f t="shared" si="31"/>
        <v>0</v>
      </c>
      <c r="J90" s="30">
        <f>IF(I90=1,1,IF(SUM(J91:J$169)+SUM(I$26:I90)&lt;$I$22,1,0))</f>
        <v>0</v>
      </c>
      <c r="K90" s="33">
        <f t="shared" si="16"/>
        <v>0</v>
      </c>
      <c r="L90" s="33">
        <f t="shared" si="17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9"/>
        <v>0</v>
      </c>
      <c r="AE90" s="32"/>
      <c r="AF90" s="39"/>
      <c r="AG90" s="38"/>
    </row>
    <row r="91" spans="1:33" s="27" customFormat="1" hidden="1" x14ac:dyDescent="0.25">
      <c r="A91" s="30">
        <f t="shared" si="30"/>
        <v>0</v>
      </c>
      <c r="B91" s="122">
        <f t="shared" si="25"/>
        <v>0</v>
      </c>
      <c r="C91" s="121">
        <f t="shared" si="26"/>
        <v>0</v>
      </c>
      <c r="D91" s="121">
        <f t="shared" si="27"/>
        <v>0</v>
      </c>
      <c r="E91" s="121">
        <f>IFERROR(IF($A91=0,0,#REF!*#REF!),0)</f>
        <v>0</v>
      </c>
      <c r="F91" s="122">
        <f t="shared" si="28"/>
        <v>0</v>
      </c>
      <c r="I91" s="30">
        <f t="shared" si="31"/>
        <v>0</v>
      </c>
      <c r="J91" s="30">
        <f>IF(I91=1,1,IF(SUM(J92:J$169)+SUM(I$26:I91)&lt;$I$22,1,0))</f>
        <v>0</v>
      </c>
      <c r="K91" s="33">
        <f t="shared" ref="K91:K122" si="32">MAX(I91:J91)</f>
        <v>0</v>
      </c>
      <c r="L91" s="33">
        <f t="shared" ref="L91:L122" si="33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9"/>
        <v>0</v>
      </c>
      <c r="AE91" s="32"/>
      <c r="AF91" s="39"/>
      <c r="AG91" s="38"/>
    </row>
    <row r="92" spans="1:33" s="27" customFormat="1" hidden="1" x14ac:dyDescent="0.25">
      <c r="A92" s="30">
        <f t="shared" si="30"/>
        <v>0</v>
      </c>
      <c r="B92" s="122">
        <f t="shared" si="25"/>
        <v>0</v>
      </c>
      <c r="C92" s="121">
        <f t="shared" si="26"/>
        <v>0</v>
      </c>
      <c r="D92" s="121">
        <f t="shared" si="27"/>
        <v>0</v>
      </c>
      <c r="E92" s="121">
        <f>IFERROR(IF($A92=0,0,#REF!*#REF!),0)</f>
        <v>0</v>
      </c>
      <c r="F92" s="122">
        <f t="shared" si="28"/>
        <v>0</v>
      </c>
      <c r="I92" s="30">
        <f t="shared" si="31"/>
        <v>0</v>
      </c>
      <c r="J92" s="30">
        <f>IF(I92=1,1,IF(SUM(J93:J$169)+SUM(I$26:I92)&lt;$I$22,1,0))</f>
        <v>0</v>
      </c>
      <c r="K92" s="33">
        <f t="shared" si="32"/>
        <v>0</v>
      </c>
      <c r="L92" s="33">
        <f t="shared" si="3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9"/>
        <v>0</v>
      </c>
      <c r="AE92" s="32"/>
      <c r="AF92" s="39"/>
      <c r="AG92" s="38"/>
    </row>
    <row r="93" spans="1:33" s="27" customFormat="1" hidden="1" x14ac:dyDescent="0.25">
      <c r="A93" s="30">
        <f t="shared" si="30"/>
        <v>0</v>
      </c>
      <c r="B93" s="122">
        <f t="shared" si="25"/>
        <v>0</v>
      </c>
      <c r="C93" s="121">
        <f t="shared" si="26"/>
        <v>0</v>
      </c>
      <c r="D93" s="121">
        <f t="shared" si="27"/>
        <v>0</v>
      </c>
      <c r="E93" s="121">
        <f>IFERROR(IF($A93=0,0,#REF!*#REF!),0)</f>
        <v>0</v>
      </c>
      <c r="F93" s="122">
        <f t="shared" si="28"/>
        <v>0</v>
      </c>
      <c r="I93" s="30">
        <f t="shared" si="31"/>
        <v>0</v>
      </c>
      <c r="J93" s="30">
        <f>IF(I93=1,1,IF(SUM(J94:J$169)+SUM(I$26:I93)&lt;$I$22,1,0))</f>
        <v>0</v>
      </c>
      <c r="K93" s="33">
        <f t="shared" si="32"/>
        <v>0</v>
      </c>
      <c r="L93" s="33">
        <f t="shared" si="3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9"/>
        <v>0</v>
      </c>
      <c r="AE93" s="32"/>
      <c r="AF93" s="39"/>
      <c r="AG93" s="38"/>
    </row>
    <row r="94" spans="1:33" s="27" customFormat="1" hidden="1" x14ac:dyDescent="0.25">
      <c r="A94" s="30">
        <f t="shared" si="30"/>
        <v>0</v>
      </c>
      <c r="B94" s="122">
        <f t="shared" si="25"/>
        <v>0</v>
      </c>
      <c r="C94" s="121">
        <f t="shared" si="26"/>
        <v>0</v>
      </c>
      <c r="D94" s="121">
        <f t="shared" si="27"/>
        <v>0</v>
      </c>
      <c r="E94" s="121">
        <f>IFERROR(IF($A94=0,0,#REF!*#REF!),0)</f>
        <v>0</v>
      </c>
      <c r="F94" s="122">
        <f t="shared" si="28"/>
        <v>0</v>
      </c>
      <c r="I94" s="30">
        <f t="shared" si="31"/>
        <v>0</v>
      </c>
      <c r="J94" s="30">
        <f>IF(I94=1,1,IF(SUM(J95:J$169)+SUM(I$26:I94)&lt;$I$22,1,0))</f>
        <v>0</v>
      </c>
      <c r="K94" s="33">
        <f t="shared" si="32"/>
        <v>0</v>
      </c>
      <c r="L94" s="33">
        <f t="shared" si="3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9"/>
        <v>0</v>
      </c>
      <c r="AE94" s="32"/>
      <c r="AF94" s="39"/>
      <c r="AG94" s="38"/>
    </row>
    <row r="95" spans="1:33" s="27" customFormat="1" hidden="1" x14ac:dyDescent="0.25">
      <c r="A95" s="30">
        <f t="shared" si="30"/>
        <v>0</v>
      </c>
      <c r="B95" s="122">
        <f t="shared" si="25"/>
        <v>0</v>
      </c>
      <c r="C95" s="121">
        <f t="shared" si="26"/>
        <v>0</v>
      </c>
      <c r="D95" s="121">
        <f t="shared" si="27"/>
        <v>0</v>
      </c>
      <c r="E95" s="121">
        <f>IFERROR(IF($A95=0,0,#REF!*#REF!),0)</f>
        <v>0</v>
      </c>
      <c r="F95" s="122">
        <f t="shared" si="28"/>
        <v>0</v>
      </c>
      <c r="I95" s="30">
        <f t="shared" si="31"/>
        <v>0</v>
      </c>
      <c r="J95" s="30">
        <f>IF(I95=1,1,IF(SUM(J96:J$169)+SUM(I$26:I95)&lt;$I$22,1,0))</f>
        <v>0</v>
      </c>
      <c r="K95" s="33">
        <f t="shared" si="32"/>
        <v>0</v>
      </c>
      <c r="L95" s="33">
        <f t="shared" si="3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9"/>
        <v>0</v>
      </c>
      <c r="AE95" s="32"/>
      <c r="AF95" s="39"/>
      <c r="AG95" s="38"/>
    </row>
    <row r="96" spans="1:33" s="27" customFormat="1" hidden="1" x14ac:dyDescent="0.25">
      <c r="A96" s="30">
        <f t="shared" si="30"/>
        <v>0</v>
      </c>
      <c r="B96" s="122">
        <f t="shared" si="25"/>
        <v>0</v>
      </c>
      <c r="C96" s="121">
        <f t="shared" si="26"/>
        <v>0</v>
      </c>
      <c r="D96" s="121">
        <f t="shared" si="27"/>
        <v>0</v>
      </c>
      <c r="E96" s="121">
        <f>IFERROR(IF($A96=0,0,#REF!*#REF!),0)</f>
        <v>0</v>
      </c>
      <c r="F96" s="122">
        <f t="shared" si="28"/>
        <v>0</v>
      </c>
      <c r="I96" s="30">
        <f t="shared" si="31"/>
        <v>0</v>
      </c>
      <c r="J96" s="30">
        <f>IF(I96=1,1,IF(SUM(J97:J$169)+SUM(I$26:I96)&lt;$I$22,1,0))</f>
        <v>0</v>
      </c>
      <c r="K96" s="33">
        <f t="shared" si="32"/>
        <v>0</v>
      </c>
      <c r="L96" s="33">
        <f t="shared" si="3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9"/>
        <v>0</v>
      </c>
      <c r="AE96" s="32"/>
      <c r="AF96" s="39"/>
      <c r="AG96" s="38"/>
    </row>
    <row r="97" spans="1:33" s="27" customFormat="1" hidden="1" x14ac:dyDescent="0.25">
      <c r="A97" s="30">
        <f t="shared" si="30"/>
        <v>0</v>
      </c>
      <c r="B97" s="122">
        <f t="shared" si="25"/>
        <v>0</v>
      </c>
      <c r="C97" s="121">
        <f t="shared" si="26"/>
        <v>0</v>
      </c>
      <c r="D97" s="121">
        <f t="shared" si="27"/>
        <v>0</v>
      </c>
      <c r="E97" s="121">
        <f>IFERROR(IF($A97=0,0,#REF!*#REF!),0)</f>
        <v>0</v>
      </c>
      <c r="F97" s="122">
        <f t="shared" si="28"/>
        <v>0</v>
      </c>
      <c r="I97" s="30">
        <f t="shared" si="31"/>
        <v>0</v>
      </c>
      <c r="J97" s="30">
        <f>IF(I97=1,1,IF(SUM(J98:J$169)+SUM(I$26:I97)&lt;$I$22,1,0))</f>
        <v>0</v>
      </c>
      <c r="K97" s="33">
        <f t="shared" si="32"/>
        <v>0</v>
      </c>
      <c r="L97" s="33">
        <f t="shared" si="3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9"/>
        <v>0</v>
      </c>
      <c r="AE97" s="32"/>
      <c r="AF97" s="39"/>
      <c r="AG97" s="38"/>
    </row>
    <row r="98" spans="1:33" s="27" customFormat="1" ht="14.45" hidden="1" customHeight="1" x14ac:dyDescent="0.25">
      <c r="A98" s="30">
        <f t="shared" si="30"/>
        <v>0</v>
      </c>
      <c r="B98" s="122">
        <f t="shared" si="25"/>
        <v>0</v>
      </c>
      <c r="C98" s="121">
        <f t="shared" si="26"/>
        <v>0</v>
      </c>
      <c r="D98" s="121">
        <f t="shared" si="27"/>
        <v>0</v>
      </c>
      <c r="E98" s="121">
        <f>IFERROR(IF($A98=0,0,#REF!*#REF!),0)</f>
        <v>0</v>
      </c>
      <c r="F98" s="122">
        <f t="shared" si="28"/>
        <v>0</v>
      </c>
      <c r="I98" s="30">
        <f t="shared" si="31"/>
        <v>0</v>
      </c>
      <c r="J98" s="30">
        <f>IF(I98=1,1,IF(SUM(J99:J$169)+SUM(I$26:I98)&lt;$I$22,1,0))</f>
        <v>0</v>
      </c>
      <c r="K98" s="33">
        <f t="shared" si="32"/>
        <v>0</v>
      </c>
      <c r="L98" s="33">
        <f t="shared" si="3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9"/>
        <v>0</v>
      </c>
      <c r="AE98" s="32"/>
      <c r="AF98" s="39"/>
      <c r="AG98" s="38"/>
    </row>
    <row r="99" spans="1:33" s="27" customFormat="1" hidden="1" x14ac:dyDescent="0.25">
      <c r="A99" s="30">
        <f t="shared" si="30"/>
        <v>0</v>
      </c>
      <c r="B99" s="122">
        <f t="shared" si="25"/>
        <v>0</v>
      </c>
      <c r="C99" s="121">
        <f t="shared" si="26"/>
        <v>0</v>
      </c>
      <c r="D99" s="121">
        <f t="shared" si="27"/>
        <v>0</v>
      </c>
      <c r="E99" s="121">
        <f>IFERROR(IF($A99=0,0,#REF!*#REF!),0)</f>
        <v>0</v>
      </c>
      <c r="F99" s="122">
        <f t="shared" si="28"/>
        <v>0</v>
      </c>
      <c r="I99" s="30">
        <f t="shared" si="31"/>
        <v>0</v>
      </c>
      <c r="J99" s="30">
        <f>IF(I99=1,1,IF(SUM(J100:J$169)+SUM(I$26:I99)&lt;$I$22,1,0))</f>
        <v>0</v>
      </c>
      <c r="K99" s="33">
        <f t="shared" si="32"/>
        <v>0</v>
      </c>
      <c r="L99" s="33">
        <f t="shared" si="3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9"/>
        <v>0</v>
      </c>
      <c r="AE99" s="32"/>
      <c r="AF99" s="39"/>
      <c r="AG99" s="38"/>
    </row>
    <row r="100" spans="1:33" s="27" customFormat="1" hidden="1" x14ac:dyDescent="0.25">
      <c r="A100" s="30">
        <f t="shared" si="30"/>
        <v>0</v>
      </c>
      <c r="B100" s="122">
        <f t="shared" si="25"/>
        <v>0</v>
      </c>
      <c r="C100" s="121">
        <f t="shared" si="26"/>
        <v>0</v>
      </c>
      <c r="D100" s="121">
        <f t="shared" si="27"/>
        <v>0</v>
      </c>
      <c r="E100" s="121">
        <f>IFERROR(IF($A100=0,0,#REF!*#REF!),0)</f>
        <v>0</v>
      </c>
      <c r="F100" s="122">
        <f t="shared" si="28"/>
        <v>0</v>
      </c>
      <c r="I100" s="30">
        <f t="shared" si="31"/>
        <v>0</v>
      </c>
      <c r="J100" s="30">
        <f>IF(I100=1,1,IF(SUM(J101:J$169)+SUM(I$26:I100)&lt;$I$22,1,0))</f>
        <v>0</v>
      </c>
      <c r="K100" s="33">
        <f t="shared" si="32"/>
        <v>0</v>
      </c>
      <c r="L100" s="33">
        <f t="shared" si="3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9"/>
        <v>0</v>
      </c>
      <c r="AE100" s="32"/>
      <c r="AF100" s="39"/>
      <c r="AG100" s="38"/>
    </row>
    <row r="101" spans="1:33" s="27" customFormat="1" hidden="1" x14ac:dyDescent="0.25">
      <c r="A101" s="30">
        <f t="shared" si="30"/>
        <v>0</v>
      </c>
      <c r="B101" s="122">
        <f t="shared" si="25"/>
        <v>0</v>
      </c>
      <c r="C101" s="121">
        <f t="shared" si="26"/>
        <v>0</v>
      </c>
      <c r="D101" s="121">
        <f t="shared" si="27"/>
        <v>0</v>
      </c>
      <c r="E101" s="121">
        <f>IFERROR(IF($A101=0,0,#REF!*#REF!),0)</f>
        <v>0</v>
      </c>
      <c r="F101" s="122">
        <f t="shared" si="28"/>
        <v>0</v>
      </c>
      <c r="I101" s="30">
        <f t="shared" si="31"/>
        <v>0</v>
      </c>
      <c r="J101" s="30">
        <f>IF(I101=1,1,IF(SUM(J102:J$169)+SUM(I$26:I101)&lt;$I$22,1,0))</f>
        <v>0</v>
      </c>
      <c r="K101" s="33">
        <f t="shared" si="32"/>
        <v>0</v>
      </c>
      <c r="L101" s="33">
        <f t="shared" si="3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9"/>
        <v>0</v>
      </c>
      <c r="AE101" s="32"/>
      <c r="AF101" s="39"/>
      <c r="AG101" s="38"/>
    </row>
    <row r="102" spans="1:33" s="27" customFormat="1" hidden="1" x14ac:dyDescent="0.25">
      <c r="A102" s="30">
        <f t="shared" si="30"/>
        <v>0</v>
      </c>
      <c r="B102" s="122">
        <f t="shared" si="25"/>
        <v>0</v>
      </c>
      <c r="C102" s="121">
        <f t="shared" si="26"/>
        <v>0</v>
      </c>
      <c r="D102" s="121">
        <f t="shared" si="27"/>
        <v>0</v>
      </c>
      <c r="E102" s="121">
        <f>IFERROR(IF($A102=0,0,#REF!*#REF!),0)</f>
        <v>0</v>
      </c>
      <c r="F102" s="122">
        <f t="shared" si="28"/>
        <v>0</v>
      </c>
      <c r="I102" s="30">
        <f t="shared" si="31"/>
        <v>0</v>
      </c>
      <c r="J102" s="30">
        <f>IF(I102=1,1,IF(SUM(J103:J$169)+SUM(I$26:I102)&lt;$I$22,1,0))</f>
        <v>0</v>
      </c>
      <c r="K102" s="33">
        <f t="shared" si="32"/>
        <v>0</v>
      </c>
      <c r="L102" s="33">
        <f t="shared" si="3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9"/>
        <v>0</v>
      </c>
      <c r="AE102" s="32"/>
      <c r="AF102" s="39"/>
      <c r="AG102" s="38"/>
    </row>
    <row r="103" spans="1:33" s="27" customFormat="1" hidden="1" x14ac:dyDescent="0.25">
      <c r="A103" s="30">
        <f t="shared" si="30"/>
        <v>0</v>
      </c>
      <c r="B103" s="122">
        <f t="shared" si="25"/>
        <v>0</v>
      </c>
      <c r="C103" s="121">
        <f t="shared" si="26"/>
        <v>0</v>
      </c>
      <c r="D103" s="121">
        <f t="shared" si="27"/>
        <v>0</v>
      </c>
      <c r="E103" s="121">
        <f>IFERROR(IF($A103=0,0,#REF!*#REF!),0)</f>
        <v>0</v>
      </c>
      <c r="F103" s="122">
        <f t="shared" si="28"/>
        <v>0</v>
      </c>
      <c r="I103" s="30">
        <f t="shared" si="31"/>
        <v>0</v>
      </c>
      <c r="J103" s="30">
        <f>IF(I103=1,1,IF(SUM(J104:J$169)+SUM(I$26:I103)&lt;$I$22,1,0))</f>
        <v>0</v>
      </c>
      <c r="K103" s="33">
        <f t="shared" si="32"/>
        <v>0</v>
      </c>
      <c r="L103" s="33">
        <f t="shared" si="33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9"/>
        <v>0</v>
      </c>
      <c r="AE103" s="32"/>
      <c r="AF103" s="39"/>
      <c r="AG103" s="38"/>
    </row>
    <row r="104" spans="1:33" s="27" customFormat="1" hidden="1" x14ac:dyDescent="0.25">
      <c r="A104" s="30">
        <f t="shared" si="30"/>
        <v>0</v>
      </c>
      <c r="B104" s="122">
        <f t="shared" si="25"/>
        <v>0</v>
      </c>
      <c r="C104" s="121">
        <f t="shared" si="26"/>
        <v>0</v>
      </c>
      <c r="D104" s="121">
        <f t="shared" si="27"/>
        <v>0</v>
      </c>
      <c r="E104" s="121">
        <f>IFERROR(IF($A104=0,0,#REF!*#REF!),0)</f>
        <v>0</v>
      </c>
      <c r="F104" s="122">
        <f t="shared" si="28"/>
        <v>0</v>
      </c>
      <c r="I104" s="30">
        <f t="shared" si="31"/>
        <v>0</v>
      </c>
      <c r="J104" s="30">
        <f>IF(I104=1,1,IF(SUM(J105:J$169)+SUM(I$26:I104)&lt;$I$22,1,0))</f>
        <v>0</v>
      </c>
      <c r="K104" s="33">
        <f t="shared" si="32"/>
        <v>0</v>
      </c>
      <c r="L104" s="33">
        <f t="shared" si="33"/>
        <v>0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29"/>
        <v>0</v>
      </c>
      <c r="AE104" s="32"/>
      <c r="AF104" s="39"/>
      <c r="AG104" s="38"/>
    </row>
    <row r="105" spans="1:33" s="27" customFormat="1" x14ac:dyDescent="0.25">
      <c r="A105" s="31"/>
      <c r="B105" s="31"/>
      <c r="C105" s="31"/>
      <c r="D105" s="31"/>
      <c r="E105" s="31"/>
      <c r="F105" s="31"/>
      <c r="I105" s="30">
        <v>1</v>
      </c>
      <c r="J105" s="30">
        <f>IF(I105=1,1,IF(SUM(J108:J$169)+SUM(I$26:I105)&lt;$I$22,1,0))</f>
        <v>1</v>
      </c>
      <c r="K105" s="33">
        <f t="shared" si="32"/>
        <v>1</v>
      </c>
      <c r="L105" s="33">
        <f t="shared" si="33"/>
        <v>1</v>
      </c>
      <c r="M105" s="33"/>
      <c r="N105" s="33"/>
      <c r="O105" s="33"/>
      <c r="P105" s="33"/>
      <c r="Q105" s="33"/>
      <c r="R105" s="33"/>
      <c r="S105" s="33"/>
      <c r="T105" s="195"/>
      <c r="U105" s="48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ROUND(AD42+AD63+AD84,2)</f>
        <v>242.62</v>
      </c>
      <c r="AE105" s="32"/>
      <c r="AF105" s="39"/>
      <c r="AG105" s="38"/>
    </row>
    <row r="106" spans="1:33" s="101" customFormat="1" ht="14.45" customHeight="1" x14ac:dyDescent="0.25">
      <c r="A106" s="30"/>
      <c r="B106" s="122">
        <f>IFERROR(IF($A106=0,0, ($AD106/$G$1)/$E$1  ),0)</f>
        <v>0</v>
      </c>
      <c r="C106" s="121">
        <f>IF($A106=0,0,$B106*$E$1)</f>
        <v>0</v>
      </c>
      <c r="D106" s="121">
        <f>IF($A106=0,0,$B106*$F$1)</f>
        <v>0</v>
      </c>
      <c r="E106" s="121"/>
      <c r="F106" s="122"/>
      <c r="G106" s="64" t="s">
        <v>16</v>
      </c>
      <c r="H106" s="63">
        <f>IFERROR(IF(G106=$A$1,1,0),0)</f>
        <v>1</v>
      </c>
      <c r="I106" s="30">
        <v>1</v>
      </c>
      <c r="J106" s="30">
        <f>H106</f>
        <v>1</v>
      </c>
      <c r="K106" s="33">
        <f t="shared" si="32"/>
        <v>1</v>
      </c>
      <c r="L106" s="33">
        <f t="shared" si="33"/>
        <v>1</v>
      </c>
      <c r="M106" s="33"/>
      <c r="N106" s="33"/>
      <c r="O106" s="33"/>
      <c r="P106" s="33"/>
      <c r="Q106" s="33"/>
      <c r="R106" s="33"/>
      <c r="S106" s="61"/>
      <c r="T106" s="157">
        <v>1</v>
      </c>
      <c r="U106" s="168"/>
      <c r="V106" s="185"/>
      <c r="W106" s="185"/>
      <c r="X106" s="185"/>
      <c r="Y106" s="184"/>
      <c r="Z106" s="183"/>
      <c r="AA106" s="183"/>
      <c r="AB106" s="189" t="s">
        <v>42</v>
      </c>
      <c r="AC106" s="188">
        <v>0.84040000000000004</v>
      </c>
      <c r="AD106" s="187">
        <f>$AD$105*AC106*T106</f>
        <v>203.89784800000001</v>
      </c>
      <c r="AE106" s="102"/>
      <c r="AF106" s="104"/>
      <c r="AG106" s="103"/>
    </row>
    <row r="107" spans="1:33" s="101" customFormat="1" ht="22.35" customHeight="1" x14ac:dyDescent="0.25">
      <c r="A107" s="112"/>
      <c r="B107" s="112"/>
      <c r="C107" s="112"/>
      <c r="D107" s="112"/>
      <c r="E107" s="112"/>
      <c r="F107" s="112"/>
      <c r="I107" s="30">
        <v>1</v>
      </c>
      <c r="J107" s="30">
        <f>IF(I107=1,1,IF(SUM(J110:J$169)+SUM(I$26:I107)&lt;$I$22,1,0))</f>
        <v>1</v>
      </c>
      <c r="K107" s="33">
        <f t="shared" si="32"/>
        <v>1</v>
      </c>
      <c r="L107" s="33">
        <f t="shared" si="33"/>
        <v>1</v>
      </c>
      <c r="M107" s="33"/>
      <c r="N107" s="33"/>
      <c r="O107" s="33"/>
      <c r="P107" s="33"/>
      <c r="Q107" s="33"/>
      <c r="R107" s="33"/>
      <c r="S107" s="61"/>
      <c r="T107" s="186"/>
      <c r="U107" s="168"/>
      <c r="V107" s="185"/>
      <c r="W107" s="185"/>
      <c r="X107" s="185"/>
      <c r="Y107" s="184"/>
      <c r="Z107" s="183"/>
      <c r="AA107" s="183"/>
      <c r="AB107" s="182"/>
      <c r="AC107" s="181" t="s">
        <v>41</v>
      </c>
      <c r="AD107" s="180">
        <f>ROUND(AD105+AD106,2)</f>
        <v>446.52</v>
      </c>
      <c r="AE107" s="102"/>
      <c r="AF107" s="104"/>
      <c r="AG107" s="103"/>
    </row>
    <row r="108" spans="1:33" s="101" customFormat="1" ht="25.35" customHeight="1" x14ac:dyDescent="0.25">
      <c r="A108" s="112"/>
      <c r="B108" s="112"/>
      <c r="C108" s="112"/>
      <c r="D108" s="112"/>
      <c r="E108" s="112"/>
      <c r="F108" s="112"/>
      <c r="G108" s="100" t="s">
        <v>18</v>
      </c>
      <c r="H108" s="100" t="s">
        <v>17</v>
      </c>
      <c r="I108" s="30">
        <v>1</v>
      </c>
      <c r="J108" s="30">
        <f>IF(I108=1,1,IF(SUM(J110:J$169)+SUM(I$26:I108)&lt;$I$22,1,0))</f>
        <v>1</v>
      </c>
      <c r="K108" s="33">
        <f t="shared" si="32"/>
        <v>1</v>
      </c>
      <c r="L108" s="33">
        <f t="shared" si="33"/>
        <v>1</v>
      </c>
      <c r="M108" s="33"/>
      <c r="N108" s="33"/>
      <c r="O108" s="33"/>
      <c r="P108" s="33"/>
      <c r="Q108" s="33"/>
      <c r="R108" s="33"/>
      <c r="S108" s="61"/>
      <c r="T108" s="179" t="s">
        <v>40</v>
      </c>
      <c r="U108" s="168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E108" s="102"/>
      <c r="AF108" s="104"/>
      <c r="AG108" s="103"/>
    </row>
    <row r="109" spans="1:33" s="101" customFormat="1" ht="14.45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63">
        <f t="shared" ref="H109:H118" si="34">IFERROR(IF(G109=$A$1,1,0),0)</f>
        <v>1</v>
      </c>
      <c r="I109" s="30">
        <v>1</v>
      </c>
      <c r="J109" s="30">
        <f t="shared" ref="J109:J118" si="35">I109</f>
        <v>1</v>
      </c>
      <c r="K109" s="33">
        <f t="shared" si="32"/>
        <v>1</v>
      </c>
      <c r="L109" s="33">
        <f t="shared" si="33"/>
        <v>1</v>
      </c>
      <c r="M109" s="33"/>
      <c r="N109" s="33"/>
      <c r="O109" s="33"/>
      <c r="P109" s="33"/>
      <c r="Q109" s="33"/>
      <c r="R109" s="33"/>
      <c r="S109" s="61"/>
      <c r="T109" s="157">
        <v>1</v>
      </c>
      <c r="U109" s="168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72.7864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63">
        <f t="shared" si="34"/>
        <v>1</v>
      </c>
      <c r="I110" s="30">
        <f t="shared" ref="I110:I118" si="36">IF($AD110=0,0,1)</f>
        <v>0</v>
      </c>
      <c r="J110" s="30">
        <f t="shared" si="35"/>
        <v>0</v>
      </c>
      <c r="K110" s="33">
        <f t="shared" si="32"/>
        <v>0</v>
      </c>
      <c r="L110" s="33">
        <f t="shared" si="3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37">ROUND($AD$107*AC110*T110,4)</f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63">
        <f t="shared" si="34"/>
        <v>1</v>
      </c>
      <c r="I111" s="30">
        <f t="shared" si="36"/>
        <v>0</v>
      </c>
      <c r="J111" s="30">
        <f t="shared" si="35"/>
        <v>0</v>
      </c>
      <c r="K111" s="33">
        <f t="shared" si="32"/>
        <v>0</v>
      </c>
      <c r="L111" s="33">
        <f t="shared" si="3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37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63">
        <f t="shared" si="34"/>
        <v>1</v>
      </c>
      <c r="I112" s="30">
        <f t="shared" si="36"/>
        <v>0</v>
      </c>
      <c r="J112" s="30">
        <f t="shared" si="35"/>
        <v>0</v>
      </c>
      <c r="K112" s="33">
        <f t="shared" si="32"/>
        <v>0</v>
      </c>
      <c r="L112" s="33">
        <f t="shared" si="3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37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16</v>
      </c>
      <c r="H113" s="63">
        <f t="shared" si="34"/>
        <v>1</v>
      </c>
      <c r="I113" s="30">
        <f t="shared" si="36"/>
        <v>0</v>
      </c>
      <c r="J113" s="30">
        <f t="shared" si="35"/>
        <v>0</v>
      </c>
      <c r="K113" s="33">
        <f t="shared" si="32"/>
        <v>0</v>
      </c>
      <c r="L113" s="33">
        <f t="shared" si="3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37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63">
        <f t="shared" si="34"/>
        <v>0</v>
      </c>
      <c r="I114" s="30">
        <f t="shared" si="36"/>
        <v>0</v>
      </c>
      <c r="J114" s="30">
        <f t="shared" si="35"/>
        <v>0</v>
      </c>
      <c r="K114" s="33">
        <f t="shared" si="32"/>
        <v>0</v>
      </c>
      <c r="L114" s="33">
        <f t="shared" si="3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7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63">
        <f t="shared" si="34"/>
        <v>0</v>
      </c>
      <c r="I115" s="30">
        <f t="shared" si="36"/>
        <v>0</v>
      </c>
      <c r="J115" s="30">
        <f t="shared" si="35"/>
        <v>0</v>
      </c>
      <c r="K115" s="33">
        <f t="shared" si="32"/>
        <v>0</v>
      </c>
      <c r="L115" s="33">
        <f t="shared" si="3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7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63">
        <f t="shared" si="34"/>
        <v>0</v>
      </c>
      <c r="I116" s="30">
        <f t="shared" si="36"/>
        <v>0</v>
      </c>
      <c r="J116" s="30">
        <f t="shared" si="35"/>
        <v>0</v>
      </c>
      <c r="K116" s="33">
        <f t="shared" si="32"/>
        <v>0</v>
      </c>
      <c r="L116" s="33">
        <f t="shared" si="3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7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63">
        <f t="shared" si="34"/>
        <v>0</v>
      </c>
      <c r="I117" s="30">
        <f t="shared" si="36"/>
        <v>0</v>
      </c>
      <c r="J117" s="30">
        <f t="shared" si="35"/>
        <v>0</v>
      </c>
      <c r="K117" s="33">
        <f t="shared" si="32"/>
        <v>0</v>
      </c>
      <c r="L117" s="33">
        <f t="shared" si="3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37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 t="s">
        <v>14</v>
      </c>
      <c r="H118" s="63">
        <f t="shared" si="34"/>
        <v>0</v>
      </c>
      <c r="I118" s="30">
        <f t="shared" si="36"/>
        <v>0</v>
      </c>
      <c r="J118" s="30">
        <f t="shared" si="35"/>
        <v>0</v>
      </c>
      <c r="K118" s="33">
        <f t="shared" si="32"/>
        <v>0</v>
      </c>
      <c r="L118" s="33">
        <f t="shared" si="33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37"/>
        <v>0</v>
      </c>
      <c r="AE118" s="102"/>
      <c r="AF118" s="104"/>
      <c r="AG118" s="103"/>
    </row>
    <row r="119" spans="1:33" s="27" customFormat="1" x14ac:dyDescent="0.25">
      <c r="A119" s="30"/>
      <c r="B119" s="122">
        <f>IFERROR(IF($A119=0,0, ($AD119/$G$1)/$E$1  ),0)</f>
        <v>0</v>
      </c>
      <c r="C119" s="121">
        <f>IF($A119=0,0,$B119*$E$1)</f>
        <v>0</v>
      </c>
      <c r="D119" s="121">
        <f>IF($A119=0,0,$B119*$F$1)</f>
        <v>0</v>
      </c>
      <c r="E119" s="121"/>
      <c r="F119" s="122"/>
      <c r="I119" s="30">
        <v>1</v>
      </c>
      <c r="J119" s="62">
        <v>1</v>
      </c>
      <c r="K119" s="33">
        <f t="shared" si="32"/>
        <v>1</v>
      </c>
      <c r="L119" s="33">
        <f t="shared" si="33"/>
        <v>1</v>
      </c>
      <c r="M119" s="33"/>
      <c r="N119" s="33"/>
      <c r="O119" s="33"/>
      <c r="P119" s="33"/>
      <c r="Q119" s="33"/>
      <c r="R119" s="33"/>
      <c r="S119" s="33"/>
      <c r="T119" s="162"/>
      <c r="U119" s="48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ROUND(SUM(AD109:AD118),2)</f>
        <v>72.790000000000006</v>
      </c>
      <c r="AE119" s="32"/>
      <c r="AF119" s="39"/>
      <c r="AG119" s="38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2"/>
        <v>1</v>
      </c>
      <c r="L120" s="33">
        <f t="shared" si="33"/>
        <v>1</v>
      </c>
      <c r="M120" s="33"/>
      <c r="N120" s="33"/>
      <c r="O120" s="33"/>
      <c r="P120" s="33"/>
      <c r="Q120" s="33"/>
      <c r="R120" s="33"/>
      <c r="S120" s="33"/>
      <c r="T120" s="156"/>
      <c r="U120" s="48"/>
      <c r="V120" s="153"/>
      <c r="W120" s="151"/>
      <c r="X120" s="151"/>
      <c r="Y120" s="80"/>
      <c r="Z120" s="78"/>
      <c r="AA120" s="78"/>
      <c r="AB120" s="155"/>
      <c r="AC120" s="148" t="s">
        <v>33</v>
      </c>
      <c r="AD120" s="147">
        <f>ROUND(AD107+AD119,2)</f>
        <v>519.30999999999995</v>
      </c>
      <c r="AE120" s="32"/>
      <c r="AF120" s="39"/>
      <c r="AG120" s="104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32"/>
        <v>1</v>
      </c>
      <c r="L121" s="33">
        <f t="shared" si="33"/>
        <v>1</v>
      </c>
      <c r="M121" s="33"/>
      <c r="N121" s="33"/>
      <c r="O121" s="33"/>
      <c r="P121" s="33"/>
      <c r="Q121" s="33"/>
      <c r="R121" s="33"/>
      <c r="S121" s="33"/>
      <c r="T121" s="154" t="s">
        <v>32</v>
      </c>
      <c r="U121" s="124"/>
      <c r="V121" s="153"/>
      <c r="W121" s="152"/>
      <c r="X121" s="152"/>
      <c r="Y121" s="151"/>
      <c r="Z121" s="150"/>
      <c r="AA121" s="150"/>
      <c r="AB121" s="149"/>
      <c r="AC121" s="148" t="s">
        <v>31</v>
      </c>
      <c r="AD121" s="147">
        <f>ROUND(AD40+AD120,2)</f>
        <v>657.74</v>
      </c>
      <c r="AE121" s="32"/>
      <c r="AF121" s="39"/>
      <c r="AG121" s="38"/>
    </row>
    <row r="122" spans="1:33" s="101" customFormat="1" ht="22.35" customHeight="1" x14ac:dyDescent="0.25">
      <c r="A122" s="112"/>
      <c r="B122" s="112"/>
      <c r="C122" s="112"/>
      <c r="D122" s="112"/>
      <c r="E122" s="112"/>
      <c r="F122" s="112"/>
      <c r="I122" s="62">
        <v>1</v>
      </c>
      <c r="J122" s="62">
        <v>1</v>
      </c>
      <c r="K122" s="61">
        <f t="shared" si="32"/>
        <v>1</v>
      </c>
      <c r="L122" s="61">
        <f t="shared" si="33"/>
        <v>1</v>
      </c>
      <c r="M122" s="61"/>
      <c r="N122" s="61"/>
      <c r="O122" s="61"/>
      <c r="P122" s="61"/>
      <c r="Q122" s="61"/>
      <c r="R122" s="61"/>
      <c r="S122" s="61"/>
      <c r="T122" s="146">
        <v>1</v>
      </c>
      <c r="U122" s="145"/>
      <c r="V122" s="571" t="s">
        <v>30</v>
      </c>
      <c r="W122" s="571"/>
      <c r="X122" s="572" t="str">
        <f>IF($AD$120=0,"ZERO",CONCATENATE(TEXT(T122,"#.##0,00")," ",AC25))</f>
        <v>1,00 Via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657.74</v>
      </c>
      <c r="AE122" s="102"/>
      <c r="AF122" s="104"/>
      <c r="AG122" s="103"/>
    </row>
    <row r="123" spans="1:33" s="27" customFormat="1" ht="39.6" customHeight="1" x14ac:dyDescent="0.25">
      <c r="A123" s="31"/>
      <c r="B123" s="31"/>
      <c r="C123" s="31"/>
      <c r="D123" s="31"/>
      <c r="E123" s="31"/>
      <c r="F123" s="31"/>
      <c r="I123" s="30">
        <v>1</v>
      </c>
      <c r="J123" s="30">
        <f>IF(I123=1,1,IF(SUM(J124:J$169)+SUM(I$26:I123)&lt;$I$22,1,0))</f>
        <v>1</v>
      </c>
      <c r="K123" s="33">
        <f t="shared" ref="K123:K154" si="38">MAX(I123:J123)</f>
        <v>1</v>
      </c>
      <c r="L123" s="33">
        <f t="shared" ref="L123:L154" si="39">K123</f>
        <v>1</v>
      </c>
      <c r="M123" s="33"/>
      <c r="N123" s="33"/>
      <c r="O123" s="33"/>
      <c r="P123" s="33"/>
      <c r="Q123" s="33"/>
      <c r="R123" s="33"/>
      <c r="S123" s="33"/>
      <c r="T123" s="63" t="s">
        <v>8</v>
      </c>
      <c r="U123" s="124"/>
      <c r="V123" s="568" t="s">
        <v>28</v>
      </c>
      <c r="W123" s="568"/>
      <c r="X123" s="568"/>
      <c r="Y123" s="568"/>
      <c r="Z123" s="568"/>
      <c r="AA123" s="137" t="s">
        <v>22</v>
      </c>
      <c r="AB123" s="136" t="s">
        <v>21</v>
      </c>
      <c r="AC123" s="135" t="s">
        <v>24</v>
      </c>
      <c r="AD123" s="134" t="s">
        <v>20</v>
      </c>
      <c r="AE123" s="32"/>
      <c r="AF123" s="39"/>
      <c r="AG123" s="38"/>
    </row>
    <row r="124" spans="1:33" s="27" customFormat="1" x14ac:dyDescent="0.25">
      <c r="A124" s="30"/>
      <c r="B124" s="122">
        <f t="shared" ref="B124:B134" si="40">IFERROR(IF($A124=0,0, ($AD124)/$E$1  ),0)</f>
        <v>0</v>
      </c>
      <c r="C124" s="121">
        <f t="shared" ref="C124:C134" si="41">IF($A124=0,0,$B124*$E$1)</f>
        <v>0</v>
      </c>
      <c r="D124" s="121">
        <f t="shared" ref="D124:D134" si="42">IF($A124=0,0,$B124*$F$1)</f>
        <v>0</v>
      </c>
      <c r="E124" s="121">
        <f t="shared" ref="E124:E134" si="43">IFERROR(IF($A124=0,0,$AB124),0)</f>
        <v>0</v>
      </c>
      <c r="F124" s="122"/>
      <c r="I124" s="30">
        <v>1</v>
      </c>
      <c r="J124" s="30">
        <f>IF(I124=1,1,IF(SUM(J125:J$169)+SUM(I$26:I124)&lt;$I$22,1,0))</f>
        <v>1</v>
      </c>
      <c r="K124" s="33">
        <f t="shared" si="38"/>
        <v>1</v>
      </c>
      <c r="L124" s="33">
        <f t="shared" si="39"/>
        <v>1</v>
      </c>
      <c r="M124" s="33"/>
      <c r="N124" s="33"/>
      <c r="O124" s="33"/>
      <c r="P124" s="33"/>
      <c r="Q124" s="33"/>
      <c r="R124" s="33"/>
      <c r="S124" s="33"/>
      <c r="T124" s="123" t="s">
        <v>132</v>
      </c>
      <c r="U124" s="132"/>
      <c r="V124" s="563" t="s">
        <v>254</v>
      </c>
      <c r="W124" s="563"/>
      <c r="X124" s="563"/>
      <c r="Y124" s="563"/>
      <c r="Z124" s="563"/>
      <c r="AA124" s="131" t="s">
        <v>234</v>
      </c>
      <c r="AB124" s="115">
        <v>360</v>
      </c>
      <c r="AC124" s="114">
        <f>VLOOKUP(AA124,BASE!$B$41:$E$46,4,FALSE)</f>
        <v>0.121764613992125</v>
      </c>
      <c r="AD124" s="113">
        <f>ROUND(AC124*AB124,4)</f>
        <v>43.835299999999997</v>
      </c>
      <c r="AE124" s="32"/>
      <c r="AF124" s="39"/>
      <c r="AG124" s="38"/>
    </row>
    <row r="125" spans="1:33" s="27" customFormat="1" x14ac:dyDescent="0.25">
      <c r="A125" s="30"/>
      <c r="B125" s="122">
        <f t="shared" si="40"/>
        <v>0</v>
      </c>
      <c r="C125" s="121">
        <f t="shared" si="41"/>
        <v>0</v>
      </c>
      <c r="D125" s="121">
        <f t="shared" si="42"/>
        <v>0</v>
      </c>
      <c r="E125" s="121">
        <f t="shared" si="43"/>
        <v>0</v>
      </c>
      <c r="F125" s="31"/>
      <c r="I125" s="30">
        <f t="shared" ref="I125:I134" si="44">IF($AD125=0,0,1)</f>
        <v>1</v>
      </c>
      <c r="J125" s="30">
        <f>IF(I125=1,1,IF(SUM(J126:J$169)+SUM(I$26:I125)&lt;$I$22,1,0))</f>
        <v>1</v>
      </c>
      <c r="K125" s="33">
        <f t="shared" si="38"/>
        <v>1</v>
      </c>
      <c r="L125" s="33">
        <f t="shared" si="39"/>
        <v>1</v>
      </c>
      <c r="M125" s="33"/>
      <c r="N125" s="33"/>
      <c r="O125" s="33"/>
      <c r="P125" s="33"/>
      <c r="Q125" s="33"/>
      <c r="R125" s="33"/>
      <c r="S125" s="33"/>
      <c r="T125" s="123" t="s">
        <v>131</v>
      </c>
      <c r="U125" s="132"/>
      <c r="V125" s="563" t="s">
        <v>255</v>
      </c>
      <c r="W125" s="563"/>
      <c r="X125" s="563"/>
      <c r="Y125" s="563"/>
      <c r="Z125" s="563"/>
      <c r="AA125" s="131" t="s">
        <v>256</v>
      </c>
      <c r="AB125" s="115">
        <v>600</v>
      </c>
      <c r="AC125" s="114">
        <f>VLOOKUP(AA125,BASE!$B$41:$E$53,4,FALSE)</f>
        <v>0.24352922798425</v>
      </c>
      <c r="AD125" s="113">
        <f t="shared" ref="AD125:AD134" si="45">ROUND(AC125*AB125,4)</f>
        <v>146.11750000000001</v>
      </c>
      <c r="AE125" s="32"/>
      <c r="AF125" s="39"/>
      <c r="AG125" s="38"/>
    </row>
    <row r="126" spans="1:33" s="27" customFormat="1" x14ac:dyDescent="0.25">
      <c r="A126" s="30"/>
      <c r="B126" s="122">
        <f t="shared" si="40"/>
        <v>0</v>
      </c>
      <c r="C126" s="121">
        <f t="shared" si="41"/>
        <v>0</v>
      </c>
      <c r="D126" s="121">
        <f t="shared" si="42"/>
        <v>0</v>
      </c>
      <c r="E126" s="121">
        <f t="shared" si="43"/>
        <v>0</v>
      </c>
      <c r="F126" s="31"/>
      <c r="I126" s="30">
        <f t="shared" si="44"/>
        <v>1</v>
      </c>
      <c r="J126" s="30">
        <f>IF(I126=1,1,IF(SUM(J127:J$169)+SUM(I$26:I126)&lt;$I$22,1,0))</f>
        <v>1</v>
      </c>
      <c r="K126" s="33">
        <f t="shared" si="38"/>
        <v>1</v>
      </c>
      <c r="L126" s="33">
        <f t="shared" si="39"/>
        <v>1</v>
      </c>
      <c r="M126" s="33"/>
      <c r="N126" s="33"/>
      <c r="O126" s="33"/>
      <c r="P126" s="33"/>
      <c r="Q126" s="33"/>
      <c r="R126" s="33"/>
      <c r="S126" s="33"/>
      <c r="T126" s="123" t="s">
        <v>139</v>
      </c>
      <c r="U126" s="132"/>
      <c r="V126" s="563" t="s">
        <v>257</v>
      </c>
      <c r="W126" s="563"/>
      <c r="X126" s="563"/>
      <c r="Y126" s="563"/>
      <c r="Z126" s="563"/>
      <c r="AA126" s="131" t="s">
        <v>234</v>
      </c>
      <c r="AB126" s="115">
        <v>700</v>
      </c>
      <c r="AC126" s="114">
        <f>VLOOKUP(AA126,BASE!$B$41:$E$53,4,FALSE)</f>
        <v>0.121764613992125</v>
      </c>
      <c r="AD126" s="113">
        <f t="shared" si="45"/>
        <v>85.235200000000006</v>
      </c>
      <c r="AE126" s="32"/>
      <c r="AF126" s="39"/>
      <c r="AG126" s="38"/>
    </row>
    <row r="127" spans="1:33" s="27" customFormat="1" x14ac:dyDescent="0.25">
      <c r="A127" s="30"/>
      <c r="B127" s="122">
        <f t="shared" si="40"/>
        <v>0</v>
      </c>
      <c r="C127" s="121">
        <f t="shared" si="41"/>
        <v>0</v>
      </c>
      <c r="D127" s="121">
        <f t="shared" si="42"/>
        <v>0</v>
      </c>
      <c r="E127" s="121">
        <f t="shared" si="43"/>
        <v>0</v>
      </c>
      <c r="F127" s="31"/>
      <c r="I127" s="30">
        <f t="shared" si="44"/>
        <v>1</v>
      </c>
      <c r="J127" s="30">
        <f>IF(I127=1,1,IF(SUM(J128:J$169)+SUM(I$26:I127)&lt;$I$22,1,0))</f>
        <v>1</v>
      </c>
      <c r="K127" s="33">
        <f t="shared" si="38"/>
        <v>1</v>
      </c>
      <c r="L127" s="33">
        <f t="shared" si="39"/>
        <v>1</v>
      </c>
      <c r="M127" s="33"/>
      <c r="N127" s="33"/>
      <c r="O127" s="33"/>
      <c r="P127" s="33"/>
      <c r="Q127" s="33"/>
      <c r="R127" s="33"/>
      <c r="S127" s="33"/>
      <c r="T127" s="123" t="s">
        <v>138</v>
      </c>
      <c r="U127" s="132"/>
      <c r="V127" s="563" t="s">
        <v>258</v>
      </c>
      <c r="W127" s="563"/>
      <c r="X127" s="563"/>
      <c r="Y127" s="563"/>
      <c r="Z127" s="563"/>
      <c r="AA127" s="131" t="s">
        <v>234</v>
      </c>
      <c r="AB127" s="115">
        <v>250</v>
      </c>
      <c r="AC127" s="114">
        <f>VLOOKUP(AA127,BASE!$B$41:$E$53,4,FALSE)</f>
        <v>0.121764613992125</v>
      </c>
      <c r="AD127" s="113">
        <f t="shared" si="45"/>
        <v>30.441199999999998</v>
      </c>
      <c r="AE127" s="32"/>
      <c r="AF127" s="39"/>
      <c r="AG127" s="38"/>
    </row>
    <row r="128" spans="1:33" s="27" customFormat="1" x14ac:dyDescent="0.25">
      <c r="A128" s="30"/>
      <c r="B128" s="122">
        <f t="shared" si="40"/>
        <v>0</v>
      </c>
      <c r="C128" s="121">
        <f t="shared" si="41"/>
        <v>0</v>
      </c>
      <c r="D128" s="121">
        <f t="shared" si="42"/>
        <v>0</v>
      </c>
      <c r="E128" s="121">
        <f t="shared" si="43"/>
        <v>0</v>
      </c>
      <c r="F128" s="31"/>
      <c r="I128" s="30">
        <f t="shared" si="44"/>
        <v>1</v>
      </c>
      <c r="J128" s="30">
        <f>IF(I128=1,1,IF(SUM(J129:J$169)+SUM(I$26:I128)&lt;$I$22,1,0))</f>
        <v>1</v>
      </c>
      <c r="K128" s="33">
        <f t="shared" si="38"/>
        <v>1</v>
      </c>
      <c r="L128" s="33">
        <f t="shared" si="39"/>
        <v>1</v>
      </c>
      <c r="M128" s="33"/>
      <c r="N128" s="33"/>
      <c r="O128" s="33"/>
      <c r="P128" s="33"/>
      <c r="Q128" s="33"/>
      <c r="R128" s="33"/>
      <c r="S128" s="33"/>
      <c r="T128" s="123" t="s">
        <v>137</v>
      </c>
      <c r="U128" s="132"/>
      <c r="V128" s="563" t="s">
        <v>259</v>
      </c>
      <c r="W128" s="563"/>
      <c r="X128" s="563"/>
      <c r="Y128" s="563"/>
      <c r="Z128" s="563"/>
      <c r="AA128" s="131" t="s">
        <v>234</v>
      </c>
      <c r="AB128" s="115">
        <v>250</v>
      </c>
      <c r="AC128" s="114">
        <f>VLOOKUP(AA128,BASE!$B$41:$E$53,4,FALSE)</f>
        <v>0.121764613992125</v>
      </c>
      <c r="AD128" s="113">
        <f t="shared" si="45"/>
        <v>30.441199999999998</v>
      </c>
      <c r="AE128" s="32"/>
      <c r="AF128" s="39"/>
      <c r="AG128" s="38"/>
    </row>
    <row r="129" spans="1:33" s="27" customFormat="1" x14ac:dyDescent="0.25">
      <c r="A129" s="30"/>
      <c r="B129" s="122">
        <f t="shared" si="40"/>
        <v>0</v>
      </c>
      <c r="C129" s="121">
        <f t="shared" si="41"/>
        <v>0</v>
      </c>
      <c r="D129" s="121">
        <f t="shared" si="42"/>
        <v>0</v>
      </c>
      <c r="E129" s="121">
        <f t="shared" si="43"/>
        <v>0</v>
      </c>
      <c r="F129" s="31"/>
      <c r="I129" s="30">
        <f t="shared" si="44"/>
        <v>1</v>
      </c>
      <c r="J129" s="30">
        <f>IF(I129=1,1,IF(SUM(J130:J$169)+SUM(I$26:I129)&lt;$I$22,1,0))</f>
        <v>1</v>
      </c>
      <c r="K129" s="33">
        <f t="shared" si="38"/>
        <v>1</v>
      </c>
      <c r="L129" s="33">
        <f t="shared" si="39"/>
        <v>1</v>
      </c>
      <c r="M129" s="33"/>
      <c r="N129" s="33"/>
      <c r="O129" s="33"/>
      <c r="P129" s="33"/>
      <c r="Q129" s="33"/>
      <c r="R129" s="33"/>
      <c r="S129" s="33"/>
      <c r="T129" s="123" t="s">
        <v>136</v>
      </c>
      <c r="U129" s="132"/>
      <c r="V129" s="563" t="s">
        <v>260</v>
      </c>
      <c r="W129" s="563"/>
      <c r="X129" s="563"/>
      <c r="Y129" s="563"/>
      <c r="Z129" s="563"/>
      <c r="AA129" s="131" t="s">
        <v>234</v>
      </c>
      <c r="AB129" s="115">
        <v>250</v>
      </c>
      <c r="AC129" s="114">
        <f>VLOOKUP(AA129,BASE!$B$41:$E$53,4,FALSE)</f>
        <v>0.121764613992125</v>
      </c>
      <c r="AD129" s="113">
        <f t="shared" si="45"/>
        <v>30.441199999999998</v>
      </c>
      <c r="AE129" s="32"/>
      <c r="AF129" s="39"/>
      <c r="AG129" s="38"/>
    </row>
    <row r="130" spans="1:33" s="27" customFormat="1" x14ac:dyDescent="0.25">
      <c r="A130" s="30"/>
      <c r="B130" s="122">
        <f t="shared" si="40"/>
        <v>0</v>
      </c>
      <c r="C130" s="121">
        <f t="shared" si="41"/>
        <v>0</v>
      </c>
      <c r="D130" s="121">
        <f t="shared" si="42"/>
        <v>0</v>
      </c>
      <c r="E130" s="121">
        <f t="shared" si="43"/>
        <v>0</v>
      </c>
      <c r="F130" s="31"/>
      <c r="I130" s="30">
        <f t="shared" si="44"/>
        <v>1</v>
      </c>
      <c r="J130" s="30">
        <f>IF(I130=1,1,IF(SUM(J131:J$169)+SUM(I$26:I130)&lt;$I$22,1,0))</f>
        <v>1</v>
      </c>
      <c r="K130" s="33">
        <f t="shared" si="38"/>
        <v>1</v>
      </c>
      <c r="L130" s="33">
        <f t="shared" si="39"/>
        <v>1</v>
      </c>
      <c r="M130" s="33"/>
      <c r="N130" s="33"/>
      <c r="O130" s="33"/>
      <c r="P130" s="33"/>
      <c r="Q130" s="33"/>
      <c r="R130" s="33"/>
      <c r="S130" s="33"/>
      <c r="T130" s="123" t="s">
        <v>135</v>
      </c>
      <c r="U130" s="132"/>
      <c r="V130" s="563" t="s">
        <v>261</v>
      </c>
      <c r="W130" s="563"/>
      <c r="X130" s="563"/>
      <c r="Y130" s="563"/>
      <c r="Z130" s="563"/>
      <c r="AA130" s="131" t="s">
        <v>234</v>
      </c>
      <c r="AB130" s="115">
        <v>250</v>
      </c>
      <c r="AC130" s="114">
        <f>VLOOKUP(AA130,BASE!$B$41:$E$53,4,FALSE)</f>
        <v>0.121764613992125</v>
      </c>
      <c r="AD130" s="113">
        <f t="shared" si="45"/>
        <v>30.441199999999998</v>
      </c>
      <c r="AE130" s="32"/>
      <c r="AF130" s="39"/>
      <c r="AG130" s="38"/>
    </row>
    <row r="131" spans="1:33" s="27" customFormat="1" x14ac:dyDescent="0.25">
      <c r="A131" s="30"/>
      <c r="B131" s="122">
        <f t="shared" si="40"/>
        <v>0</v>
      </c>
      <c r="C131" s="121">
        <f t="shared" si="41"/>
        <v>0</v>
      </c>
      <c r="D131" s="121">
        <f t="shared" si="42"/>
        <v>0</v>
      </c>
      <c r="E131" s="121">
        <f t="shared" si="43"/>
        <v>0</v>
      </c>
      <c r="F131" s="31"/>
      <c r="I131" s="30">
        <f t="shared" si="44"/>
        <v>1</v>
      </c>
      <c r="J131" s="30">
        <f>IF(I131=1,1,IF(SUM(J132:J$169)+SUM(I$26:I131)&lt;$I$22,1,0))</f>
        <v>1</v>
      </c>
      <c r="K131" s="33">
        <f t="shared" si="38"/>
        <v>1</v>
      </c>
      <c r="L131" s="33">
        <f t="shared" si="39"/>
        <v>1</v>
      </c>
      <c r="M131" s="33"/>
      <c r="N131" s="33"/>
      <c r="O131" s="33"/>
      <c r="P131" s="33"/>
      <c r="Q131" s="33"/>
      <c r="R131" s="33"/>
      <c r="S131" s="33"/>
      <c r="T131" s="123" t="s">
        <v>134</v>
      </c>
      <c r="U131" s="132"/>
      <c r="V131" s="563" t="s">
        <v>262</v>
      </c>
      <c r="W131" s="563"/>
      <c r="X131" s="563"/>
      <c r="Y131" s="563"/>
      <c r="Z131" s="563"/>
      <c r="AA131" s="131" t="s">
        <v>234</v>
      </c>
      <c r="AB131" s="115">
        <v>250</v>
      </c>
      <c r="AC131" s="114">
        <f>VLOOKUP(AA131,BASE!$B$41:$E$53,4,FALSE)</f>
        <v>0.121764613992125</v>
      </c>
      <c r="AD131" s="113">
        <f t="shared" si="45"/>
        <v>30.441199999999998</v>
      </c>
      <c r="AE131" s="32"/>
      <c r="AF131" s="39"/>
      <c r="AG131" s="38"/>
    </row>
    <row r="132" spans="1:33" s="27" customFormat="1" x14ac:dyDescent="0.25">
      <c r="A132" s="30"/>
      <c r="B132" s="122">
        <f t="shared" si="40"/>
        <v>0</v>
      </c>
      <c r="C132" s="121">
        <f t="shared" si="41"/>
        <v>0</v>
      </c>
      <c r="D132" s="121">
        <f t="shared" si="42"/>
        <v>0</v>
      </c>
      <c r="E132" s="121">
        <f t="shared" si="43"/>
        <v>0</v>
      </c>
      <c r="F132" s="31"/>
      <c r="I132" s="30">
        <f t="shared" si="44"/>
        <v>1</v>
      </c>
      <c r="J132" s="30">
        <f>IF(I132=1,1,IF(SUM(J133:J$169)+SUM(I$26:I132)&lt;$I$22,1,0))</f>
        <v>1</v>
      </c>
      <c r="K132" s="33">
        <f t="shared" si="38"/>
        <v>1</v>
      </c>
      <c r="L132" s="33">
        <f t="shared" si="39"/>
        <v>1</v>
      </c>
      <c r="M132" s="33"/>
      <c r="N132" s="33"/>
      <c r="O132" s="33"/>
      <c r="P132" s="33"/>
      <c r="Q132" s="33"/>
      <c r="R132" s="33"/>
      <c r="S132" s="33"/>
      <c r="T132" s="123" t="s">
        <v>130</v>
      </c>
      <c r="U132" s="132"/>
      <c r="V132" s="563" t="s">
        <v>263</v>
      </c>
      <c r="W132" s="563"/>
      <c r="X132" s="563"/>
      <c r="Y132" s="563"/>
      <c r="Z132" s="563"/>
      <c r="AA132" s="131" t="s">
        <v>234</v>
      </c>
      <c r="AB132" s="115">
        <v>250</v>
      </c>
      <c r="AC132" s="114">
        <f>VLOOKUP(AA132,BASE!$B$41:$E$53,4,FALSE)</f>
        <v>0.121764613992125</v>
      </c>
      <c r="AD132" s="113">
        <f t="shared" si="45"/>
        <v>30.441199999999998</v>
      </c>
      <c r="AE132" s="32"/>
      <c r="AF132" s="39"/>
      <c r="AG132" s="38"/>
    </row>
    <row r="133" spans="1:33" s="27" customFormat="1" x14ac:dyDescent="0.25">
      <c r="A133" s="30"/>
      <c r="B133" s="122">
        <f t="shared" si="40"/>
        <v>0</v>
      </c>
      <c r="C133" s="121">
        <f t="shared" si="41"/>
        <v>0</v>
      </c>
      <c r="D133" s="121">
        <f t="shared" si="42"/>
        <v>0</v>
      </c>
      <c r="E133" s="121">
        <f t="shared" si="43"/>
        <v>0</v>
      </c>
      <c r="F133" s="31"/>
      <c r="I133" s="30">
        <f t="shared" si="44"/>
        <v>1</v>
      </c>
      <c r="J133" s="30">
        <f>IF(I133=1,1,IF(SUM(J134:J$169)+SUM(I$26:I133)&lt;$I$22,1,0))</f>
        <v>1</v>
      </c>
      <c r="K133" s="33">
        <f t="shared" si="38"/>
        <v>1</v>
      </c>
      <c r="L133" s="33">
        <f t="shared" si="39"/>
        <v>1</v>
      </c>
      <c r="M133" s="33"/>
      <c r="N133" s="33"/>
      <c r="O133" s="33"/>
      <c r="P133" s="33"/>
      <c r="Q133" s="33"/>
      <c r="R133" s="33"/>
      <c r="S133" s="33"/>
      <c r="T133" s="123" t="s">
        <v>122</v>
      </c>
      <c r="U133" s="132"/>
      <c r="V133" s="563" t="s">
        <v>252</v>
      </c>
      <c r="W133" s="563"/>
      <c r="X133" s="563"/>
      <c r="Y133" s="563"/>
      <c r="Z133" s="563"/>
      <c r="AA133" s="131" t="s">
        <v>253</v>
      </c>
      <c r="AB133" s="115">
        <v>2</v>
      </c>
      <c r="AC133" s="114">
        <f>VLOOKUP(AA133,BASE!$B$41:$E$53,4,FALSE)</f>
        <v>3.597590867949148</v>
      </c>
      <c r="AD133" s="113">
        <f t="shared" si="45"/>
        <v>7.1951999999999998</v>
      </c>
      <c r="AE133" s="32"/>
      <c r="AF133" s="39"/>
      <c r="AG133" s="38"/>
    </row>
    <row r="134" spans="1:33" s="27" customFormat="1" x14ac:dyDescent="0.25">
      <c r="A134" s="30"/>
      <c r="B134" s="122">
        <f t="shared" si="40"/>
        <v>0</v>
      </c>
      <c r="C134" s="121">
        <f t="shared" si="41"/>
        <v>0</v>
      </c>
      <c r="D134" s="121">
        <f t="shared" si="42"/>
        <v>0</v>
      </c>
      <c r="E134" s="121">
        <f t="shared" si="43"/>
        <v>0</v>
      </c>
      <c r="F134" s="31"/>
      <c r="I134" s="30">
        <f t="shared" si="44"/>
        <v>1</v>
      </c>
      <c r="J134" s="30">
        <f>IF(I134=1,1,IF(SUM(J135:J$169)+SUM(I$26:I134)&lt;$I$22,1,0))</f>
        <v>1</v>
      </c>
      <c r="K134" s="33">
        <f t="shared" si="38"/>
        <v>1</v>
      </c>
      <c r="L134" s="33">
        <f t="shared" si="39"/>
        <v>1</v>
      </c>
      <c r="M134" s="33"/>
      <c r="N134" s="33"/>
      <c r="O134" s="33"/>
      <c r="P134" s="33"/>
      <c r="Q134" s="33"/>
      <c r="R134" s="33"/>
      <c r="S134" s="33"/>
      <c r="T134" s="123" t="s">
        <v>141</v>
      </c>
      <c r="U134" s="132"/>
      <c r="V134" s="563" t="s">
        <v>264</v>
      </c>
      <c r="W134" s="563"/>
      <c r="X134" s="563"/>
      <c r="Y134" s="563"/>
      <c r="Z134" s="563"/>
      <c r="AA134" s="131" t="s">
        <v>251</v>
      </c>
      <c r="AB134" s="115">
        <v>9</v>
      </c>
      <c r="AC134" s="114">
        <f>VLOOKUP(V134,BASE!$B$41:$E$53,4,FALSE)</f>
        <v>55.347551814602276</v>
      </c>
      <c r="AD134" s="113">
        <f t="shared" si="45"/>
        <v>498.12799999999999</v>
      </c>
      <c r="AE134" s="32"/>
      <c r="AF134" s="39"/>
      <c r="AG134" s="38"/>
    </row>
    <row r="135" spans="1:33" s="101" customFormat="1" ht="22.35" customHeight="1" x14ac:dyDescent="0.25">
      <c r="A135" s="112"/>
      <c r="B135" s="112"/>
      <c r="C135" s="112"/>
      <c r="D135" s="112"/>
      <c r="E135" s="112"/>
      <c r="F135" s="112"/>
      <c r="I135" s="62">
        <v>1</v>
      </c>
      <c r="J135" s="62">
        <v>1</v>
      </c>
      <c r="K135" s="61">
        <f t="shared" si="38"/>
        <v>1</v>
      </c>
      <c r="L135" s="61">
        <f t="shared" si="39"/>
        <v>1</v>
      </c>
      <c r="M135" s="61"/>
      <c r="N135" s="61"/>
      <c r="O135" s="61"/>
      <c r="P135" s="61"/>
      <c r="Q135" s="61"/>
      <c r="R135" s="61"/>
      <c r="S135" s="61"/>
      <c r="T135" s="130"/>
      <c r="U135" s="111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ROUND(SUM(AD124:AD134),2)</f>
        <v>963.16</v>
      </c>
      <c r="AE135" s="102"/>
      <c r="AF135" s="104"/>
      <c r="AG135" s="103"/>
    </row>
    <row r="136" spans="1:33" s="27" customFormat="1" ht="25.5" x14ac:dyDescent="0.25">
      <c r="H136" s="138" t="s">
        <v>26</v>
      </c>
      <c r="I136" s="30">
        <v>1</v>
      </c>
      <c r="J136" s="30">
        <f>IF(I136=1,1,IF(SUM(J137:J$169)+SUM(I$26:I136)&lt;$I$22,1,0))</f>
        <v>1</v>
      </c>
      <c r="K136" s="33">
        <f t="shared" si="38"/>
        <v>1</v>
      </c>
      <c r="L136" s="33">
        <f t="shared" si="39"/>
        <v>1</v>
      </c>
      <c r="M136" s="33"/>
      <c r="N136" s="33"/>
      <c r="O136" s="33"/>
      <c r="P136" s="33"/>
      <c r="Q136" s="33"/>
      <c r="R136" s="33"/>
      <c r="S136" s="33"/>
      <c r="T136" s="63" t="s">
        <v>8</v>
      </c>
      <c r="U136" s="124"/>
      <c r="V136" s="568" t="s">
        <v>25</v>
      </c>
      <c r="W136" s="568"/>
      <c r="X136" s="568"/>
      <c r="Y136" s="568"/>
      <c r="Z136" s="568"/>
      <c r="AA136" s="137" t="s">
        <v>22</v>
      </c>
      <c r="AB136" s="136" t="s">
        <v>21</v>
      </c>
      <c r="AC136" s="135" t="s">
        <v>24</v>
      </c>
      <c r="AD136" s="134" t="s">
        <v>20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6">IFERROR(IF($A137=0,0, ($AD137)/$E$1  ),0)</f>
        <v>0</v>
      </c>
      <c r="C137" s="121">
        <f t="shared" ref="C137:C147" si="47">IF($A137=0,0,$B137*$E$1)</f>
        <v>0</v>
      </c>
      <c r="D137" s="121">
        <f t="shared" ref="D137:D147" si="48">IF($A137=0,0,$B137*$F$1)</f>
        <v>0</v>
      </c>
      <c r="E137" s="121">
        <f t="shared" ref="E137:E147" si="49">IFERROR(IF($A137=0,0,$AB137),0)</f>
        <v>0</v>
      </c>
      <c r="F137" s="31"/>
      <c r="G137" s="27">
        <f t="shared" ref="G137:G147" ca="1" si="50">IF($H137=0,0,IFERROR(INDIRECT(CONCATENATE("'",$T137,"'!E1")),0))</f>
        <v>0</v>
      </c>
      <c r="H137" s="63">
        <f t="shared" ref="H137:H147" ca="1" si="51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8"/>
        <v>1</v>
      </c>
      <c r="L137" s="33">
        <f t="shared" si="39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52">IFERROR(IF(AD138&gt;0,T138,0),0)</f>
        <v>0</v>
      </c>
      <c r="B138" s="122">
        <f t="shared" si="46"/>
        <v>0</v>
      </c>
      <c r="C138" s="121">
        <f t="shared" si="47"/>
        <v>0</v>
      </c>
      <c r="D138" s="121">
        <f t="shared" si="48"/>
        <v>0</v>
      </c>
      <c r="E138" s="121">
        <f t="shared" si="49"/>
        <v>0</v>
      </c>
      <c r="G138" s="27">
        <f t="shared" ca="1" si="50"/>
        <v>0</v>
      </c>
      <c r="H138" s="63">
        <f t="shared" ca="1" si="51"/>
        <v>0</v>
      </c>
      <c r="I138" s="30">
        <f t="shared" ref="I138:I147" si="53">IF($AD138=0,0,1)</f>
        <v>0</v>
      </c>
      <c r="J138" s="30">
        <v>0</v>
      </c>
      <c r="K138" s="33">
        <f t="shared" si="38"/>
        <v>0</v>
      </c>
      <c r="L138" s="33">
        <f t="shared" si="39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4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52"/>
        <v>0</v>
      </c>
      <c r="B139" s="122">
        <f t="shared" si="46"/>
        <v>0</v>
      </c>
      <c r="C139" s="121">
        <f t="shared" si="47"/>
        <v>0</v>
      </c>
      <c r="D139" s="121">
        <f t="shared" si="48"/>
        <v>0</v>
      </c>
      <c r="E139" s="121">
        <f t="shared" si="49"/>
        <v>0</v>
      </c>
      <c r="G139" s="27">
        <f t="shared" ca="1" si="50"/>
        <v>0</v>
      </c>
      <c r="H139" s="63">
        <f t="shared" ca="1" si="51"/>
        <v>0</v>
      </c>
      <c r="I139" s="30">
        <f t="shared" si="53"/>
        <v>0</v>
      </c>
      <c r="J139" s="30">
        <v>0</v>
      </c>
      <c r="K139" s="33">
        <f t="shared" si="38"/>
        <v>0</v>
      </c>
      <c r="L139" s="33">
        <f t="shared" si="39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4"/>
        <v>0</v>
      </c>
      <c r="AE139" s="32"/>
      <c r="AF139" s="39"/>
      <c r="AG139" s="38"/>
    </row>
    <row r="140" spans="1:33" s="27" customFormat="1" hidden="1" x14ac:dyDescent="0.25">
      <c r="A140" s="30">
        <f t="shared" si="52"/>
        <v>0</v>
      </c>
      <c r="B140" s="122">
        <f t="shared" si="46"/>
        <v>0</v>
      </c>
      <c r="C140" s="121">
        <f t="shared" si="47"/>
        <v>0</v>
      </c>
      <c r="D140" s="121">
        <f t="shared" si="48"/>
        <v>0</v>
      </c>
      <c r="E140" s="121">
        <f t="shared" si="49"/>
        <v>0</v>
      </c>
      <c r="G140" s="27">
        <f t="shared" ca="1" si="50"/>
        <v>0</v>
      </c>
      <c r="H140" s="63">
        <f t="shared" ca="1" si="51"/>
        <v>0</v>
      </c>
      <c r="I140" s="30">
        <f t="shared" si="53"/>
        <v>0</v>
      </c>
      <c r="J140" s="30">
        <v>0</v>
      </c>
      <c r="K140" s="33">
        <f t="shared" si="38"/>
        <v>0</v>
      </c>
      <c r="L140" s="33">
        <f t="shared" si="39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4"/>
        <v>0</v>
      </c>
      <c r="AE140" s="32"/>
      <c r="AF140" s="39"/>
      <c r="AG140" s="38"/>
    </row>
    <row r="141" spans="1:33" s="27" customFormat="1" hidden="1" x14ac:dyDescent="0.25">
      <c r="A141" s="30">
        <f t="shared" si="52"/>
        <v>0</v>
      </c>
      <c r="B141" s="122">
        <f t="shared" si="46"/>
        <v>0</v>
      </c>
      <c r="C141" s="121">
        <f t="shared" si="47"/>
        <v>0</v>
      </c>
      <c r="D141" s="121">
        <f t="shared" si="48"/>
        <v>0</v>
      </c>
      <c r="E141" s="121">
        <f t="shared" si="49"/>
        <v>0</v>
      </c>
      <c r="G141" s="27">
        <f t="shared" ca="1" si="50"/>
        <v>0</v>
      </c>
      <c r="H141" s="63">
        <f t="shared" ca="1" si="51"/>
        <v>0</v>
      </c>
      <c r="I141" s="30">
        <f t="shared" si="53"/>
        <v>0</v>
      </c>
      <c r="J141" s="30">
        <v>0</v>
      </c>
      <c r="K141" s="33">
        <f t="shared" si="38"/>
        <v>0</v>
      </c>
      <c r="L141" s="33">
        <f t="shared" si="39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4"/>
        <v>0</v>
      </c>
      <c r="AE141" s="32"/>
      <c r="AF141" s="39"/>
      <c r="AG141" s="38"/>
    </row>
    <row r="142" spans="1:33" s="27" customFormat="1" hidden="1" x14ac:dyDescent="0.25">
      <c r="A142" s="30">
        <f t="shared" si="52"/>
        <v>0</v>
      </c>
      <c r="B142" s="122">
        <f t="shared" si="46"/>
        <v>0</v>
      </c>
      <c r="C142" s="121">
        <f t="shared" si="47"/>
        <v>0</v>
      </c>
      <c r="D142" s="121">
        <f t="shared" si="48"/>
        <v>0</v>
      </c>
      <c r="E142" s="121">
        <f t="shared" si="49"/>
        <v>0</v>
      </c>
      <c r="G142" s="27">
        <f t="shared" ca="1" si="50"/>
        <v>0</v>
      </c>
      <c r="H142" s="63">
        <f t="shared" ca="1" si="51"/>
        <v>0</v>
      </c>
      <c r="I142" s="30">
        <f t="shared" si="53"/>
        <v>0</v>
      </c>
      <c r="J142" s="30">
        <v>0</v>
      </c>
      <c r="K142" s="33">
        <f t="shared" si="38"/>
        <v>0</v>
      </c>
      <c r="L142" s="33">
        <f t="shared" si="39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4"/>
        <v>0</v>
      </c>
      <c r="AE142" s="32"/>
      <c r="AF142" s="39"/>
      <c r="AG142" s="38"/>
    </row>
    <row r="143" spans="1:33" s="27" customFormat="1" hidden="1" x14ac:dyDescent="0.25">
      <c r="A143" s="30">
        <f t="shared" si="52"/>
        <v>0</v>
      </c>
      <c r="B143" s="122">
        <f t="shared" si="46"/>
        <v>0</v>
      </c>
      <c r="C143" s="121">
        <f t="shared" si="47"/>
        <v>0</v>
      </c>
      <c r="D143" s="121">
        <f t="shared" si="48"/>
        <v>0</v>
      </c>
      <c r="E143" s="121">
        <f t="shared" si="49"/>
        <v>0</v>
      </c>
      <c r="G143" s="27">
        <f t="shared" ca="1" si="50"/>
        <v>0</v>
      </c>
      <c r="H143" s="63">
        <f t="shared" ca="1" si="51"/>
        <v>0</v>
      </c>
      <c r="I143" s="30">
        <f t="shared" si="53"/>
        <v>0</v>
      </c>
      <c r="J143" s="30">
        <v>0</v>
      </c>
      <c r="K143" s="33">
        <f t="shared" si="38"/>
        <v>0</v>
      </c>
      <c r="L143" s="33">
        <f t="shared" si="39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4"/>
        <v>0</v>
      </c>
      <c r="AE143" s="32"/>
      <c r="AF143" s="39"/>
      <c r="AG143" s="38"/>
    </row>
    <row r="144" spans="1:33" s="27" customFormat="1" hidden="1" x14ac:dyDescent="0.25">
      <c r="A144" s="30">
        <f t="shared" si="52"/>
        <v>0</v>
      </c>
      <c r="B144" s="122">
        <f t="shared" si="46"/>
        <v>0</v>
      </c>
      <c r="C144" s="121">
        <f t="shared" si="47"/>
        <v>0</v>
      </c>
      <c r="D144" s="121">
        <f t="shared" si="48"/>
        <v>0</v>
      </c>
      <c r="E144" s="121">
        <f t="shared" si="49"/>
        <v>0</v>
      </c>
      <c r="G144" s="27">
        <f t="shared" ca="1" si="50"/>
        <v>0</v>
      </c>
      <c r="H144" s="63">
        <f t="shared" ca="1" si="51"/>
        <v>0</v>
      </c>
      <c r="I144" s="30">
        <f t="shared" si="53"/>
        <v>0</v>
      </c>
      <c r="J144" s="30">
        <v>0</v>
      </c>
      <c r="K144" s="33">
        <f t="shared" si="38"/>
        <v>0</v>
      </c>
      <c r="L144" s="33">
        <f t="shared" si="39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4"/>
        <v>0</v>
      </c>
      <c r="AE144" s="32"/>
      <c r="AF144" s="39"/>
      <c r="AG144" s="38"/>
    </row>
    <row r="145" spans="1:33" s="27" customFormat="1" hidden="1" x14ac:dyDescent="0.25">
      <c r="A145" s="30">
        <f t="shared" si="52"/>
        <v>0</v>
      </c>
      <c r="B145" s="122">
        <f t="shared" si="46"/>
        <v>0</v>
      </c>
      <c r="C145" s="121">
        <f t="shared" si="47"/>
        <v>0</v>
      </c>
      <c r="D145" s="121">
        <f t="shared" si="48"/>
        <v>0</v>
      </c>
      <c r="E145" s="121">
        <f t="shared" si="49"/>
        <v>0</v>
      </c>
      <c r="G145" s="27">
        <f t="shared" ca="1" si="50"/>
        <v>0</v>
      </c>
      <c r="H145" s="63">
        <f t="shared" ca="1" si="51"/>
        <v>0</v>
      </c>
      <c r="I145" s="30">
        <f t="shared" si="53"/>
        <v>0</v>
      </c>
      <c r="J145" s="30">
        <v>0</v>
      </c>
      <c r="K145" s="33">
        <f t="shared" si="38"/>
        <v>0</v>
      </c>
      <c r="L145" s="33">
        <f t="shared" si="39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4"/>
        <v>0</v>
      </c>
      <c r="AE145" s="32"/>
      <c r="AF145" s="39"/>
      <c r="AG145" s="38"/>
    </row>
    <row r="146" spans="1:33" s="27" customFormat="1" hidden="1" x14ac:dyDescent="0.25">
      <c r="A146" s="30">
        <f t="shared" si="52"/>
        <v>0</v>
      </c>
      <c r="B146" s="122">
        <f t="shared" si="46"/>
        <v>0</v>
      </c>
      <c r="C146" s="121">
        <f t="shared" si="47"/>
        <v>0</v>
      </c>
      <c r="D146" s="121">
        <f t="shared" si="48"/>
        <v>0</v>
      </c>
      <c r="E146" s="121">
        <f t="shared" si="49"/>
        <v>0</v>
      </c>
      <c r="G146" s="27">
        <f t="shared" ca="1" si="50"/>
        <v>0</v>
      </c>
      <c r="H146" s="63">
        <f t="shared" ca="1" si="51"/>
        <v>0</v>
      </c>
      <c r="I146" s="30">
        <f t="shared" si="53"/>
        <v>0</v>
      </c>
      <c r="J146" s="30">
        <v>0</v>
      </c>
      <c r="K146" s="33">
        <f t="shared" si="38"/>
        <v>0</v>
      </c>
      <c r="L146" s="33">
        <f t="shared" si="39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4"/>
        <v>0</v>
      </c>
      <c r="AE146" s="32"/>
      <c r="AF146" s="39"/>
      <c r="AG146" s="38"/>
    </row>
    <row r="147" spans="1:33" s="27" customFormat="1" hidden="1" x14ac:dyDescent="0.25">
      <c r="A147" s="30">
        <f t="shared" si="52"/>
        <v>0</v>
      </c>
      <c r="B147" s="122">
        <f t="shared" si="46"/>
        <v>0</v>
      </c>
      <c r="C147" s="121">
        <f t="shared" si="47"/>
        <v>0</v>
      </c>
      <c r="D147" s="121">
        <f t="shared" si="48"/>
        <v>0</v>
      </c>
      <c r="E147" s="121">
        <f t="shared" si="49"/>
        <v>0</v>
      </c>
      <c r="G147" s="27">
        <f t="shared" ca="1" si="50"/>
        <v>0</v>
      </c>
      <c r="H147" s="63">
        <f t="shared" ca="1" si="51"/>
        <v>0</v>
      </c>
      <c r="I147" s="30">
        <f t="shared" si="53"/>
        <v>0</v>
      </c>
      <c r="J147" s="30">
        <v>0</v>
      </c>
      <c r="K147" s="33">
        <f t="shared" si="38"/>
        <v>0</v>
      </c>
      <c r="L147" s="33">
        <f t="shared" si="39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4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8"/>
        <v>1</v>
      </c>
      <c r="L148" s="61">
        <f t="shared" si="39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ROUND(SUM(AD137:AD147),2)</f>
        <v>0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8"/>
        <v>1</v>
      </c>
      <c r="L149" s="33">
        <f t="shared" si="39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8"/>
        <v>1</v>
      </c>
      <c r="L150" s="33">
        <f t="shared" si="39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5">IFERROR(IF($A151=0,0, ($AD151)/$E$1  ),0)</f>
        <v>0</v>
      </c>
      <c r="C151" s="121">
        <f t="shared" ref="C151:C161" si="56">IF($A151=0,0,$B151*$E$1)</f>
        <v>0</v>
      </c>
      <c r="D151" s="121">
        <f t="shared" ref="D151:D161" si="57">IF($A151=0,0,$B151*$F$1)</f>
        <v>0</v>
      </c>
      <c r="E151" s="121">
        <f t="shared" ref="E151:E161" si="58">IFERROR(IF($A151=0,0,$AB151),0)</f>
        <v>0</v>
      </c>
      <c r="F151" s="31"/>
      <c r="I151" s="30">
        <v>1</v>
      </c>
      <c r="J151" s="30">
        <v>0</v>
      </c>
      <c r="K151" s="33">
        <f t="shared" si="38"/>
        <v>1</v>
      </c>
      <c r="L151" s="33">
        <f t="shared" si="39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59">IFERROR(IF(AD152&gt;0,T152,0),0)</f>
        <v>0</v>
      </c>
      <c r="B152" s="122">
        <f t="shared" si="55"/>
        <v>0</v>
      </c>
      <c r="C152" s="121">
        <f t="shared" si="56"/>
        <v>0</v>
      </c>
      <c r="D152" s="121">
        <f t="shared" si="57"/>
        <v>0</v>
      </c>
      <c r="E152" s="121">
        <f t="shared" si="58"/>
        <v>0</v>
      </c>
      <c r="F152" s="31"/>
      <c r="I152" s="30">
        <f t="shared" ref="I152:I161" si="60">IF($AD152=0,0,1)</f>
        <v>0</v>
      </c>
      <c r="J152" s="30">
        <v>0</v>
      </c>
      <c r="K152" s="33">
        <f t="shared" si="38"/>
        <v>0</v>
      </c>
      <c r="L152" s="33">
        <f t="shared" si="39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61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59"/>
        <v>0</v>
      </c>
      <c r="B153" s="122">
        <f t="shared" si="55"/>
        <v>0</v>
      </c>
      <c r="C153" s="121">
        <f t="shared" si="56"/>
        <v>0</v>
      </c>
      <c r="D153" s="121">
        <f t="shared" si="57"/>
        <v>0</v>
      </c>
      <c r="E153" s="121">
        <f t="shared" si="58"/>
        <v>0</v>
      </c>
      <c r="F153" s="31"/>
      <c r="I153" s="30">
        <f t="shared" si="60"/>
        <v>0</v>
      </c>
      <c r="J153" s="30">
        <v>0</v>
      </c>
      <c r="K153" s="33">
        <f t="shared" si="38"/>
        <v>0</v>
      </c>
      <c r="L153" s="33">
        <f t="shared" si="39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61"/>
        <v>0</v>
      </c>
      <c r="AE153" s="32"/>
      <c r="AF153" s="39"/>
      <c r="AG153" s="38"/>
    </row>
    <row r="154" spans="1:33" s="27" customFormat="1" hidden="1" x14ac:dyDescent="0.25">
      <c r="A154" s="30">
        <f t="shared" si="59"/>
        <v>0</v>
      </c>
      <c r="B154" s="122">
        <f t="shared" si="55"/>
        <v>0</v>
      </c>
      <c r="C154" s="121">
        <f t="shared" si="56"/>
        <v>0</v>
      </c>
      <c r="D154" s="121">
        <f t="shared" si="57"/>
        <v>0</v>
      </c>
      <c r="E154" s="121">
        <f t="shared" si="58"/>
        <v>0</v>
      </c>
      <c r="F154" s="31"/>
      <c r="I154" s="30">
        <f t="shared" si="60"/>
        <v>0</v>
      </c>
      <c r="J154" s="30">
        <v>0</v>
      </c>
      <c r="K154" s="33">
        <f t="shared" si="38"/>
        <v>0</v>
      </c>
      <c r="L154" s="33">
        <f t="shared" si="39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61"/>
        <v>0</v>
      </c>
      <c r="AE154" s="32"/>
      <c r="AF154" s="39"/>
      <c r="AG154" s="38"/>
    </row>
    <row r="155" spans="1:33" s="27" customFormat="1" hidden="1" x14ac:dyDescent="0.25">
      <c r="A155" s="30">
        <f t="shared" si="59"/>
        <v>0</v>
      </c>
      <c r="B155" s="122">
        <f t="shared" si="55"/>
        <v>0</v>
      </c>
      <c r="C155" s="121">
        <f t="shared" si="56"/>
        <v>0</v>
      </c>
      <c r="D155" s="121">
        <f t="shared" si="57"/>
        <v>0</v>
      </c>
      <c r="E155" s="121">
        <f t="shared" si="58"/>
        <v>0</v>
      </c>
      <c r="F155" s="31"/>
      <c r="I155" s="30">
        <f t="shared" si="60"/>
        <v>0</v>
      </c>
      <c r="J155" s="30">
        <v>0</v>
      </c>
      <c r="K155" s="33">
        <f t="shared" ref="K155:K168" si="62">MAX(I155:J155)</f>
        <v>0</v>
      </c>
      <c r="L155" s="33">
        <f t="shared" ref="L155:L168" si="63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61"/>
        <v>0</v>
      </c>
      <c r="AE155" s="32"/>
      <c r="AF155" s="39"/>
      <c r="AG155" s="38"/>
    </row>
    <row r="156" spans="1:33" s="27" customFormat="1" hidden="1" x14ac:dyDescent="0.25">
      <c r="A156" s="30">
        <f t="shared" si="59"/>
        <v>0</v>
      </c>
      <c r="B156" s="122">
        <f t="shared" si="55"/>
        <v>0</v>
      </c>
      <c r="C156" s="121">
        <f t="shared" si="56"/>
        <v>0</v>
      </c>
      <c r="D156" s="121">
        <f t="shared" si="57"/>
        <v>0</v>
      </c>
      <c r="E156" s="121">
        <f t="shared" si="58"/>
        <v>0</v>
      </c>
      <c r="F156" s="31"/>
      <c r="I156" s="30">
        <f t="shared" si="60"/>
        <v>0</v>
      </c>
      <c r="J156" s="30">
        <v>0</v>
      </c>
      <c r="K156" s="33">
        <f t="shared" si="62"/>
        <v>0</v>
      </c>
      <c r="L156" s="33">
        <f t="shared" si="63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61"/>
        <v>0</v>
      </c>
      <c r="AE156" s="32"/>
      <c r="AF156" s="39"/>
      <c r="AG156" s="38"/>
    </row>
    <row r="157" spans="1:33" s="27" customFormat="1" hidden="1" x14ac:dyDescent="0.25">
      <c r="A157" s="30">
        <f t="shared" si="59"/>
        <v>0</v>
      </c>
      <c r="B157" s="122">
        <f t="shared" si="55"/>
        <v>0</v>
      </c>
      <c r="C157" s="121">
        <f t="shared" si="56"/>
        <v>0</v>
      </c>
      <c r="D157" s="121">
        <f t="shared" si="57"/>
        <v>0</v>
      </c>
      <c r="E157" s="121">
        <f t="shared" si="58"/>
        <v>0</v>
      </c>
      <c r="F157" s="31"/>
      <c r="I157" s="30">
        <f t="shared" si="60"/>
        <v>0</v>
      </c>
      <c r="J157" s="30">
        <v>0</v>
      </c>
      <c r="K157" s="33">
        <f t="shared" si="62"/>
        <v>0</v>
      </c>
      <c r="L157" s="33">
        <f t="shared" si="63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61"/>
        <v>0</v>
      </c>
      <c r="AE157" s="32"/>
      <c r="AF157" s="39"/>
      <c r="AG157" s="38"/>
    </row>
    <row r="158" spans="1:33" s="27" customFormat="1" hidden="1" x14ac:dyDescent="0.25">
      <c r="A158" s="30">
        <f t="shared" si="59"/>
        <v>0</v>
      </c>
      <c r="B158" s="122">
        <f t="shared" si="55"/>
        <v>0</v>
      </c>
      <c r="C158" s="121">
        <f t="shared" si="56"/>
        <v>0</v>
      </c>
      <c r="D158" s="121">
        <f t="shared" si="57"/>
        <v>0</v>
      </c>
      <c r="E158" s="121">
        <f t="shared" si="58"/>
        <v>0</v>
      </c>
      <c r="F158" s="31"/>
      <c r="I158" s="30">
        <f t="shared" si="60"/>
        <v>0</v>
      </c>
      <c r="J158" s="30">
        <v>0</v>
      </c>
      <c r="K158" s="33">
        <f t="shared" si="62"/>
        <v>0</v>
      </c>
      <c r="L158" s="33">
        <f t="shared" si="63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61"/>
        <v>0</v>
      </c>
      <c r="AE158" s="32"/>
      <c r="AF158" s="39"/>
      <c r="AG158" s="38"/>
    </row>
    <row r="159" spans="1:33" s="27" customFormat="1" hidden="1" x14ac:dyDescent="0.25">
      <c r="A159" s="30">
        <f t="shared" si="59"/>
        <v>0</v>
      </c>
      <c r="B159" s="122">
        <f t="shared" si="55"/>
        <v>0</v>
      </c>
      <c r="C159" s="121">
        <f t="shared" si="56"/>
        <v>0</v>
      </c>
      <c r="D159" s="121">
        <f t="shared" si="57"/>
        <v>0</v>
      </c>
      <c r="E159" s="121">
        <f t="shared" si="58"/>
        <v>0</v>
      </c>
      <c r="F159" s="31"/>
      <c r="I159" s="30">
        <f t="shared" si="60"/>
        <v>0</v>
      </c>
      <c r="J159" s="30">
        <v>0</v>
      </c>
      <c r="K159" s="33">
        <f t="shared" si="62"/>
        <v>0</v>
      </c>
      <c r="L159" s="33">
        <f t="shared" si="63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61"/>
        <v>0</v>
      </c>
      <c r="AE159" s="32"/>
      <c r="AF159" s="39"/>
      <c r="AG159" s="38"/>
    </row>
    <row r="160" spans="1:33" s="27" customFormat="1" hidden="1" x14ac:dyDescent="0.25">
      <c r="A160" s="30">
        <f t="shared" si="59"/>
        <v>0</v>
      </c>
      <c r="B160" s="122">
        <f t="shared" si="55"/>
        <v>0</v>
      </c>
      <c r="C160" s="121">
        <f t="shared" si="56"/>
        <v>0</v>
      </c>
      <c r="D160" s="121">
        <f t="shared" si="57"/>
        <v>0</v>
      </c>
      <c r="E160" s="121">
        <f t="shared" si="58"/>
        <v>0</v>
      </c>
      <c r="F160" s="31"/>
      <c r="I160" s="30">
        <f t="shared" si="60"/>
        <v>0</v>
      </c>
      <c r="J160" s="30">
        <v>0</v>
      </c>
      <c r="K160" s="33">
        <f t="shared" si="62"/>
        <v>0</v>
      </c>
      <c r="L160" s="33">
        <f t="shared" si="63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61"/>
        <v>0</v>
      </c>
      <c r="AE160" s="32"/>
      <c r="AF160" s="39"/>
      <c r="AG160" s="38"/>
    </row>
    <row r="161" spans="1:33" s="27" customFormat="1" hidden="1" x14ac:dyDescent="0.25">
      <c r="A161" s="30">
        <f t="shared" si="59"/>
        <v>0</v>
      </c>
      <c r="B161" s="122">
        <f t="shared" si="55"/>
        <v>0</v>
      </c>
      <c r="C161" s="121">
        <f t="shared" si="56"/>
        <v>0</v>
      </c>
      <c r="D161" s="121">
        <f t="shared" si="57"/>
        <v>0</v>
      </c>
      <c r="E161" s="121">
        <f t="shared" si="58"/>
        <v>0</v>
      </c>
      <c r="F161" s="31"/>
      <c r="I161" s="30">
        <f t="shared" si="60"/>
        <v>0</v>
      </c>
      <c r="J161" s="30">
        <v>0</v>
      </c>
      <c r="K161" s="33">
        <f t="shared" si="62"/>
        <v>0</v>
      </c>
      <c r="L161" s="33">
        <f t="shared" si="63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61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62"/>
        <v>1</v>
      </c>
      <c r="L162" s="61">
        <f t="shared" si="63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62"/>
        <v>1</v>
      </c>
      <c r="L163" s="33">
        <f t="shared" si="63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TRUNC(SUM(AD122+AD135+AD148+AD162),2)</f>
        <v>1620.9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63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62"/>
        <v>1</v>
      </c>
      <c r="L164" s="33">
        <f t="shared" si="63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194.5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63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2"/>
        <v>1</v>
      </c>
      <c r="L165" s="33">
        <f t="shared" si="63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195.83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63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2"/>
        <v>1</v>
      </c>
      <c r="L166" s="33">
        <f t="shared" si="63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105.85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63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62"/>
        <v>0</v>
      </c>
      <c r="L167" s="33">
        <f t="shared" si="63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63">
        <f>IFERROR(IF(G168=$A$1,1,0),0)</f>
        <v>0</v>
      </c>
      <c r="I168" s="62">
        <v>1</v>
      </c>
      <c r="J168" s="62">
        <v>1</v>
      </c>
      <c r="K168" s="61">
        <f t="shared" si="62"/>
        <v>1</v>
      </c>
      <c r="L168" s="61">
        <f t="shared" si="63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2117.08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1">
    <mergeCell ref="T27:T28"/>
    <mergeCell ref="V27:W28"/>
    <mergeCell ref="X27:X28"/>
    <mergeCell ref="Y27:Y28"/>
    <mergeCell ref="Z27:AA27"/>
    <mergeCell ref="AB27:AC27"/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V36:W36"/>
    <mergeCell ref="V37:W37"/>
    <mergeCell ref="V38:W38"/>
    <mergeCell ref="V39:W39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05:W105"/>
    <mergeCell ref="V122:W122"/>
    <mergeCell ref="X122:Y122"/>
    <mergeCell ref="V123:Z123"/>
    <mergeCell ref="V125:Z125"/>
    <mergeCell ref="V126:Z126"/>
    <mergeCell ref="V124:Z124"/>
    <mergeCell ref="V128:Z128"/>
    <mergeCell ref="V129:Z129"/>
    <mergeCell ref="V130:Z130"/>
    <mergeCell ref="V131:Z131"/>
    <mergeCell ref="V132:Z132"/>
    <mergeCell ref="V127:Z127"/>
    <mergeCell ref="V133:Z133"/>
    <mergeCell ref="V134:Z134"/>
    <mergeCell ref="V136:Z136"/>
    <mergeCell ref="V137:Z137"/>
    <mergeCell ref="V138:Z138"/>
    <mergeCell ref="V139:Z139"/>
    <mergeCell ref="V140:Z140"/>
    <mergeCell ref="V141:Z141"/>
    <mergeCell ref="V142:Z142"/>
    <mergeCell ref="V143:Z143"/>
    <mergeCell ref="V144:Z144"/>
    <mergeCell ref="V145:Z145"/>
    <mergeCell ref="V146:Z146"/>
    <mergeCell ref="V147:Z147"/>
    <mergeCell ref="T149:T150"/>
    <mergeCell ref="V149:W150"/>
    <mergeCell ref="X149:X150"/>
    <mergeCell ref="Y149:AA149"/>
    <mergeCell ref="AB149:AB150"/>
    <mergeCell ref="AC149:AC150"/>
    <mergeCell ref="AD149:AD150"/>
    <mergeCell ref="V151:W151"/>
    <mergeCell ref="V152:W152"/>
    <mergeCell ref="V153:W153"/>
    <mergeCell ref="V160:W160"/>
    <mergeCell ref="V161:W161"/>
    <mergeCell ref="V154:W154"/>
    <mergeCell ref="V155:W155"/>
    <mergeCell ref="V156:W156"/>
    <mergeCell ref="V157:W157"/>
    <mergeCell ref="V158:W158"/>
    <mergeCell ref="V159:W159"/>
  </mergeCells>
  <conditionalFormatting sqref="T118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6 T109:T118">
      <formula1>0</formula1>
      <formula2>1</formula2>
    </dataValidation>
    <dataValidation type="list" allowBlank="1" showInputMessage="1" showErrorMessage="1" sqref="A1 G164:G168 G106 G109:G118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3" orientation="portrait" r:id="rId1"/>
  <headerFooter>
    <oddFooter>Página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8" tint="0.39997558519241921"/>
    <outlinePr summaryBelow="0"/>
    <pageSetUpPr fitToPage="1"/>
  </sheetPr>
  <dimension ref="A1:AG201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1" hidden="1" customWidth="1" outlineLevel="1"/>
    <col min="8" max="8" width="10.5703125" style="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1" hidden="1" customWidth="1"/>
    <col min="20" max="20" width="18.140625" style="24" hidden="1" customWidth="1"/>
    <col min="21" max="21" width="0.42578125" style="24" customWidth="1"/>
    <col min="22" max="22" width="17.5703125" style="24" customWidth="1"/>
    <col min="23" max="23" width="22.5703125" style="24" customWidth="1"/>
    <col min="24" max="24" width="6.140625" style="24" customWidth="1"/>
    <col min="25" max="25" width="9.5703125" style="24" customWidth="1"/>
    <col min="26" max="29" width="10.5703125" style="24" customWidth="1"/>
    <col min="30" max="30" width="15.5703125" style="24" customWidth="1"/>
    <col min="31" max="31" width="0.5703125" style="1" customWidth="1"/>
    <col min="32" max="32" width="12.5703125" style="1" customWidth="1"/>
    <col min="33" max="33" width="7.5703125" style="1" customWidth="1"/>
    <col min="34" max="16384" width="8.5703125" style="1"/>
  </cols>
  <sheetData>
    <row r="1" spans="1:18" x14ac:dyDescent="0.25">
      <c r="A1" s="234" t="s">
        <v>16</v>
      </c>
      <c r="B1" s="25" t="str">
        <f>CONCATENATE($V$25)</f>
        <v>02 01 01</v>
      </c>
      <c r="C1" s="25" t="str">
        <f>CONCATENATE($W$25)</f>
        <v xml:space="preserve">MEIO AMBIENTE (Implementação de Programas Básicos Ambientais, incluindo Compensação Ambiental) </v>
      </c>
      <c r="D1" s="25" t="str">
        <f>CONCATENATE($AC$25)</f>
        <v>Km</v>
      </c>
      <c r="E1" s="231">
        <f>$AD$159</f>
        <v>13504.37</v>
      </c>
      <c r="F1" s="231">
        <f>$AD$164</f>
        <v>17638.36</v>
      </c>
      <c r="G1" s="233">
        <v>8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1"/>
    </row>
    <row r="4" spans="1:18" hidden="1" outlineLevel="1" x14ac:dyDescent="0.25">
      <c r="B4" s="228"/>
      <c r="C4" s="228"/>
      <c r="G4" s="316"/>
      <c r="J4" s="228"/>
      <c r="K4" s="1"/>
    </row>
    <row r="5" spans="1:18" hidden="1" outlineLevel="1" x14ac:dyDescent="0.25">
      <c r="B5" s="228"/>
      <c r="C5" s="228"/>
      <c r="G5" s="316"/>
      <c r="H5" s="316"/>
      <c r="J5" s="228"/>
      <c r="K5" s="1"/>
    </row>
    <row r="6" spans="1:18" hidden="1" outlineLevel="1" x14ac:dyDescent="0.25">
      <c r="B6" s="228"/>
      <c r="G6" s="316"/>
      <c r="H6" s="317"/>
      <c r="J6" s="228"/>
      <c r="K6" s="1"/>
    </row>
    <row r="7" spans="1:18" hidden="1" outlineLevel="1" x14ac:dyDescent="0.25">
      <c r="G7" s="318"/>
      <c r="H7" s="319"/>
      <c r="J7" s="1"/>
      <c r="K7" s="1"/>
    </row>
    <row r="8" spans="1:18" hidden="1" outlineLevel="1" x14ac:dyDescent="0.25">
      <c r="G8" s="318"/>
      <c r="H8" s="320"/>
      <c r="J8" s="1"/>
      <c r="K8" s="1"/>
    </row>
    <row r="9" spans="1:18" hidden="1" outlineLevel="1" x14ac:dyDescent="0.25">
      <c r="G9" s="316"/>
      <c r="H9" s="321"/>
      <c r="J9" s="1"/>
      <c r="K9" s="1"/>
    </row>
    <row r="10" spans="1:18" hidden="1" outlineLevel="1" x14ac:dyDescent="0.25">
      <c r="G10" s="316"/>
      <c r="H10" s="321"/>
      <c r="J10" s="1"/>
      <c r="K10" s="1"/>
    </row>
    <row r="11" spans="1:18" hidden="1" outlineLevel="1" x14ac:dyDescent="0.25">
      <c r="G11" s="316"/>
      <c r="H11" s="321"/>
      <c r="J11" s="1"/>
      <c r="K11" s="1"/>
    </row>
    <row r="12" spans="1:18" hidden="1" outlineLevel="1" x14ac:dyDescent="0.25">
      <c r="G12" s="316"/>
      <c r="H12" s="321"/>
      <c r="J12" s="1"/>
      <c r="K12" s="1"/>
    </row>
    <row r="13" spans="1:18" hidden="1" outlineLevel="1" x14ac:dyDescent="0.25">
      <c r="G13" s="316"/>
      <c r="H13" s="321"/>
      <c r="J13" s="1"/>
      <c r="K13" s="1"/>
    </row>
    <row r="14" spans="1:18" hidden="1" outlineLevel="1" x14ac:dyDescent="0.25">
      <c r="G14" s="316"/>
      <c r="H14" s="321"/>
      <c r="J14" s="1"/>
      <c r="K14" s="1"/>
    </row>
    <row r="15" spans="1:18" hidden="1" outlineLevel="1" x14ac:dyDescent="0.25">
      <c r="G15" s="316"/>
      <c r="H15" s="321"/>
      <c r="J15" s="1"/>
      <c r="K15" s="1"/>
    </row>
    <row r="16" spans="1:18" hidden="1" outlineLevel="1" x14ac:dyDescent="0.25">
      <c r="G16" s="316"/>
      <c r="H16" s="321"/>
      <c r="J16" s="1"/>
      <c r="K16" s="1"/>
    </row>
    <row r="17" spans="1:33" hidden="1" outlineLevel="1" x14ac:dyDescent="0.25">
      <c r="G17" s="316"/>
      <c r="H17" s="322"/>
      <c r="J17" s="1"/>
      <c r="K17" s="1"/>
    </row>
    <row r="18" spans="1:33" hidden="1" outlineLevel="1" x14ac:dyDescent="0.25">
      <c r="G18" s="316"/>
      <c r="H18" s="322"/>
      <c r="J18" s="1"/>
      <c r="K18" s="1"/>
    </row>
    <row r="19" spans="1:33" hidden="1" outlineLevel="1" x14ac:dyDescent="0.25">
      <c r="G19" s="25"/>
      <c r="H19" s="25"/>
      <c r="J19" s="1"/>
      <c r="K19" s="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9"/>
    </row>
    <row r="23" spans="1:33" ht="45" customHeight="1" x14ac:dyDescent="0.25">
      <c r="I23" s="25">
        <v>2</v>
      </c>
      <c r="U23" s="323"/>
      <c r="V23" s="324"/>
      <c r="W23" s="574" t="s">
        <v>154</v>
      </c>
      <c r="X23" s="575"/>
      <c r="Y23" s="575"/>
      <c r="Z23" s="575"/>
      <c r="AA23" s="575"/>
      <c r="AB23" s="575"/>
      <c r="AC23" s="576" t="s">
        <v>155</v>
      </c>
      <c r="AD23" s="577"/>
    </row>
    <row r="24" spans="1:33" ht="18" customHeight="1" x14ac:dyDescent="0.25">
      <c r="A24" s="216"/>
      <c r="I24" s="25">
        <v>1</v>
      </c>
      <c r="U24" s="323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306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323"/>
      <c r="V25" s="210" t="s">
        <v>168</v>
      </c>
      <c r="W25" s="579" t="str">
        <f>VLOOKUP(V25,ORÇAMENTO!E:G,2,0)</f>
        <v xml:space="preserve">MEIO AMBIENTE (Implementação de Programas Básicos Ambientais, incluindo Compensação Ambiental) 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V26" s="4"/>
      <c r="W26" s="4"/>
      <c r="X26" s="4"/>
      <c r="Y26" s="4"/>
      <c r="Z26" s="4"/>
      <c r="AA26" s="4"/>
      <c r="AB26" s="4"/>
      <c r="AC26" s="4"/>
      <c r="AD26" s="4"/>
    </row>
    <row r="27" spans="1:33" s="326" customFormat="1" ht="14.1" customHeight="1" x14ac:dyDescent="0.25">
      <c r="A27" s="325"/>
      <c r="C27" s="325"/>
      <c r="D27" s="325"/>
      <c r="E27" s="325"/>
      <c r="F27" s="325"/>
      <c r="I27" s="327">
        <v>1</v>
      </c>
      <c r="J27" s="327">
        <f>IF(I27=1,1,IF(SUM(J28:J$165)+SUM(I$26:I27)&lt;$I$22,1,0))</f>
        <v>1</v>
      </c>
      <c r="K27" s="327">
        <f t="shared" ref="K27:K90" si="0">MAX(I27:J27)</f>
        <v>1</v>
      </c>
      <c r="L27" s="327">
        <f t="shared" ref="L27:L90" si="1">K27</f>
        <v>1</v>
      </c>
      <c r="M27" s="327"/>
      <c r="N27" s="327"/>
      <c r="O27" s="327"/>
      <c r="P27" s="327"/>
      <c r="Q27" s="327"/>
      <c r="R27" s="327"/>
      <c r="S27" s="327"/>
      <c r="T27" s="580" t="s">
        <v>8</v>
      </c>
      <c r="U27" s="328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F27" s="329"/>
      <c r="AG27" s="330"/>
    </row>
    <row r="28" spans="1:33" s="326" customFormat="1" x14ac:dyDescent="0.25">
      <c r="A28" s="325"/>
      <c r="C28" s="325"/>
      <c r="D28" s="325"/>
      <c r="E28" s="325"/>
      <c r="F28" s="325"/>
      <c r="I28" s="327">
        <v>1</v>
      </c>
      <c r="J28" s="327">
        <f>IF(I28=1,1,IF(SUM(J29:J$165)+SUM(I$26:I28)&lt;$I$22,1,0))</f>
        <v>1</v>
      </c>
      <c r="K28" s="327">
        <f t="shared" si="0"/>
        <v>1</v>
      </c>
      <c r="L28" s="327">
        <f t="shared" si="1"/>
        <v>1</v>
      </c>
      <c r="M28" s="327"/>
      <c r="N28" s="327"/>
      <c r="O28" s="327"/>
      <c r="P28" s="327"/>
      <c r="Q28" s="327"/>
      <c r="R28" s="327"/>
      <c r="S28" s="327"/>
      <c r="T28" s="580"/>
      <c r="U28" s="328"/>
      <c r="V28" s="568"/>
      <c r="W28" s="568"/>
      <c r="X28" s="581"/>
      <c r="Y28" s="581"/>
      <c r="Z28" s="307" t="s">
        <v>65</v>
      </c>
      <c r="AA28" s="307" t="s">
        <v>64</v>
      </c>
      <c r="AB28" s="304" t="s">
        <v>65</v>
      </c>
      <c r="AC28" s="307" t="s">
        <v>64</v>
      </c>
      <c r="AD28" s="584"/>
      <c r="AF28" s="331"/>
      <c r="AG28" s="330"/>
    </row>
    <row r="29" spans="1:33" s="326" customFormat="1" x14ac:dyDescent="0.25">
      <c r="A29" s="327"/>
      <c r="B29" s="122">
        <f t="shared" ref="B29:B39" si="2">IFERROR(IF($A29=0,0, ($AD29/$G$1)/$E$1  ),0)</f>
        <v>0</v>
      </c>
      <c r="C29" s="332">
        <f t="shared" ref="C29:C39" si="3">IF($A29=0,0,$B29*$E$1)</f>
        <v>0</v>
      </c>
      <c r="D29" s="332">
        <f t="shared" ref="D29:D39" si="4">IF($A29=0,0,$B29*$F$1)</f>
        <v>0</v>
      </c>
      <c r="E29" s="332">
        <f>IFERROR(IF($A29=0,0,#REF!),0)</f>
        <v>0</v>
      </c>
      <c r="F29" s="122">
        <f t="shared" ref="F29:F39" si="5">IF($A29=0,0, ( ($AD29/$E29) / $AB29))</f>
        <v>0</v>
      </c>
      <c r="H29" s="333"/>
      <c r="I29" s="327">
        <v>1</v>
      </c>
      <c r="J29" s="327">
        <f>IF(I29=1,1,IF(SUM(J30:J$165)+SUM(I$26:I29)&lt;$I$22,1,0))</f>
        <v>1</v>
      </c>
      <c r="K29" s="327">
        <f t="shared" si="0"/>
        <v>1</v>
      </c>
      <c r="L29" s="327">
        <f t="shared" si="1"/>
        <v>1</v>
      </c>
      <c r="M29" s="327"/>
      <c r="N29" s="327"/>
      <c r="O29" s="327"/>
      <c r="P29" s="327"/>
      <c r="Q29" s="327"/>
      <c r="R29" s="327"/>
      <c r="S29" s="327"/>
      <c r="T29" s="334" t="s">
        <v>108</v>
      </c>
      <c r="U29" s="335"/>
      <c r="V29" s="563" t="s">
        <v>186</v>
      </c>
      <c r="W29" s="563"/>
      <c r="X29" s="131" t="s">
        <v>183</v>
      </c>
      <c r="Y29" s="115">
        <v>3</v>
      </c>
      <c r="Z29" s="115">
        <v>1</v>
      </c>
      <c r="AA29" s="115"/>
      <c r="AB29" s="207">
        <f>VLOOKUP(V29,BASE!$B$5:$E$60,4,FALSE)</f>
        <v>5032.54</v>
      </c>
      <c r="AC29" s="207"/>
      <c r="AD29" s="113">
        <f>TRUNC(Y29*((Z29*AB29)+(AA29*AC29)),4)</f>
        <v>15097.62</v>
      </c>
      <c r="AF29" s="329"/>
      <c r="AG29" s="330"/>
    </row>
    <row r="30" spans="1:33" s="326" customFormat="1" hidden="1" x14ac:dyDescent="0.25">
      <c r="A30" s="327">
        <f t="shared" ref="A30:A39" si="6">IFERROR(IF(AD30&gt;0,T30,0),0)</f>
        <v>0</v>
      </c>
      <c r="B30" s="122">
        <f t="shared" si="2"/>
        <v>0</v>
      </c>
      <c r="C30" s="332">
        <f t="shared" si="3"/>
        <v>0</v>
      </c>
      <c r="D30" s="332">
        <f t="shared" si="4"/>
        <v>0</v>
      </c>
      <c r="E30" s="332">
        <f>IFERROR(IF($A30=0,0,#REF!),0)</f>
        <v>0</v>
      </c>
      <c r="F30" s="122">
        <f t="shared" si="5"/>
        <v>0</v>
      </c>
      <c r="I30" s="327">
        <f t="shared" ref="I30:I39" si="7">IF($AD30=0,0,1)</f>
        <v>0</v>
      </c>
      <c r="J30" s="327">
        <f>IF(I30=1,1,IF(SUM(J31:J$165)+SUM(I$26:I30)&lt;$I$22,1,0))</f>
        <v>0</v>
      </c>
      <c r="K30" s="327">
        <f t="shared" si="0"/>
        <v>0</v>
      </c>
      <c r="L30" s="327">
        <f t="shared" si="1"/>
        <v>0</v>
      </c>
      <c r="M30" s="327"/>
      <c r="N30" s="327"/>
      <c r="O30" s="327"/>
      <c r="P30" s="327"/>
      <c r="Q30" s="327"/>
      <c r="R30" s="327"/>
      <c r="S30" s="327"/>
      <c r="T30" s="334"/>
      <c r="U30" s="335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9" si="8">TRUNC(Y30*((Z30*AB30)+(AA30*AC30)),4)</f>
        <v>0</v>
      </c>
      <c r="AF30" s="329"/>
      <c r="AG30" s="330"/>
    </row>
    <row r="31" spans="1:33" s="326" customFormat="1" hidden="1" x14ac:dyDescent="0.25">
      <c r="A31" s="327">
        <f t="shared" si="6"/>
        <v>0</v>
      </c>
      <c r="B31" s="122">
        <f t="shared" si="2"/>
        <v>0</v>
      </c>
      <c r="C31" s="332">
        <f t="shared" si="3"/>
        <v>0</v>
      </c>
      <c r="D31" s="332">
        <f t="shared" si="4"/>
        <v>0</v>
      </c>
      <c r="E31" s="332">
        <f>IFERROR(IF($A31=0,0,#REF!),0)</f>
        <v>0</v>
      </c>
      <c r="F31" s="122">
        <f t="shared" si="5"/>
        <v>0</v>
      </c>
      <c r="I31" s="327">
        <f t="shared" si="7"/>
        <v>0</v>
      </c>
      <c r="J31" s="327">
        <f>IF(I31=1,1,IF(SUM(J32:J$165)+SUM(I$26:I31)&lt;$I$22,1,0))</f>
        <v>0</v>
      </c>
      <c r="K31" s="327">
        <f t="shared" si="0"/>
        <v>0</v>
      </c>
      <c r="L31" s="327">
        <f t="shared" si="1"/>
        <v>0</v>
      </c>
      <c r="M31" s="327"/>
      <c r="N31" s="327"/>
      <c r="O31" s="327"/>
      <c r="P31" s="327"/>
      <c r="Q31" s="327"/>
      <c r="R31" s="327"/>
      <c r="S31" s="327"/>
      <c r="T31" s="334"/>
      <c r="U31" s="335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F31" s="329"/>
      <c r="AG31" s="330"/>
    </row>
    <row r="32" spans="1:33" s="326" customFormat="1" hidden="1" x14ac:dyDescent="0.25">
      <c r="A32" s="327">
        <f t="shared" si="6"/>
        <v>0</v>
      </c>
      <c r="B32" s="122">
        <f t="shared" si="2"/>
        <v>0</v>
      </c>
      <c r="C32" s="332">
        <f t="shared" si="3"/>
        <v>0</v>
      </c>
      <c r="D32" s="332">
        <f t="shared" si="4"/>
        <v>0</v>
      </c>
      <c r="E32" s="332">
        <f>IFERROR(IF($A32=0,0,#REF!),0)</f>
        <v>0</v>
      </c>
      <c r="F32" s="122">
        <f t="shared" si="5"/>
        <v>0</v>
      </c>
      <c r="I32" s="327">
        <f t="shared" si="7"/>
        <v>0</v>
      </c>
      <c r="J32" s="327">
        <f>IF(I32=1,1,IF(SUM(J33:J$165)+SUM(I$26:I32)&lt;$I$22,1,0))</f>
        <v>0</v>
      </c>
      <c r="K32" s="327">
        <f t="shared" si="0"/>
        <v>0</v>
      </c>
      <c r="L32" s="327">
        <f t="shared" si="1"/>
        <v>0</v>
      </c>
      <c r="M32" s="327"/>
      <c r="N32" s="327"/>
      <c r="O32" s="327"/>
      <c r="P32" s="327"/>
      <c r="Q32" s="327"/>
      <c r="R32" s="327"/>
      <c r="S32" s="327"/>
      <c r="T32" s="334"/>
      <c r="U32" s="335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F32" s="329"/>
      <c r="AG32" s="330"/>
    </row>
    <row r="33" spans="1:33" s="326" customFormat="1" hidden="1" x14ac:dyDescent="0.25">
      <c r="A33" s="327">
        <f t="shared" si="6"/>
        <v>0</v>
      </c>
      <c r="B33" s="122">
        <f t="shared" si="2"/>
        <v>0</v>
      </c>
      <c r="C33" s="332">
        <f t="shared" si="3"/>
        <v>0</v>
      </c>
      <c r="D33" s="332">
        <f t="shared" si="4"/>
        <v>0</v>
      </c>
      <c r="E33" s="332">
        <f>IFERROR(IF($A33=0,0,#REF!),0)</f>
        <v>0</v>
      </c>
      <c r="F33" s="122">
        <f t="shared" si="5"/>
        <v>0</v>
      </c>
      <c r="I33" s="327">
        <f t="shared" si="7"/>
        <v>0</v>
      </c>
      <c r="J33" s="327">
        <f>IF(I33=1,1,IF(SUM(J34:J$165)+SUM(I$26:I33)&lt;$I$22,1,0))</f>
        <v>0</v>
      </c>
      <c r="K33" s="327">
        <f t="shared" si="0"/>
        <v>0</v>
      </c>
      <c r="L33" s="327">
        <f t="shared" si="1"/>
        <v>0</v>
      </c>
      <c r="M33" s="327"/>
      <c r="N33" s="327"/>
      <c r="O33" s="327"/>
      <c r="P33" s="327"/>
      <c r="Q33" s="327"/>
      <c r="R33" s="327"/>
      <c r="S33" s="327"/>
      <c r="T33" s="334"/>
      <c r="U33" s="335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F33" s="329"/>
      <c r="AG33" s="330"/>
    </row>
    <row r="34" spans="1:33" s="326" customFormat="1" hidden="1" x14ac:dyDescent="0.25">
      <c r="A34" s="327">
        <f t="shared" si="6"/>
        <v>0</v>
      </c>
      <c r="B34" s="122">
        <f t="shared" si="2"/>
        <v>0</v>
      </c>
      <c r="C34" s="332">
        <f t="shared" si="3"/>
        <v>0</v>
      </c>
      <c r="D34" s="332">
        <f t="shared" si="4"/>
        <v>0</v>
      </c>
      <c r="E34" s="332">
        <f>IFERROR(IF($A34=0,0,#REF!),0)</f>
        <v>0</v>
      </c>
      <c r="F34" s="122">
        <f t="shared" si="5"/>
        <v>0</v>
      </c>
      <c r="I34" s="327">
        <f t="shared" si="7"/>
        <v>0</v>
      </c>
      <c r="J34" s="327">
        <f>IF(I34=1,1,IF(SUM(J35:J$165)+SUM(I$26:I34)&lt;$I$22,1,0))</f>
        <v>0</v>
      </c>
      <c r="K34" s="327">
        <f t="shared" si="0"/>
        <v>0</v>
      </c>
      <c r="L34" s="327">
        <f t="shared" si="1"/>
        <v>0</v>
      </c>
      <c r="M34" s="327"/>
      <c r="N34" s="327"/>
      <c r="O34" s="327"/>
      <c r="P34" s="327"/>
      <c r="Q34" s="327"/>
      <c r="R34" s="327"/>
      <c r="S34" s="327"/>
      <c r="T34" s="334"/>
      <c r="U34" s="335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F34" s="329"/>
      <c r="AG34" s="330"/>
    </row>
    <row r="35" spans="1:33" s="326" customFormat="1" hidden="1" x14ac:dyDescent="0.25">
      <c r="A35" s="327">
        <f t="shared" si="6"/>
        <v>0</v>
      </c>
      <c r="B35" s="122">
        <f t="shared" si="2"/>
        <v>0</v>
      </c>
      <c r="C35" s="332">
        <f t="shared" si="3"/>
        <v>0</v>
      </c>
      <c r="D35" s="332">
        <f t="shared" si="4"/>
        <v>0</v>
      </c>
      <c r="E35" s="332">
        <f>IFERROR(IF($A35=0,0,#REF!),0)</f>
        <v>0</v>
      </c>
      <c r="F35" s="122">
        <f t="shared" si="5"/>
        <v>0</v>
      </c>
      <c r="I35" s="327">
        <f t="shared" si="7"/>
        <v>0</v>
      </c>
      <c r="J35" s="327">
        <f>IF(I35=1,1,IF(SUM(J36:J$165)+SUM(I$26:I35)&lt;$I$22,1,0))</f>
        <v>0</v>
      </c>
      <c r="K35" s="327">
        <f t="shared" si="0"/>
        <v>0</v>
      </c>
      <c r="L35" s="327">
        <f t="shared" si="1"/>
        <v>0</v>
      </c>
      <c r="M35" s="327"/>
      <c r="N35" s="327"/>
      <c r="O35" s="327"/>
      <c r="P35" s="327"/>
      <c r="Q35" s="327"/>
      <c r="R35" s="327"/>
      <c r="S35" s="327"/>
      <c r="T35" s="334"/>
      <c r="U35" s="335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F35" s="329"/>
      <c r="AG35" s="330"/>
    </row>
    <row r="36" spans="1:33" s="326" customFormat="1" hidden="1" x14ac:dyDescent="0.25">
      <c r="A36" s="327">
        <f t="shared" si="6"/>
        <v>0</v>
      </c>
      <c r="B36" s="122">
        <f t="shared" si="2"/>
        <v>0</v>
      </c>
      <c r="C36" s="332">
        <f t="shared" si="3"/>
        <v>0</v>
      </c>
      <c r="D36" s="332">
        <f t="shared" si="4"/>
        <v>0</v>
      </c>
      <c r="E36" s="332">
        <f>IFERROR(IF($A36=0,0,#REF!),0)</f>
        <v>0</v>
      </c>
      <c r="F36" s="122">
        <f t="shared" si="5"/>
        <v>0</v>
      </c>
      <c r="I36" s="327">
        <f t="shared" si="7"/>
        <v>0</v>
      </c>
      <c r="J36" s="327">
        <f>IF(I36=1,1,IF(SUM(J37:J$165)+SUM(I$26:I36)&lt;$I$22,1,0))</f>
        <v>0</v>
      </c>
      <c r="K36" s="327">
        <f t="shared" si="0"/>
        <v>0</v>
      </c>
      <c r="L36" s="327">
        <f t="shared" si="1"/>
        <v>0</v>
      </c>
      <c r="M36" s="327"/>
      <c r="N36" s="327"/>
      <c r="O36" s="327"/>
      <c r="P36" s="327"/>
      <c r="Q36" s="327"/>
      <c r="R36" s="327"/>
      <c r="S36" s="327"/>
      <c r="T36" s="334"/>
      <c r="U36" s="335"/>
      <c r="V36" s="563" t="s">
        <v>19</v>
      </c>
      <c r="W36" s="563"/>
      <c r="X36" s="131" t="s">
        <v>19</v>
      </c>
      <c r="Y36" s="115">
        <v>0</v>
      </c>
      <c r="Z36" s="115">
        <v>0</v>
      </c>
      <c r="AA36" s="115"/>
      <c r="AB36" s="207">
        <v>0</v>
      </c>
      <c r="AC36" s="207"/>
      <c r="AD36" s="113">
        <f t="shared" si="8"/>
        <v>0</v>
      </c>
      <c r="AF36" s="329"/>
      <c r="AG36" s="330"/>
    </row>
    <row r="37" spans="1:33" s="326" customFormat="1" x14ac:dyDescent="0.25">
      <c r="A37" s="327"/>
      <c r="B37" s="122">
        <f t="shared" si="2"/>
        <v>0</v>
      </c>
      <c r="C37" s="332">
        <f t="shared" si="3"/>
        <v>0</v>
      </c>
      <c r="D37" s="332">
        <f t="shared" si="4"/>
        <v>0</v>
      </c>
      <c r="E37" s="332">
        <f>IFERROR(IF($A37=0,0,#REF!),0)</f>
        <v>0</v>
      </c>
      <c r="F37" s="122">
        <f t="shared" si="5"/>
        <v>0</v>
      </c>
      <c r="I37" s="327">
        <f t="shared" si="7"/>
        <v>1</v>
      </c>
      <c r="J37" s="327">
        <f>IF(I37=1,1,IF(SUM(J38:J$165)+SUM(I$26:I37)&lt;$I$22,1,0))</f>
        <v>1</v>
      </c>
      <c r="K37" s="327">
        <f t="shared" si="0"/>
        <v>1</v>
      </c>
      <c r="L37" s="327">
        <f t="shared" si="1"/>
        <v>1</v>
      </c>
      <c r="M37" s="327"/>
      <c r="N37" s="327"/>
      <c r="O37" s="327"/>
      <c r="P37" s="327"/>
      <c r="Q37" s="327"/>
      <c r="R37" s="327"/>
      <c r="S37" s="327"/>
      <c r="T37" s="334" t="s">
        <v>61</v>
      </c>
      <c r="U37" s="335"/>
      <c r="V37" s="563" t="s">
        <v>184</v>
      </c>
      <c r="W37" s="563"/>
      <c r="X37" s="131" t="s">
        <v>183</v>
      </c>
      <c r="Y37" s="115">
        <v>8</v>
      </c>
      <c r="Z37" s="115">
        <v>1</v>
      </c>
      <c r="AA37" s="115"/>
      <c r="AB37" s="207">
        <f>VLOOKUP(V37,BASE!$B$5:$E$60,4,FALSE)</f>
        <v>239.7877334815829</v>
      </c>
      <c r="AC37" s="207"/>
      <c r="AD37" s="113">
        <f t="shared" si="8"/>
        <v>1918.3018</v>
      </c>
      <c r="AF37" s="329"/>
      <c r="AG37" s="330"/>
    </row>
    <row r="38" spans="1:33" s="326" customFormat="1" x14ac:dyDescent="0.25">
      <c r="A38" s="327"/>
      <c r="B38" s="122">
        <f t="shared" si="2"/>
        <v>0</v>
      </c>
      <c r="C38" s="332">
        <f t="shared" si="3"/>
        <v>0</v>
      </c>
      <c r="D38" s="332">
        <f t="shared" si="4"/>
        <v>0</v>
      </c>
      <c r="E38" s="332">
        <f>IFERROR(IF($A38=0,0,#REF!),0)</f>
        <v>0</v>
      </c>
      <c r="F38" s="122">
        <f t="shared" si="5"/>
        <v>0</v>
      </c>
      <c r="I38" s="327">
        <f t="shared" si="7"/>
        <v>1</v>
      </c>
      <c r="J38" s="327">
        <f>IF(I38=1,1,IF(SUM(J39:J$165)+SUM(I$26:I38)&lt;$I$22,1,0))</f>
        <v>1</v>
      </c>
      <c r="K38" s="327">
        <f t="shared" si="0"/>
        <v>1</v>
      </c>
      <c r="L38" s="327">
        <f t="shared" si="1"/>
        <v>1</v>
      </c>
      <c r="M38" s="327"/>
      <c r="N38" s="327"/>
      <c r="O38" s="327"/>
      <c r="P38" s="327"/>
      <c r="Q38" s="327"/>
      <c r="R38" s="327"/>
      <c r="S38" s="327"/>
      <c r="T38" s="334" t="s">
        <v>60</v>
      </c>
      <c r="U38" s="335"/>
      <c r="V38" s="563" t="s">
        <v>185</v>
      </c>
      <c r="W38" s="563"/>
      <c r="X38" s="131" t="s">
        <v>183</v>
      </c>
      <c r="Y38" s="115">
        <v>3</v>
      </c>
      <c r="Z38" s="115">
        <v>1</v>
      </c>
      <c r="AA38" s="115"/>
      <c r="AB38" s="207">
        <f>VLOOKUP(V38,BASE!$B$5:$E$60,4,FALSE)</f>
        <v>65.46508428631158</v>
      </c>
      <c r="AC38" s="207"/>
      <c r="AD38" s="113">
        <f t="shared" si="8"/>
        <v>196.39519999999999</v>
      </c>
      <c r="AF38" s="329"/>
      <c r="AG38" s="330"/>
    </row>
    <row r="39" spans="1:33" s="326" customFormat="1" hidden="1" x14ac:dyDescent="0.25">
      <c r="A39" s="327">
        <f t="shared" si="6"/>
        <v>0</v>
      </c>
      <c r="B39" s="122">
        <f t="shared" si="2"/>
        <v>0</v>
      </c>
      <c r="C39" s="332">
        <f t="shared" si="3"/>
        <v>0</v>
      </c>
      <c r="D39" s="332">
        <f t="shared" si="4"/>
        <v>0</v>
      </c>
      <c r="E39" s="332">
        <f>IFERROR(IF($A39=0,0,#REF!),0)</f>
        <v>0</v>
      </c>
      <c r="F39" s="122">
        <f t="shared" si="5"/>
        <v>0</v>
      </c>
      <c r="I39" s="327">
        <f t="shared" si="7"/>
        <v>0</v>
      </c>
      <c r="J39" s="327">
        <f>IF(I39=1,1,IF(SUM(J40:J$165)+SUM(I$26:I39)&lt;$I$22,1,0))</f>
        <v>0</v>
      </c>
      <c r="K39" s="327">
        <f t="shared" si="0"/>
        <v>0</v>
      </c>
      <c r="L39" s="327">
        <f t="shared" si="1"/>
        <v>0</v>
      </c>
      <c r="M39" s="327"/>
      <c r="N39" s="327"/>
      <c r="O39" s="327"/>
      <c r="P39" s="327"/>
      <c r="Q39" s="327"/>
      <c r="R39" s="327"/>
      <c r="S39" s="327"/>
      <c r="T39" s="334"/>
      <c r="U39" s="335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8"/>
        <v>0</v>
      </c>
      <c r="AF39" s="329"/>
      <c r="AG39" s="330"/>
    </row>
    <row r="40" spans="1:33" s="337" customFormat="1" ht="22.35" customHeight="1" x14ac:dyDescent="0.25">
      <c r="A40" s="336"/>
      <c r="B40" s="336"/>
      <c r="C40" s="336"/>
      <c r="D40" s="336"/>
      <c r="E40" s="336"/>
      <c r="F40" s="336"/>
      <c r="I40" s="327">
        <v>1</v>
      </c>
      <c r="J40" s="327">
        <f>IF(I40=1,1,IF(SUM(J41:J$165)+SUM(I$26:I40)&lt;$I$22,1,0))</f>
        <v>1</v>
      </c>
      <c r="K40" s="327">
        <f t="shared" si="0"/>
        <v>1</v>
      </c>
      <c r="L40" s="327">
        <f t="shared" si="1"/>
        <v>1</v>
      </c>
      <c r="M40" s="327"/>
      <c r="N40" s="327"/>
      <c r="O40" s="327"/>
      <c r="P40" s="327"/>
      <c r="Q40" s="327"/>
      <c r="R40" s="327"/>
      <c r="S40" s="338"/>
      <c r="T40" s="339"/>
      <c r="U40" s="340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SUM(AD29:AD39)</f>
        <v>17212.316999999999</v>
      </c>
      <c r="AF40" s="341"/>
      <c r="AG40" s="342"/>
    </row>
    <row r="41" spans="1:33" s="326" customFormat="1" ht="31.5" customHeight="1" x14ac:dyDescent="0.25">
      <c r="A41" s="325"/>
      <c r="B41" s="325"/>
      <c r="C41" s="325"/>
      <c r="D41" s="325"/>
      <c r="E41" s="325"/>
      <c r="F41" s="325"/>
      <c r="I41" s="327">
        <v>1</v>
      </c>
      <c r="J41" s="327">
        <f>IF(I41=1,1,IF(SUM(J42:J$165)+SUM(I$26:I41)&lt;$I$22,1,0))</f>
        <v>1</v>
      </c>
      <c r="K41" s="327">
        <f t="shared" si="0"/>
        <v>1</v>
      </c>
      <c r="L41" s="327">
        <f t="shared" si="1"/>
        <v>1</v>
      </c>
      <c r="M41" s="327"/>
      <c r="N41" s="327"/>
      <c r="O41" s="327"/>
      <c r="P41" s="327"/>
      <c r="Q41" s="327"/>
      <c r="R41" s="327"/>
      <c r="S41" s="327"/>
      <c r="T41" s="343" t="s">
        <v>8</v>
      </c>
      <c r="U41" s="328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403</v>
      </c>
      <c r="AC41" s="135" t="s">
        <v>52</v>
      </c>
      <c r="AD41" s="305" t="s">
        <v>51</v>
      </c>
      <c r="AF41" s="329"/>
      <c r="AG41" s="330"/>
    </row>
    <row r="42" spans="1:33" s="326" customFormat="1" x14ac:dyDescent="0.25">
      <c r="A42" s="327"/>
      <c r="B42" s="122"/>
      <c r="C42" s="332"/>
      <c r="D42" s="332"/>
      <c r="E42" s="332"/>
      <c r="F42" s="122"/>
      <c r="I42" s="327">
        <v>1</v>
      </c>
      <c r="J42" s="327">
        <f>IF(I42=1,1,IF(SUM(J43:J$165)+SUM(I$26:I42)&lt;$I$22,1,0))</f>
        <v>1</v>
      </c>
      <c r="K42" s="327">
        <f t="shared" si="0"/>
        <v>1</v>
      </c>
      <c r="L42" s="327">
        <f t="shared" si="1"/>
        <v>1</v>
      </c>
      <c r="M42" s="327"/>
      <c r="N42" s="327"/>
      <c r="O42" s="327"/>
      <c r="P42" s="327"/>
      <c r="Q42" s="327"/>
      <c r="R42" s="327"/>
      <c r="S42" s="327"/>
      <c r="T42" s="344"/>
      <c r="U42" s="345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SUM(AD43:AD63)</f>
        <v>43653.114500000003</v>
      </c>
      <c r="AF42" s="329"/>
      <c r="AG42" s="330"/>
    </row>
    <row r="43" spans="1:33" s="326" customFormat="1" x14ac:dyDescent="0.25">
      <c r="A43" s="327"/>
      <c r="B43" s="122">
        <f t="shared" ref="B43:B63" si="9">IFERROR(IF($A43=0,0, ($AD43/$G$1)/$E$1  ),0)</f>
        <v>0</v>
      </c>
      <c r="C43" s="332">
        <f t="shared" ref="C43:C63" si="10">IF($A43=0,0,$B43*$E$1)</f>
        <v>0</v>
      </c>
      <c r="D43" s="332">
        <f t="shared" ref="D43:D63" si="11">IF($A43=0,0,$B43*$F$1)</f>
        <v>0</v>
      </c>
      <c r="E43" s="332">
        <f>IFERROR(IF($A43=0,0,#REF!*#REF!),0)</f>
        <v>0</v>
      </c>
      <c r="F43" s="122">
        <f t="shared" ref="F43:F63" si="12">IF($A43=0,0, ( ($AD43/$E43) / $Y43))</f>
        <v>0</v>
      </c>
      <c r="I43" s="327">
        <v>1</v>
      </c>
      <c r="J43" s="327">
        <f>IF(I43=1,1,IF(SUM(J44:J$165)+SUM(I$26:I43)&lt;$I$22,1,0))</f>
        <v>1</v>
      </c>
      <c r="K43" s="327">
        <f t="shared" si="0"/>
        <v>1</v>
      </c>
      <c r="L43" s="327">
        <f t="shared" si="1"/>
        <v>1</v>
      </c>
      <c r="M43" s="327"/>
      <c r="N43" s="327"/>
      <c r="O43" s="327"/>
      <c r="P43" s="327"/>
      <c r="Q43" s="327"/>
      <c r="R43" s="327"/>
      <c r="S43" s="327"/>
      <c r="T43" s="346" t="s">
        <v>87</v>
      </c>
      <c r="U43" s="345"/>
      <c r="V43" s="569" t="s">
        <v>205</v>
      </c>
      <c r="W43" s="569"/>
      <c r="X43" s="131" t="s">
        <v>202</v>
      </c>
      <c r="Y43" s="207">
        <f>VLOOKUP(X43,BASE!$B$5:$E$67,4,FALSE)</f>
        <v>11347.68</v>
      </c>
      <c r="Z43" s="198">
        <v>1</v>
      </c>
      <c r="AA43" s="197">
        <f>AB43/(SUM($AB$43:$AB$85))</f>
        <v>7.8014184397163122E-2</v>
      </c>
      <c r="AB43" s="114">
        <v>110</v>
      </c>
      <c r="AC43" s="196">
        <f t="shared" ref="AC43:AC49" si="13">Y43/220</f>
        <v>51.580363636363636</v>
      </c>
      <c r="AD43" s="113">
        <f>ROUND(AB43*AC43,4)</f>
        <v>5673.84</v>
      </c>
      <c r="AF43" s="329"/>
      <c r="AG43" s="330"/>
    </row>
    <row r="44" spans="1:33" s="326" customFormat="1" x14ac:dyDescent="0.25">
      <c r="A44" s="327"/>
      <c r="B44" s="122">
        <f t="shared" si="9"/>
        <v>0</v>
      </c>
      <c r="C44" s="332">
        <f t="shared" si="10"/>
        <v>0</v>
      </c>
      <c r="D44" s="332">
        <f t="shared" si="11"/>
        <v>0</v>
      </c>
      <c r="E44" s="332">
        <f>IFERROR(IF($A44=0,0,#REF!*#REF!),0)</f>
        <v>0</v>
      </c>
      <c r="F44" s="122">
        <f t="shared" si="12"/>
        <v>0</v>
      </c>
      <c r="I44" s="327">
        <f t="shared" ref="I44:I61" si="14">IF($AD44=0,0,1)</f>
        <v>1</v>
      </c>
      <c r="J44" s="327">
        <f>IF(I44=1,1,IF(SUM(J45:J$165)+SUM(I$26:I44)&lt;$I$22,1,0))</f>
        <v>1</v>
      </c>
      <c r="K44" s="327">
        <f t="shared" si="0"/>
        <v>1</v>
      </c>
      <c r="L44" s="327">
        <f t="shared" si="1"/>
        <v>1</v>
      </c>
      <c r="M44" s="327"/>
      <c r="N44" s="327"/>
      <c r="O44" s="327"/>
      <c r="P44" s="327"/>
      <c r="Q44" s="327"/>
      <c r="R44" s="327"/>
      <c r="S44" s="327"/>
      <c r="T44" s="346" t="s">
        <v>85</v>
      </c>
      <c r="U44" s="345"/>
      <c r="V44" s="569" t="s">
        <v>214</v>
      </c>
      <c r="W44" s="569"/>
      <c r="X44" s="131" t="s">
        <v>215</v>
      </c>
      <c r="Y44" s="207">
        <f>VLOOKUP(X44,BASE!$B$5:$E$67,4,FALSE)</f>
        <v>9335.82</v>
      </c>
      <c r="Z44" s="198">
        <v>1</v>
      </c>
      <c r="AA44" s="197">
        <f>AB44/(SUM($AB$43:$AB$85))</f>
        <v>0.15602836879432624</v>
      </c>
      <c r="AB44" s="114">
        <v>220</v>
      </c>
      <c r="AC44" s="196">
        <f t="shared" si="13"/>
        <v>42.435545454545455</v>
      </c>
      <c r="AD44" s="113">
        <f t="shared" ref="AD44:AD63" si="15">ROUND(AB44*AC44,4)</f>
        <v>9335.82</v>
      </c>
      <c r="AF44" s="329"/>
      <c r="AG44" s="330"/>
    </row>
    <row r="45" spans="1:33" s="326" customFormat="1" x14ac:dyDescent="0.25">
      <c r="A45" s="327"/>
      <c r="B45" s="122">
        <f t="shared" si="9"/>
        <v>0</v>
      </c>
      <c r="C45" s="332">
        <f t="shared" si="10"/>
        <v>0</v>
      </c>
      <c r="D45" s="332">
        <f t="shared" si="11"/>
        <v>0</v>
      </c>
      <c r="E45" s="332">
        <f>IFERROR(IF($A45=0,0,#REF!*#REF!),0)</f>
        <v>0</v>
      </c>
      <c r="F45" s="122">
        <f t="shared" si="12"/>
        <v>0</v>
      </c>
      <c r="I45" s="327">
        <f t="shared" si="14"/>
        <v>1</v>
      </c>
      <c r="J45" s="327">
        <f>IF(I45=1,1,IF(SUM(J46:J$165)+SUM(I$26:I45)&lt;$I$22,1,0))</f>
        <v>1</v>
      </c>
      <c r="K45" s="327">
        <f t="shared" si="0"/>
        <v>1</v>
      </c>
      <c r="L45" s="327">
        <f t="shared" si="1"/>
        <v>1</v>
      </c>
      <c r="M45" s="327"/>
      <c r="N45" s="327"/>
      <c r="O45" s="327"/>
      <c r="P45" s="327"/>
      <c r="Q45" s="327"/>
      <c r="R45" s="327"/>
      <c r="S45" s="327"/>
      <c r="T45" s="346" t="s">
        <v>147</v>
      </c>
      <c r="U45" s="345"/>
      <c r="V45" s="569" t="s">
        <v>216</v>
      </c>
      <c r="W45" s="569"/>
      <c r="X45" s="131" t="s">
        <v>215</v>
      </c>
      <c r="Y45" s="207">
        <f>VLOOKUP(X45,BASE!$B$5:$E$67,4,FALSE)</f>
        <v>9335.82</v>
      </c>
      <c r="Z45" s="198">
        <v>1</v>
      </c>
      <c r="AA45" s="197">
        <f>AB45/(SUM($AB$43:$AB$85))</f>
        <v>0.15602836879432624</v>
      </c>
      <c r="AB45" s="114">
        <v>220</v>
      </c>
      <c r="AC45" s="196">
        <f t="shared" si="13"/>
        <v>42.435545454545455</v>
      </c>
      <c r="AD45" s="113">
        <f t="shared" si="15"/>
        <v>9335.82</v>
      </c>
      <c r="AF45" s="329"/>
      <c r="AG45" s="330"/>
    </row>
    <row r="46" spans="1:33" s="326" customFormat="1" x14ac:dyDescent="0.25">
      <c r="A46" s="327"/>
      <c r="B46" s="122">
        <f t="shared" si="9"/>
        <v>0</v>
      </c>
      <c r="C46" s="332">
        <f t="shared" si="10"/>
        <v>0</v>
      </c>
      <c r="D46" s="332">
        <f t="shared" si="11"/>
        <v>0</v>
      </c>
      <c r="E46" s="332">
        <f>IFERROR(IF($A46=0,0,#REF!*#REF!),0)</f>
        <v>0</v>
      </c>
      <c r="F46" s="122">
        <f t="shared" si="12"/>
        <v>0</v>
      </c>
      <c r="I46" s="327">
        <f t="shared" si="14"/>
        <v>1</v>
      </c>
      <c r="J46" s="327">
        <f>IF(I46=1,1,IF(SUM(J47:J$165)+SUM(I$26:I46)&lt;$I$22,1,0))</f>
        <v>1</v>
      </c>
      <c r="K46" s="327">
        <f t="shared" si="0"/>
        <v>1</v>
      </c>
      <c r="L46" s="327">
        <f t="shared" si="1"/>
        <v>1</v>
      </c>
      <c r="M46" s="327"/>
      <c r="N46" s="327"/>
      <c r="O46" s="327"/>
      <c r="P46" s="327"/>
      <c r="Q46" s="327"/>
      <c r="R46" s="327"/>
      <c r="S46" s="327"/>
      <c r="T46" s="346" t="s">
        <v>84</v>
      </c>
      <c r="U46" s="345"/>
      <c r="V46" s="569" t="s">
        <v>217</v>
      </c>
      <c r="W46" s="569"/>
      <c r="X46" s="131" t="s">
        <v>215</v>
      </c>
      <c r="Y46" s="207">
        <f>VLOOKUP(X46,BASE!$B$5:$E$67,4,FALSE)</f>
        <v>9335.82</v>
      </c>
      <c r="Z46" s="198">
        <v>1</v>
      </c>
      <c r="AA46" s="197">
        <f>AB46/(SUM($AB$43:$AB$85))</f>
        <v>0.15602836879432624</v>
      </c>
      <c r="AB46" s="114">
        <v>220</v>
      </c>
      <c r="AC46" s="196">
        <f t="shared" si="13"/>
        <v>42.435545454545455</v>
      </c>
      <c r="AD46" s="113">
        <f t="shared" si="15"/>
        <v>9335.82</v>
      </c>
      <c r="AF46" s="329"/>
      <c r="AG46" s="330"/>
    </row>
    <row r="47" spans="1:33" s="326" customFormat="1" hidden="1" x14ac:dyDescent="0.25">
      <c r="A47" s="327"/>
      <c r="B47" s="122">
        <f t="shared" si="9"/>
        <v>0</v>
      </c>
      <c r="C47" s="332">
        <f t="shared" si="10"/>
        <v>0</v>
      </c>
      <c r="D47" s="332">
        <f t="shared" si="11"/>
        <v>0</v>
      </c>
      <c r="E47" s="332">
        <f>IFERROR(IF($A47=0,0,#REF!*#REF!),0)</f>
        <v>0</v>
      </c>
      <c r="F47" s="122">
        <f t="shared" si="12"/>
        <v>0</v>
      </c>
      <c r="I47" s="327">
        <f t="shared" si="14"/>
        <v>0</v>
      </c>
      <c r="J47" s="327">
        <f>IF(I47=1,1,IF(SUM(J48:J$165)+SUM(I$26:I47)&lt;$I$22,1,0))</f>
        <v>0</v>
      </c>
      <c r="K47" s="327">
        <f t="shared" si="0"/>
        <v>0</v>
      </c>
      <c r="L47" s="327">
        <f t="shared" si="1"/>
        <v>0</v>
      </c>
      <c r="M47" s="327"/>
      <c r="N47" s="327"/>
      <c r="O47" s="327"/>
      <c r="P47" s="327"/>
      <c r="Q47" s="327"/>
      <c r="R47" s="327"/>
      <c r="S47" s="327"/>
      <c r="T47" s="346" t="s">
        <v>146</v>
      </c>
      <c r="U47" s="345"/>
      <c r="V47" s="569" t="s">
        <v>218</v>
      </c>
      <c r="W47" s="569"/>
      <c r="X47" s="131" t="s">
        <v>215</v>
      </c>
      <c r="Y47" s="207">
        <v>9276.3700000000008</v>
      </c>
      <c r="Z47" s="198">
        <v>1</v>
      </c>
      <c r="AA47" s="197">
        <v>1.6363636363636365</v>
      </c>
      <c r="AB47" s="114"/>
      <c r="AC47" s="196">
        <f t="shared" si="13"/>
        <v>42.165318181818186</v>
      </c>
      <c r="AD47" s="113">
        <f t="shared" si="15"/>
        <v>0</v>
      </c>
      <c r="AF47" s="329"/>
      <c r="AG47" s="330"/>
    </row>
    <row r="48" spans="1:33" s="326" customFormat="1" x14ac:dyDescent="0.25">
      <c r="A48" s="327"/>
      <c r="B48" s="122">
        <f t="shared" si="9"/>
        <v>0</v>
      </c>
      <c r="C48" s="332">
        <f t="shared" si="10"/>
        <v>0</v>
      </c>
      <c r="D48" s="332">
        <f t="shared" si="11"/>
        <v>0</v>
      </c>
      <c r="E48" s="332">
        <f>IFERROR(IF($A48=0,0,#REF!*#REF!),0)</f>
        <v>0</v>
      </c>
      <c r="F48" s="122">
        <f t="shared" si="12"/>
        <v>0</v>
      </c>
      <c r="I48" s="327">
        <f t="shared" si="14"/>
        <v>1</v>
      </c>
      <c r="J48" s="327">
        <f>IF(I48=1,1,IF(SUM(J49:J$165)+SUM(I$26:I48)&lt;$I$22,1,0))</f>
        <v>1</v>
      </c>
      <c r="K48" s="327">
        <f t="shared" si="0"/>
        <v>1</v>
      </c>
      <c r="L48" s="327">
        <f t="shared" si="1"/>
        <v>1</v>
      </c>
      <c r="M48" s="327"/>
      <c r="N48" s="327"/>
      <c r="O48" s="327"/>
      <c r="P48" s="327"/>
      <c r="Q48" s="327"/>
      <c r="R48" s="327"/>
      <c r="S48" s="327"/>
      <c r="T48" s="346" t="s">
        <v>145</v>
      </c>
      <c r="U48" s="345"/>
      <c r="V48" s="569" t="s">
        <v>404</v>
      </c>
      <c r="W48" s="569"/>
      <c r="X48" s="131" t="s">
        <v>207</v>
      </c>
      <c r="Y48" s="207">
        <f>VLOOKUP(X48,BASE!$B$5:$E$67,4,FALSE)</f>
        <v>8882.5</v>
      </c>
      <c r="Z48" s="198">
        <v>1</v>
      </c>
      <c r="AA48" s="197">
        <f>AB48/(SUM($AB$43:$AB$85))</f>
        <v>5.6737588652482268E-2</v>
      </c>
      <c r="AB48" s="114">
        <v>80</v>
      </c>
      <c r="AC48" s="196">
        <f t="shared" si="13"/>
        <v>40.375</v>
      </c>
      <c r="AD48" s="113">
        <f t="shared" si="15"/>
        <v>3230</v>
      </c>
      <c r="AF48" s="329"/>
      <c r="AG48" s="330"/>
    </row>
    <row r="49" spans="1:33" s="326" customFormat="1" hidden="1" x14ac:dyDescent="0.25">
      <c r="A49" s="327"/>
      <c r="B49" s="122">
        <f t="shared" si="9"/>
        <v>0</v>
      </c>
      <c r="C49" s="332">
        <f t="shared" si="10"/>
        <v>0</v>
      </c>
      <c r="D49" s="332">
        <f t="shared" si="11"/>
        <v>0</v>
      </c>
      <c r="E49" s="332">
        <f>IFERROR(IF($A49=0,0,#REF!*#REF!),0)</f>
        <v>0</v>
      </c>
      <c r="F49" s="122">
        <f t="shared" si="12"/>
        <v>0</v>
      </c>
      <c r="I49" s="327">
        <f t="shared" si="14"/>
        <v>0</v>
      </c>
      <c r="J49" s="327">
        <f>IF(I49=1,1,IF(SUM(J50:J$165)+SUM(I$26:I49)&lt;$I$22,1,0))</f>
        <v>0</v>
      </c>
      <c r="K49" s="327">
        <f t="shared" si="0"/>
        <v>0</v>
      </c>
      <c r="L49" s="327">
        <f t="shared" si="1"/>
        <v>0</v>
      </c>
      <c r="M49" s="327"/>
      <c r="N49" s="327"/>
      <c r="O49" s="327"/>
      <c r="P49" s="327"/>
      <c r="Q49" s="327"/>
      <c r="R49" s="327"/>
      <c r="S49" s="327"/>
      <c r="T49" s="346" t="s">
        <v>144</v>
      </c>
      <c r="U49" s="345"/>
      <c r="V49" s="569" t="s">
        <v>219</v>
      </c>
      <c r="W49" s="569"/>
      <c r="X49" s="131" t="s">
        <v>215</v>
      </c>
      <c r="Y49" s="207">
        <v>9276.3700000000008</v>
      </c>
      <c r="Z49" s="198">
        <v>1</v>
      </c>
      <c r="AA49" s="197">
        <v>1.6363636363636365</v>
      </c>
      <c r="AB49" s="114"/>
      <c r="AC49" s="196">
        <f t="shared" si="13"/>
        <v>42.165318181818186</v>
      </c>
      <c r="AD49" s="113">
        <f t="shared" si="15"/>
        <v>0</v>
      </c>
      <c r="AF49" s="329"/>
      <c r="AG49" s="330"/>
    </row>
    <row r="50" spans="1:33" s="326" customFormat="1" hidden="1" x14ac:dyDescent="0.25">
      <c r="A50" s="327">
        <f t="shared" ref="A50:A61" si="16">IFERROR(IF(AD50&gt;0,T50,0),0)</f>
        <v>0</v>
      </c>
      <c r="B50" s="122">
        <f t="shared" si="9"/>
        <v>0</v>
      </c>
      <c r="C50" s="332">
        <f t="shared" si="10"/>
        <v>0</v>
      </c>
      <c r="D50" s="332">
        <f t="shared" si="11"/>
        <v>0</v>
      </c>
      <c r="E50" s="332">
        <f>IFERROR(IF($A50=0,0,#REF!*#REF!),0)</f>
        <v>0</v>
      </c>
      <c r="F50" s="122">
        <f t="shared" si="12"/>
        <v>0</v>
      </c>
      <c r="I50" s="327">
        <f t="shared" si="14"/>
        <v>0</v>
      </c>
      <c r="J50" s="327">
        <f>IF(I50=1,1,IF(SUM(J51:J$165)+SUM(I$26:I50)&lt;$I$22,1,0))</f>
        <v>0</v>
      </c>
      <c r="K50" s="327">
        <f t="shared" si="0"/>
        <v>0</v>
      </c>
      <c r="L50" s="327">
        <f t="shared" si="1"/>
        <v>0</v>
      </c>
      <c r="M50" s="327"/>
      <c r="N50" s="327"/>
      <c r="O50" s="327"/>
      <c r="P50" s="327"/>
      <c r="Q50" s="327"/>
      <c r="R50" s="327"/>
      <c r="S50" s="327"/>
      <c r="T50" s="346"/>
      <c r="U50" s="345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5"/>
        <v>0</v>
      </c>
      <c r="AF50" s="329"/>
      <c r="AG50" s="330"/>
    </row>
    <row r="51" spans="1:33" s="326" customFormat="1" hidden="1" x14ac:dyDescent="0.25">
      <c r="A51" s="327">
        <f t="shared" si="16"/>
        <v>0</v>
      </c>
      <c r="B51" s="122">
        <f t="shared" si="9"/>
        <v>0</v>
      </c>
      <c r="C51" s="332">
        <f t="shared" si="10"/>
        <v>0</v>
      </c>
      <c r="D51" s="332">
        <f t="shared" si="11"/>
        <v>0</v>
      </c>
      <c r="E51" s="332">
        <f>IFERROR(IF($A51=0,0,#REF!*#REF!),0)</f>
        <v>0</v>
      </c>
      <c r="F51" s="122">
        <f t="shared" si="12"/>
        <v>0</v>
      </c>
      <c r="I51" s="327">
        <f t="shared" si="14"/>
        <v>0</v>
      </c>
      <c r="J51" s="327">
        <f>IF(I51=1,1,IF(SUM(J52:J$165)+SUM(I$26:I51)&lt;$I$22,1,0))</f>
        <v>0</v>
      </c>
      <c r="K51" s="327">
        <f t="shared" si="0"/>
        <v>0</v>
      </c>
      <c r="L51" s="327">
        <f t="shared" si="1"/>
        <v>0</v>
      </c>
      <c r="M51" s="327"/>
      <c r="N51" s="327"/>
      <c r="O51" s="327"/>
      <c r="P51" s="327"/>
      <c r="Q51" s="327"/>
      <c r="R51" s="327"/>
      <c r="S51" s="327"/>
      <c r="T51" s="346"/>
      <c r="U51" s="345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5"/>
        <v>0</v>
      </c>
      <c r="AF51" s="329"/>
      <c r="AG51" s="330"/>
    </row>
    <row r="52" spans="1:33" s="326" customFormat="1" hidden="1" x14ac:dyDescent="0.25">
      <c r="A52" s="327">
        <f t="shared" si="16"/>
        <v>0</v>
      </c>
      <c r="B52" s="122">
        <f t="shared" si="9"/>
        <v>0</v>
      </c>
      <c r="C52" s="332">
        <f t="shared" si="10"/>
        <v>0</v>
      </c>
      <c r="D52" s="332">
        <f t="shared" si="11"/>
        <v>0</v>
      </c>
      <c r="E52" s="332">
        <f>IFERROR(IF($A52=0,0,#REF!*#REF!),0)</f>
        <v>0</v>
      </c>
      <c r="F52" s="122">
        <f t="shared" si="12"/>
        <v>0</v>
      </c>
      <c r="I52" s="327">
        <f t="shared" si="14"/>
        <v>0</v>
      </c>
      <c r="J52" s="327">
        <f>IF(I52=1,1,IF(SUM(J53:J$165)+SUM(I$26:I52)&lt;$I$22,1,0))</f>
        <v>0</v>
      </c>
      <c r="K52" s="327">
        <f t="shared" si="0"/>
        <v>0</v>
      </c>
      <c r="L52" s="327">
        <f t="shared" si="1"/>
        <v>0</v>
      </c>
      <c r="M52" s="327"/>
      <c r="N52" s="327"/>
      <c r="O52" s="327"/>
      <c r="P52" s="327"/>
      <c r="Q52" s="327"/>
      <c r="R52" s="327"/>
      <c r="S52" s="327"/>
      <c r="T52" s="346"/>
      <c r="U52" s="345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5"/>
        <v>0</v>
      </c>
      <c r="AF52" s="329"/>
      <c r="AG52" s="330"/>
    </row>
    <row r="53" spans="1:33" s="326" customFormat="1" hidden="1" x14ac:dyDescent="0.25">
      <c r="A53" s="327">
        <f t="shared" si="16"/>
        <v>0</v>
      </c>
      <c r="B53" s="122">
        <f t="shared" si="9"/>
        <v>0</v>
      </c>
      <c r="C53" s="332">
        <f t="shared" si="10"/>
        <v>0</v>
      </c>
      <c r="D53" s="332">
        <f t="shared" si="11"/>
        <v>0</v>
      </c>
      <c r="E53" s="332">
        <f>IFERROR(IF($A53=0,0,#REF!*#REF!),0)</f>
        <v>0</v>
      </c>
      <c r="F53" s="122">
        <f t="shared" si="12"/>
        <v>0</v>
      </c>
      <c r="I53" s="327">
        <f t="shared" si="14"/>
        <v>0</v>
      </c>
      <c r="J53" s="327">
        <f>IF(I53=1,1,IF(SUM(J54:J$165)+SUM(I$26:I53)&lt;$I$22,1,0))</f>
        <v>0</v>
      </c>
      <c r="K53" s="327">
        <f t="shared" si="0"/>
        <v>0</v>
      </c>
      <c r="L53" s="327">
        <f t="shared" si="1"/>
        <v>0</v>
      </c>
      <c r="M53" s="327"/>
      <c r="N53" s="327"/>
      <c r="O53" s="327"/>
      <c r="P53" s="327"/>
      <c r="Q53" s="327"/>
      <c r="R53" s="327"/>
      <c r="S53" s="327"/>
      <c r="T53" s="346"/>
      <c r="U53" s="345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5"/>
        <v>0</v>
      </c>
      <c r="AF53" s="329"/>
      <c r="AG53" s="330"/>
    </row>
    <row r="54" spans="1:33" s="326" customFormat="1" hidden="1" x14ac:dyDescent="0.25">
      <c r="A54" s="327">
        <f t="shared" si="16"/>
        <v>0</v>
      </c>
      <c r="B54" s="122">
        <f t="shared" si="9"/>
        <v>0</v>
      </c>
      <c r="C54" s="332">
        <f t="shared" si="10"/>
        <v>0</v>
      </c>
      <c r="D54" s="332">
        <f t="shared" si="11"/>
        <v>0</v>
      </c>
      <c r="E54" s="332">
        <f>IFERROR(IF($A54=0,0,#REF!*#REF!),0)</f>
        <v>0</v>
      </c>
      <c r="F54" s="122">
        <f t="shared" si="12"/>
        <v>0</v>
      </c>
      <c r="I54" s="327">
        <f t="shared" si="14"/>
        <v>0</v>
      </c>
      <c r="J54" s="327">
        <f>IF(I54=1,1,IF(SUM(J55:J$165)+SUM(I$26:I54)&lt;$I$22,1,0))</f>
        <v>0</v>
      </c>
      <c r="K54" s="327">
        <f t="shared" si="0"/>
        <v>0</v>
      </c>
      <c r="L54" s="327">
        <f t="shared" si="1"/>
        <v>0</v>
      </c>
      <c r="M54" s="327"/>
      <c r="N54" s="327"/>
      <c r="O54" s="327"/>
      <c r="P54" s="327"/>
      <c r="Q54" s="327"/>
      <c r="R54" s="327"/>
      <c r="S54" s="327"/>
      <c r="T54" s="346"/>
      <c r="U54" s="345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5"/>
        <v>0</v>
      </c>
      <c r="AF54" s="329"/>
      <c r="AG54" s="330"/>
    </row>
    <row r="55" spans="1:33" s="326" customFormat="1" hidden="1" x14ac:dyDescent="0.25">
      <c r="A55" s="327">
        <f t="shared" si="16"/>
        <v>0</v>
      </c>
      <c r="B55" s="122">
        <f t="shared" si="9"/>
        <v>0</v>
      </c>
      <c r="C55" s="332">
        <f t="shared" si="10"/>
        <v>0</v>
      </c>
      <c r="D55" s="332">
        <f t="shared" si="11"/>
        <v>0</v>
      </c>
      <c r="E55" s="332">
        <f>IFERROR(IF($A55=0,0,#REF!*#REF!),0)</f>
        <v>0</v>
      </c>
      <c r="F55" s="122">
        <f t="shared" si="12"/>
        <v>0</v>
      </c>
      <c r="I55" s="327">
        <f t="shared" si="14"/>
        <v>0</v>
      </c>
      <c r="J55" s="327">
        <f>IF(I55=1,1,IF(SUM(J56:J$165)+SUM(I$26:I55)&lt;$I$22,1,0))</f>
        <v>0</v>
      </c>
      <c r="K55" s="327">
        <f t="shared" si="0"/>
        <v>0</v>
      </c>
      <c r="L55" s="327">
        <f t="shared" si="1"/>
        <v>0</v>
      </c>
      <c r="M55" s="327"/>
      <c r="N55" s="327"/>
      <c r="O55" s="327"/>
      <c r="P55" s="327"/>
      <c r="Q55" s="327"/>
      <c r="R55" s="327"/>
      <c r="S55" s="327"/>
      <c r="T55" s="346"/>
      <c r="U55" s="345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5"/>
        <v>0</v>
      </c>
      <c r="AF55" s="329"/>
      <c r="AG55" s="330"/>
    </row>
    <row r="56" spans="1:33" s="326" customFormat="1" hidden="1" x14ac:dyDescent="0.25">
      <c r="A56" s="327">
        <f t="shared" si="16"/>
        <v>0</v>
      </c>
      <c r="B56" s="122">
        <f t="shared" si="9"/>
        <v>0</v>
      </c>
      <c r="C56" s="332">
        <f t="shared" si="10"/>
        <v>0</v>
      </c>
      <c r="D56" s="332">
        <f t="shared" si="11"/>
        <v>0</v>
      </c>
      <c r="E56" s="332">
        <f>IFERROR(IF($A56=0,0,#REF!*#REF!),0)</f>
        <v>0</v>
      </c>
      <c r="F56" s="122">
        <f t="shared" si="12"/>
        <v>0</v>
      </c>
      <c r="I56" s="327">
        <f t="shared" si="14"/>
        <v>0</v>
      </c>
      <c r="J56" s="327">
        <f>IF(I56=1,1,IF(SUM(J57:J$165)+SUM(I$26:I56)&lt;$I$22,1,0))</f>
        <v>0</v>
      </c>
      <c r="K56" s="327">
        <f t="shared" si="0"/>
        <v>0</v>
      </c>
      <c r="L56" s="327">
        <f t="shared" si="1"/>
        <v>0</v>
      </c>
      <c r="M56" s="327"/>
      <c r="N56" s="327"/>
      <c r="O56" s="327"/>
      <c r="P56" s="327"/>
      <c r="Q56" s="327"/>
      <c r="R56" s="327"/>
      <c r="S56" s="327"/>
      <c r="T56" s="346"/>
      <c r="U56" s="345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5"/>
        <v>0</v>
      </c>
      <c r="AF56" s="329"/>
      <c r="AG56" s="330"/>
    </row>
    <row r="57" spans="1:33" s="326" customFormat="1" hidden="1" x14ac:dyDescent="0.25">
      <c r="A57" s="327">
        <f t="shared" si="16"/>
        <v>0</v>
      </c>
      <c r="B57" s="122">
        <f t="shared" si="9"/>
        <v>0</v>
      </c>
      <c r="C57" s="332">
        <f t="shared" si="10"/>
        <v>0</v>
      </c>
      <c r="D57" s="332">
        <f t="shared" si="11"/>
        <v>0</v>
      </c>
      <c r="E57" s="332">
        <f>IFERROR(IF($A57=0,0,#REF!*#REF!),0)</f>
        <v>0</v>
      </c>
      <c r="F57" s="122">
        <f t="shared" si="12"/>
        <v>0</v>
      </c>
      <c r="I57" s="327">
        <f t="shared" si="14"/>
        <v>0</v>
      </c>
      <c r="J57" s="327">
        <f>IF(I57=1,1,IF(SUM(J58:J$165)+SUM(I$26:I57)&lt;$I$22,1,0))</f>
        <v>0</v>
      </c>
      <c r="K57" s="327">
        <f t="shared" si="0"/>
        <v>0</v>
      </c>
      <c r="L57" s="327">
        <f t="shared" si="1"/>
        <v>0</v>
      </c>
      <c r="M57" s="327"/>
      <c r="N57" s="327"/>
      <c r="O57" s="327"/>
      <c r="P57" s="327"/>
      <c r="Q57" s="327"/>
      <c r="R57" s="327"/>
      <c r="S57" s="327"/>
      <c r="T57" s="346"/>
      <c r="U57" s="345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5"/>
        <v>0</v>
      </c>
      <c r="AF57" s="329"/>
      <c r="AG57" s="330"/>
    </row>
    <row r="58" spans="1:33" s="326" customFormat="1" hidden="1" x14ac:dyDescent="0.25">
      <c r="A58" s="327">
        <f t="shared" si="16"/>
        <v>0</v>
      </c>
      <c r="B58" s="122">
        <f t="shared" si="9"/>
        <v>0</v>
      </c>
      <c r="C58" s="332">
        <f t="shared" si="10"/>
        <v>0</v>
      </c>
      <c r="D58" s="332">
        <f t="shared" si="11"/>
        <v>0</v>
      </c>
      <c r="E58" s="332">
        <f>IFERROR(IF($A58=0,0,#REF!*#REF!),0)</f>
        <v>0</v>
      </c>
      <c r="F58" s="122">
        <f t="shared" si="12"/>
        <v>0</v>
      </c>
      <c r="I58" s="327">
        <f t="shared" si="14"/>
        <v>0</v>
      </c>
      <c r="J58" s="327">
        <f>IF(I58=1,1,IF(SUM(J59:J$165)+SUM(I$26:I58)&lt;$I$22,1,0))</f>
        <v>0</v>
      </c>
      <c r="K58" s="327">
        <f t="shared" si="0"/>
        <v>0</v>
      </c>
      <c r="L58" s="327">
        <f t="shared" si="1"/>
        <v>0</v>
      </c>
      <c r="M58" s="327"/>
      <c r="N58" s="327"/>
      <c r="O58" s="327"/>
      <c r="P58" s="327"/>
      <c r="Q58" s="327"/>
      <c r="R58" s="327"/>
      <c r="S58" s="327"/>
      <c r="T58" s="346"/>
      <c r="U58" s="345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5"/>
        <v>0</v>
      </c>
      <c r="AF58" s="329"/>
      <c r="AG58" s="330"/>
    </row>
    <row r="59" spans="1:33" s="326" customFormat="1" hidden="1" x14ac:dyDescent="0.25">
      <c r="A59" s="327">
        <f t="shared" si="16"/>
        <v>0</v>
      </c>
      <c r="B59" s="122">
        <f t="shared" si="9"/>
        <v>0</v>
      </c>
      <c r="C59" s="332">
        <f t="shared" si="10"/>
        <v>0</v>
      </c>
      <c r="D59" s="332">
        <f t="shared" si="11"/>
        <v>0</v>
      </c>
      <c r="E59" s="332">
        <f>IFERROR(IF($A59=0,0,#REF!*#REF!),0)</f>
        <v>0</v>
      </c>
      <c r="F59" s="122">
        <f t="shared" si="12"/>
        <v>0</v>
      </c>
      <c r="I59" s="327">
        <f t="shared" si="14"/>
        <v>0</v>
      </c>
      <c r="J59" s="327">
        <f>IF(I59=1,1,IF(SUM(J60:J$165)+SUM(I$26:I59)&lt;$I$22,1,0))</f>
        <v>0</v>
      </c>
      <c r="K59" s="327">
        <f t="shared" si="0"/>
        <v>0</v>
      </c>
      <c r="L59" s="327">
        <f t="shared" si="1"/>
        <v>0</v>
      </c>
      <c r="M59" s="327"/>
      <c r="N59" s="327"/>
      <c r="O59" s="327"/>
      <c r="P59" s="327"/>
      <c r="Q59" s="327"/>
      <c r="R59" s="327"/>
      <c r="S59" s="327"/>
      <c r="T59" s="346"/>
      <c r="U59" s="345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5"/>
        <v>0</v>
      </c>
      <c r="AF59" s="329"/>
      <c r="AG59" s="330"/>
    </row>
    <row r="60" spans="1:33" s="326" customFormat="1" hidden="1" x14ac:dyDescent="0.25">
      <c r="A60" s="327">
        <f t="shared" si="16"/>
        <v>0</v>
      </c>
      <c r="B60" s="122">
        <f t="shared" si="9"/>
        <v>0</v>
      </c>
      <c r="C60" s="332">
        <f t="shared" si="10"/>
        <v>0</v>
      </c>
      <c r="D60" s="332">
        <f t="shared" si="11"/>
        <v>0</v>
      </c>
      <c r="E60" s="332">
        <f>IFERROR(IF($A60=0,0,#REF!*#REF!),0)</f>
        <v>0</v>
      </c>
      <c r="F60" s="122">
        <f t="shared" si="12"/>
        <v>0</v>
      </c>
      <c r="I60" s="327">
        <f t="shared" si="14"/>
        <v>0</v>
      </c>
      <c r="J60" s="327">
        <f>IF(I60=1,1,IF(SUM(J61:J$165)+SUM(I$26:I60)&lt;$I$22,1,0))</f>
        <v>0</v>
      </c>
      <c r="K60" s="327">
        <f t="shared" si="0"/>
        <v>0</v>
      </c>
      <c r="L60" s="327">
        <f t="shared" si="1"/>
        <v>0</v>
      </c>
      <c r="M60" s="327"/>
      <c r="N60" s="327"/>
      <c r="O60" s="327"/>
      <c r="P60" s="327"/>
      <c r="Q60" s="327"/>
      <c r="R60" s="327"/>
      <c r="S60" s="327"/>
      <c r="T60" s="346"/>
      <c r="U60" s="345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5"/>
        <v>0</v>
      </c>
      <c r="AF60" s="329"/>
      <c r="AG60" s="330"/>
    </row>
    <row r="61" spans="1:33" s="326" customFormat="1" hidden="1" x14ac:dyDescent="0.25">
      <c r="A61" s="327">
        <f t="shared" si="16"/>
        <v>0</v>
      </c>
      <c r="B61" s="122">
        <f t="shared" si="9"/>
        <v>0</v>
      </c>
      <c r="C61" s="332">
        <f t="shared" si="10"/>
        <v>0</v>
      </c>
      <c r="D61" s="332">
        <f t="shared" si="11"/>
        <v>0</v>
      </c>
      <c r="E61" s="332">
        <f>IFERROR(IF($A61=0,0,#REF!*#REF!),0)</f>
        <v>0</v>
      </c>
      <c r="F61" s="122">
        <f t="shared" si="12"/>
        <v>0</v>
      </c>
      <c r="I61" s="327">
        <f t="shared" si="14"/>
        <v>0</v>
      </c>
      <c r="J61" s="327">
        <f>IF(I61=1,1,IF(SUM(J63:J$165)+SUM(I$26:I61)&lt;$I$22,1,0))</f>
        <v>0</v>
      </c>
      <c r="K61" s="327">
        <f t="shared" si="0"/>
        <v>0</v>
      </c>
      <c r="L61" s="327">
        <f t="shared" si="1"/>
        <v>0</v>
      </c>
      <c r="M61" s="327"/>
      <c r="N61" s="327"/>
      <c r="O61" s="327"/>
      <c r="P61" s="327"/>
      <c r="Q61" s="327"/>
      <c r="R61" s="327"/>
      <c r="S61" s="327"/>
      <c r="T61" s="346"/>
      <c r="U61" s="345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15"/>
        <v>0</v>
      </c>
      <c r="AF61" s="329"/>
      <c r="AG61" s="330"/>
    </row>
    <row r="62" spans="1:33" s="326" customFormat="1" x14ac:dyDescent="0.25">
      <c r="A62" s="327"/>
      <c r="B62" s="122"/>
      <c r="C62" s="332"/>
      <c r="D62" s="332"/>
      <c r="E62" s="332"/>
      <c r="F62" s="122"/>
      <c r="I62" s="327"/>
      <c r="J62" s="327"/>
      <c r="K62" s="327"/>
      <c r="L62" s="327"/>
      <c r="M62" s="327"/>
      <c r="N62" s="327"/>
      <c r="O62" s="327"/>
      <c r="P62" s="327"/>
      <c r="Q62" s="327"/>
      <c r="R62" s="327"/>
      <c r="S62" s="327"/>
      <c r="T62" s="346"/>
      <c r="U62" s="345"/>
      <c r="V62" s="433" t="s">
        <v>484</v>
      </c>
      <c r="W62" s="433"/>
      <c r="X62" s="131" t="s">
        <v>215</v>
      </c>
      <c r="Y62" s="207">
        <f>VLOOKUP(X62,BASE!$B$5:$E$67,4,FALSE)</f>
        <v>9335.82</v>
      </c>
      <c r="Z62" s="198">
        <v>1</v>
      </c>
      <c r="AA62" s="197">
        <f>AB62/(SUM($AB$43:$AB$85))</f>
        <v>5.6737588652482268E-2</v>
      </c>
      <c r="AB62" s="114">
        <v>80</v>
      </c>
      <c r="AC62" s="196">
        <f t="shared" ref="AC62" si="17">Y62/220</f>
        <v>42.435545454545455</v>
      </c>
      <c r="AD62" s="113">
        <f t="shared" ref="AD62" si="18">ROUND(AB62*AC62,4)</f>
        <v>3394.8436000000002</v>
      </c>
      <c r="AF62" s="329"/>
      <c r="AG62" s="330"/>
    </row>
    <row r="63" spans="1:33" s="326" customFormat="1" x14ac:dyDescent="0.25">
      <c r="A63" s="327"/>
      <c r="B63" s="122">
        <f t="shared" si="9"/>
        <v>0</v>
      </c>
      <c r="C63" s="332">
        <f t="shared" si="10"/>
        <v>0</v>
      </c>
      <c r="D63" s="332">
        <f t="shared" si="11"/>
        <v>0</v>
      </c>
      <c r="E63" s="332">
        <f>IFERROR(IF($A63=0,0,#REF!*#REF!),0)</f>
        <v>0</v>
      </c>
      <c r="F63" s="122">
        <f t="shared" si="12"/>
        <v>0</v>
      </c>
      <c r="I63" s="327">
        <v>1</v>
      </c>
      <c r="J63" s="327">
        <f>IF(I63=1,1,IF(SUM(J64:J$165)+SUM(I$26:I63)&lt;$I$22,1,0))</f>
        <v>1</v>
      </c>
      <c r="K63" s="327">
        <f t="shared" si="0"/>
        <v>1</v>
      </c>
      <c r="L63" s="327">
        <f t="shared" si="1"/>
        <v>1</v>
      </c>
      <c r="M63" s="327"/>
      <c r="N63" s="327"/>
      <c r="O63" s="327"/>
      <c r="P63" s="327"/>
      <c r="Q63" s="327"/>
      <c r="R63" s="327"/>
      <c r="S63" s="327"/>
      <c r="T63" s="346" t="s">
        <v>48</v>
      </c>
      <c r="U63" s="345"/>
      <c r="V63" s="569" t="s">
        <v>203</v>
      </c>
      <c r="W63" s="569"/>
      <c r="X63" s="131" t="s">
        <v>204</v>
      </c>
      <c r="Y63" s="207">
        <f>VLOOKUP(X63,BASE!$B$5:$E$67,4,FALSE)</f>
        <v>18408.34</v>
      </c>
      <c r="Z63" s="198">
        <v>1</v>
      </c>
      <c r="AA63" s="197">
        <f>AB63/(SUM($AB$43:$AB$85))</f>
        <v>2.8368794326241134E-2</v>
      </c>
      <c r="AB63" s="114">
        <v>40</v>
      </c>
      <c r="AC63" s="196">
        <f>Y63/220</f>
        <v>83.674272727272722</v>
      </c>
      <c r="AD63" s="113">
        <f t="shared" si="15"/>
        <v>3346.9708999999998</v>
      </c>
      <c r="AF63" s="329"/>
      <c r="AG63" s="330"/>
    </row>
    <row r="64" spans="1:33" s="326" customFormat="1" x14ac:dyDescent="0.25">
      <c r="A64" s="327"/>
      <c r="B64" s="122"/>
      <c r="C64" s="332"/>
      <c r="D64" s="332"/>
      <c r="E64" s="332"/>
      <c r="F64" s="122"/>
      <c r="I64" s="327">
        <v>1</v>
      </c>
      <c r="J64" s="327">
        <f>IF(I64=1,1,IF(SUM(J65:J$165)+SUM(I$26:I64)&lt;$I$22,1,0))</f>
        <v>1</v>
      </c>
      <c r="K64" s="327">
        <f t="shared" si="0"/>
        <v>1</v>
      </c>
      <c r="L64" s="327">
        <f t="shared" si="1"/>
        <v>1</v>
      </c>
      <c r="M64" s="327"/>
      <c r="N64" s="327"/>
      <c r="O64" s="327"/>
      <c r="P64" s="327"/>
      <c r="Q64" s="327"/>
      <c r="R64" s="327"/>
      <c r="S64" s="327"/>
      <c r="T64" s="344"/>
      <c r="U64" s="345"/>
      <c r="V64" s="573" t="s">
        <v>47</v>
      </c>
      <c r="W64" s="573"/>
      <c r="X64" s="131"/>
      <c r="Y64" s="199"/>
      <c r="Z64" s="114"/>
      <c r="AA64" s="202"/>
      <c r="AB64" s="114"/>
      <c r="AC64" s="196"/>
      <c r="AD64" s="201">
        <f>SUM(AD65:AD83)</f>
        <v>3044.5</v>
      </c>
      <c r="AF64" s="329"/>
      <c r="AG64" s="330"/>
    </row>
    <row r="65" spans="1:33" s="326" customFormat="1" x14ac:dyDescent="0.25">
      <c r="A65" s="327"/>
      <c r="B65" s="122">
        <f t="shared" ref="B65:B83" si="19">IFERROR(IF($A65=0,0, ($AD65/$G$1)/$E$1  ),0)</f>
        <v>0</v>
      </c>
      <c r="C65" s="332">
        <f t="shared" ref="C65:C83" si="20">IF($A65=0,0,$B65*$E$1)</f>
        <v>0</v>
      </c>
      <c r="D65" s="332">
        <f t="shared" ref="D65:D83" si="21">IF($A65=0,0,$B65*$F$1)</f>
        <v>0</v>
      </c>
      <c r="E65" s="332">
        <f>IFERROR(IF($A65=0,0,#REF!*#REF!),0)</f>
        <v>0</v>
      </c>
      <c r="F65" s="122">
        <f t="shared" ref="F65:F83" si="22">IF($A65=0,0, ( ($AD65/$E65) / $Y65))</f>
        <v>0</v>
      </c>
      <c r="I65" s="327">
        <v>1</v>
      </c>
      <c r="J65" s="327">
        <f>IF(I65=1,1,IF(SUM(J66:J$165)+SUM(I$26:I65)&lt;$I$22,1,0))</f>
        <v>1</v>
      </c>
      <c r="K65" s="327">
        <f t="shared" si="0"/>
        <v>1</v>
      </c>
      <c r="L65" s="327">
        <f t="shared" si="1"/>
        <v>1</v>
      </c>
      <c r="M65" s="327"/>
      <c r="N65" s="327"/>
      <c r="O65" s="327"/>
      <c r="P65" s="327"/>
      <c r="Q65" s="327"/>
      <c r="R65" s="327"/>
      <c r="S65" s="327"/>
      <c r="T65" s="346"/>
      <c r="U65" s="345"/>
      <c r="V65" s="569" t="s">
        <v>352</v>
      </c>
      <c r="W65" s="569"/>
      <c r="X65" s="131" t="s">
        <v>230</v>
      </c>
      <c r="Y65" s="207">
        <f>VLOOKUP(X65,BASE!$B$5:$E$67,4,FALSE)</f>
        <v>3044.5</v>
      </c>
      <c r="Z65" s="198">
        <v>1</v>
      </c>
      <c r="AA65" s="197">
        <f>AB65/(SUM($AB$43:$AB$85))</f>
        <v>0.15602836879432624</v>
      </c>
      <c r="AB65" s="114">
        <v>220</v>
      </c>
      <c r="AC65" s="196">
        <f>Y65/220</f>
        <v>13.838636363636363</v>
      </c>
      <c r="AD65" s="113">
        <f>ROUND(AB65*AC65,4)</f>
        <v>3044.5</v>
      </c>
      <c r="AF65" s="329"/>
      <c r="AG65" s="330"/>
    </row>
    <row r="66" spans="1:33" s="326" customFormat="1" hidden="1" x14ac:dyDescent="0.25">
      <c r="A66" s="327">
        <f t="shared" ref="A66:A83" si="23">IFERROR(IF(AD66&gt;0,T66,0),0)</f>
        <v>0</v>
      </c>
      <c r="B66" s="122">
        <f t="shared" si="19"/>
        <v>0</v>
      </c>
      <c r="C66" s="332">
        <f t="shared" si="20"/>
        <v>0</v>
      </c>
      <c r="D66" s="332">
        <f t="shared" si="21"/>
        <v>0</v>
      </c>
      <c r="E66" s="332">
        <f>IFERROR(IF($A66=0,0,#REF!*#REF!),0)</f>
        <v>0</v>
      </c>
      <c r="F66" s="122">
        <f t="shared" si="22"/>
        <v>0</v>
      </c>
      <c r="I66" s="327">
        <f t="shared" ref="I66:I83" si="24">IF($AD66=0,0,1)</f>
        <v>0</v>
      </c>
      <c r="J66" s="327">
        <f>IF(I66=1,1,IF(SUM(J67:J$165)+SUM(I$26:I66)&lt;$I$22,1,0))</f>
        <v>0</v>
      </c>
      <c r="K66" s="327">
        <f t="shared" si="0"/>
        <v>0</v>
      </c>
      <c r="L66" s="327">
        <f t="shared" si="1"/>
        <v>0</v>
      </c>
      <c r="M66" s="327"/>
      <c r="N66" s="327"/>
      <c r="O66" s="327"/>
      <c r="P66" s="327"/>
      <c r="Q66" s="327"/>
      <c r="R66" s="327"/>
      <c r="S66" s="327"/>
      <c r="T66" s="346"/>
      <c r="U66" s="345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ref="AD66:AD83" si="25">ROUND(AB66*AC66,4)</f>
        <v>0</v>
      </c>
      <c r="AF66" s="329"/>
      <c r="AG66" s="330"/>
    </row>
    <row r="67" spans="1:33" s="326" customFormat="1" hidden="1" x14ac:dyDescent="0.25">
      <c r="A67" s="327">
        <f t="shared" si="23"/>
        <v>0</v>
      </c>
      <c r="B67" s="122">
        <f t="shared" si="19"/>
        <v>0</v>
      </c>
      <c r="C67" s="332">
        <f t="shared" si="20"/>
        <v>0</v>
      </c>
      <c r="D67" s="332">
        <f t="shared" si="21"/>
        <v>0</v>
      </c>
      <c r="E67" s="332">
        <f>IFERROR(IF($A67=0,0,#REF!*#REF!),0)</f>
        <v>0</v>
      </c>
      <c r="F67" s="122">
        <f t="shared" si="22"/>
        <v>0</v>
      </c>
      <c r="I67" s="327">
        <f t="shared" si="24"/>
        <v>0</v>
      </c>
      <c r="J67" s="327">
        <f>IF(I67=1,1,IF(SUM(J68:J$165)+SUM(I$26:I67)&lt;$I$22,1,0))</f>
        <v>0</v>
      </c>
      <c r="K67" s="327">
        <f t="shared" si="0"/>
        <v>0</v>
      </c>
      <c r="L67" s="327">
        <f t="shared" si="1"/>
        <v>0</v>
      </c>
      <c r="M67" s="327"/>
      <c r="N67" s="327"/>
      <c r="O67" s="327"/>
      <c r="P67" s="327"/>
      <c r="Q67" s="327"/>
      <c r="R67" s="327"/>
      <c r="S67" s="327"/>
      <c r="T67" s="346"/>
      <c r="U67" s="345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5"/>
        <v>0</v>
      </c>
      <c r="AF67" s="329"/>
      <c r="AG67" s="330"/>
    </row>
    <row r="68" spans="1:33" s="326" customFormat="1" hidden="1" x14ac:dyDescent="0.25">
      <c r="A68" s="327">
        <f t="shared" si="23"/>
        <v>0</v>
      </c>
      <c r="B68" s="122">
        <f t="shared" si="19"/>
        <v>0</v>
      </c>
      <c r="C68" s="332">
        <f t="shared" si="20"/>
        <v>0</v>
      </c>
      <c r="D68" s="332">
        <f t="shared" si="21"/>
        <v>0</v>
      </c>
      <c r="E68" s="332">
        <f>IFERROR(IF($A68=0,0,#REF!*#REF!),0)</f>
        <v>0</v>
      </c>
      <c r="F68" s="122">
        <f t="shared" si="22"/>
        <v>0</v>
      </c>
      <c r="I68" s="327">
        <f t="shared" si="24"/>
        <v>0</v>
      </c>
      <c r="J68" s="327">
        <f>IF(I68=1,1,IF(SUM(J69:J$165)+SUM(I$26:I68)&lt;$I$22,1,0))</f>
        <v>0</v>
      </c>
      <c r="K68" s="327">
        <f t="shared" si="0"/>
        <v>0</v>
      </c>
      <c r="L68" s="327">
        <f t="shared" si="1"/>
        <v>0</v>
      </c>
      <c r="M68" s="327"/>
      <c r="N68" s="327"/>
      <c r="O68" s="327"/>
      <c r="P68" s="327"/>
      <c r="Q68" s="327"/>
      <c r="R68" s="327"/>
      <c r="S68" s="327"/>
      <c r="T68" s="346"/>
      <c r="U68" s="345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5"/>
        <v>0</v>
      </c>
      <c r="AF68" s="329"/>
      <c r="AG68" s="330"/>
    </row>
    <row r="69" spans="1:33" s="326" customFormat="1" hidden="1" x14ac:dyDescent="0.25">
      <c r="A69" s="327">
        <f t="shared" si="23"/>
        <v>0</v>
      </c>
      <c r="B69" s="122">
        <f t="shared" si="19"/>
        <v>0</v>
      </c>
      <c r="C69" s="332">
        <f t="shared" si="20"/>
        <v>0</v>
      </c>
      <c r="D69" s="332">
        <f t="shared" si="21"/>
        <v>0</v>
      </c>
      <c r="E69" s="332">
        <f>IFERROR(IF($A69=0,0,#REF!*#REF!),0)</f>
        <v>0</v>
      </c>
      <c r="F69" s="122">
        <f t="shared" si="22"/>
        <v>0</v>
      </c>
      <c r="I69" s="327">
        <f t="shared" si="24"/>
        <v>0</v>
      </c>
      <c r="J69" s="327">
        <f>IF(I69=1,1,IF(SUM(J70:J$165)+SUM(I$26:I69)&lt;$I$22,1,0))</f>
        <v>0</v>
      </c>
      <c r="K69" s="327">
        <f t="shared" si="0"/>
        <v>0</v>
      </c>
      <c r="L69" s="327">
        <f t="shared" si="1"/>
        <v>0</v>
      </c>
      <c r="M69" s="327"/>
      <c r="N69" s="327"/>
      <c r="O69" s="327"/>
      <c r="P69" s="327"/>
      <c r="Q69" s="327"/>
      <c r="R69" s="327"/>
      <c r="S69" s="327"/>
      <c r="T69" s="346"/>
      <c r="U69" s="345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5"/>
        <v>0</v>
      </c>
      <c r="AF69" s="329"/>
      <c r="AG69" s="330"/>
    </row>
    <row r="70" spans="1:33" s="326" customFormat="1" hidden="1" x14ac:dyDescent="0.25">
      <c r="A70" s="327">
        <f t="shared" si="23"/>
        <v>0</v>
      </c>
      <c r="B70" s="122">
        <f t="shared" si="19"/>
        <v>0</v>
      </c>
      <c r="C70" s="332">
        <f t="shared" si="20"/>
        <v>0</v>
      </c>
      <c r="D70" s="332">
        <f t="shared" si="21"/>
        <v>0</v>
      </c>
      <c r="E70" s="332">
        <f>IFERROR(IF($A70=0,0,#REF!*#REF!),0)</f>
        <v>0</v>
      </c>
      <c r="F70" s="122">
        <f t="shared" si="22"/>
        <v>0</v>
      </c>
      <c r="I70" s="327">
        <f t="shared" si="24"/>
        <v>0</v>
      </c>
      <c r="J70" s="327">
        <f>IF(I70=1,1,IF(SUM(J71:J$165)+SUM(I$26:I70)&lt;$I$22,1,0))</f>
        <v>0</v>
      </c>
      <c r="K70" s="327">
        <f t="shared" si="0"/>
        <v>0</v>
      </c>
      <c r="L70" s="327">
        <f t="shared" si="1"/>
        <v>0</v>
      </c>
      <c r="M70" s="327"/>
      <c r="N70" s="327"/>
      <c r="O70" s="327"/>
      <c r="P70" s="327"/>
      <c r="Q70" s="327"/>
      <c r="R70" s="327"/>
      <c r="S70" s="327"/>
      <c r="T70" s="346"/>
      <c r="U70" s="345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5"/>
        <v>0</v>
      </c>
      <c r="AF70" s="329"/>
      <c r="AG70" s="330"/>
    </row>
    <row r="71" spans="1:33" s="326" customFormat="1" hidden="1" x14ac:dyDescent="0.25">
      <c r="A71" s="327">
        <f t="shared" si="23"/>
        <v>0</v>
      </c>
      <c r="B71" s="122">
        <f t="shared" si="19"/>
        <v>0</v>
      </c>
      <c r="C71" s="332">
        <f t="shared" si="20"/>
        <v>0</v>
      </c>
      <c r="D71" s="332">
        <f t="shared" si="21"/>
        <v>0</v>
      </c>
      <c r="E71" s="332">
        <f>IFERROR(IF($A71=0,0,#REF!*#REF!),0)</f>
        <v>0</v>
      </c>
      <c r="F71" s="122">
        <f t="shared" si="22"/>
        <v>0</v>
      </c>
      <c r="I71" s="327">
        <f t="shared" si="24"/>
        <v>0</v>
      </c>
      <c r="J71" s="327">
        <f>IF(I71=1,1,IF(SUM(J72:J$165)+SUM(I$26:I71)&lt;$I$22,1,0))</f>
        <v>0</v>
      </c>
      <c r="K71" s="327">
        <f t="shared" si="0"/>
        <v>0</v>
      </c>
      <c r="L71" s="327">
        <f t="shared" si="1"/>
        <v>0</v>
      </c>
      <c r="M71" s="327"/>
      <c r="N71" s="327"/>
      <c r="O71" s="327"/>
      <c r="P71" s="327"/>
      <c r="Q71" s="327"/>
      <c r="R71" s="327"/>
      <c r="S71" s="327"/>
      <c r="T71" s="346"/>
      <c r="U71" s="345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5"/>
        <v>0</v>
      </c>
      <c r="AF71" s="329"/>
      <c r="AG71" s="330"/>
    </row>
    <row r="72" spans="1:33" s="326" customFormat="1" hidden="1" x14ac:dyDescent="0.25">
      <c r="A72" s="327">
        <f t="shared" si="23"/>
        <v>0</v>
      </c>
      <c r="B72" s="122">
        <f t="shared" si="19"/>
        <v>0</v>
      </c>
      <c r="C72" s="332">
        <f t="shared" si="20"/>
        <v>0</v>
      </c>
      <c r="D72" s="332">
        <f t="shared" si="21"/>
        <v>0</v>
      </c>
      <c r="E72" s="332">
        <f>IFERROR(IF($A72=0,0,#REF!*#REF!),0)</f>
        <v>0</v>
      </c>
      <c r="F72" s="122">
        <f t="shared" si="22"/>
        <v>0</v>
      </c>
      <c r="I72" s="327">
        <f t="shared" si="24"/>
        <v>0</v>
      </c>
      <c r="J72" s="327">
        <f>IF(I72=1,1,IF(SUM(J73:J$165)+SUM(I$26:I72)&lt;$I$22,1,0))</f>
        <v>0</v>
      </c>
      <c r="K72" s="327">
        <f t="shared" si="0"/>
        <v>0</v>
      </c>
      <c r="L72" s="327">
        <f t="shared" si="1"/>
        <v>0</v>
      </c>
      <c r="M72" s="327"/>
      <c r="N72" s="327"/>
      <c r="O72" s="327"/>
      <c r="P72" s="327"/>
      <c r="Q72" s="327"/>
      <c r="R72" s="327"/>
      <c r="S72" s="327"/>
      <c r="T72" s="346"/>
      <c r="U72" s="345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5"/>
        <v>0</v>
      </c>
      <c r="AF72" s="329"/>
      <c r="AG72" s="330"/>
    </row>
    <row r="73" spans="1:33" s="326" customFormat="1" hidden="1" x14ac:dyDescent="0.25">
      <c r="A73" s="327">
        <f t="shared" si="23"/>
        <v>0</v>
      </c>
      <c r="B73" s="122">
        <f t="shared" si="19"/>
        <v>0</v>
      </c>
      <c r="C73" s="332">
        <f t="shared" si="20"/>
        <v>0</v>
      </c>
      <c r="D73" s="332">
        <f t="shared" si="21"/>
        <v>0</v>
      </c>
      <c r="E73" s="332">
        <f>IFERROR(IF($A73=0,0,#REF!*#REF!),0)</f>
        <v>0</v>
      </c>
      <c r="F73" s="122">
        <f t="shared" si="22"/>
        <v>0</v>
      </c>
      <c r="I73" s="327">
        <f t="shared" si="24"/>
        <v>0</v>
      </c>
      <c r="J73" s="327">
        <f>IF(I73=1,1,IF(SUM(J74:J$165)+SUM(I$26:I73)&lt;$I$22,1,0))</f>
        <v>0</v>
      </c>
      <c r="K73" s="327">
        <f t="shared" si="0"/>
        <v>0</v>
      </c>
      <c r="L73" s="327">
        <f t="shared" si="1"/>
        <v>0</v>
      </c>
      <c r="M73" s="327"/>
      <c r="N73" s="327"/>
      <c r="O73" s="327"/>
      <c r="P73" s="327"/>
      <c r="Q73" s="327"/>
      <c r="R73" s="327"/>
      <c r="S73" s="327"/>
      <c r="T73" s="346"/>
      <c r="U73" s="345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5"/>
        <v>0</v>
      </c>
      <c r="AF73" s="329"/>
      <c r="AG73" s="330"/>
    </row>
    <row r="74" spans="1:33" s="326" customFormat="1" hidden="1" x14ac:dyDescent="0.25">
      <c r="A74" s="327">
        <f t="shared" si="23"/>
        <v>0</v>
      </c>
      <c r="B74" s="122">
        <f t="shared" si="19"/>
        <v>0</v>
      </c>
      <c r="C74" s="332">
        <f t="shared" si="20"/>
        <v>0</v>
      </c>
      <c r="D74" s="332">
        <f t="shared" si="21"/>
        <v>0</v>
      </c>
      <c r="E74" s="332">
        <f>IFERROR(IF($A74=0,0,#REF!*#REF!),0)</f>
        <v>0</v>
      </c>
      <c r="F74" s="122">
        <f t="shared" si="22"/>
        <v>0</v>
      </c>
      <c r="I74" s="327">
        <f t="shared" si="24"/>
        <v>0</v>
      </c>
      <c r="J74" s="327">
        <f>IF(I74=1,1,IF(SUM(J75:J$165)+SUM(I$26:I74)&lt;$I$22,1,0))</f>
        <v>0</v>
      </c>
      <c r="K74" s="327">
        <f t="shared" si="0"/>
        <v>0</v>
      </c>
      <c r="L74" s="327">
        <f t="shared" si="1"/>
        <v>0</v>
      </c>
      <c r="M74" s="327"/>
      <c r="N74" s="327"/>
      <c r="O74" s="327"/>
      <c r="P74" s="327"/>
      <c r="Q74" s="327"/>
      <c r="R74" s="327"/>
      <c r="S74" s="327"/>
      <c r="T74" s="346"/>
      <c r="U74" s="345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5"/>
        <v>0</v>
      </c>
      <c r="AF74" s="329"/>
      <c r="AG74" s="330"/>
    </row>
    <row r="75" spans="1:33" s="326" customFormat="1" hidden="1" x14ac:dyDescent="0.25">
      <c r="A75" s="327">
        <f t="shared" si="23"/>
        <v>0</v>
      </c>
      <c r="B75" s="122">
        <f t="shared" si="19"/>
        <v>0</v>
      </c>
      <c r="C75" s="332">
        <f t="shared" si="20"/>
        <v>0</v>
      </c>
      <c r="D75" s="332">
        <f t="shared" si="21"/>
        <v>0</v>
      </c>
      <c r="E75" s="332">
        <f>IFERROR(IF($A75=0,0,#REF!*#REF!),0)</f>
        <v>0</v>
      </c>
      <c r="F75" s="122">
        <f t="shared" si="22"/>
        <v>0</v>
      </c>
      <c r="I75" s="327">
        <f t="shared" si="24"/>
        <v>0</v>
      </c>
      <c r="J75" s="327">
        <f>IF(I75=1,1,IF(SUM(J76:J$165)+SUM(I$26:I75)&lt;$I$22,1,0))</f>
        <v>0</v>
      </c>
      <c r="K75" s="327">
        <f t="shared" si="0"/>
        <v>0</v>
      </c>
      <c r="L75" s="327">
        <f t="shared" si="1"/>
        <v>0</v>
      </c>
      <c r="M75" s="327"/>
      <c r="N75" s="327"/>
      <c r="O75" s="327"/>
      <c r="P75" s="327"/>
      <c r="Q75" s="327"/>
      <c r="R75" s="327"/>
      <c r="S75" s="327"/>
      <c r="T75" s="346"/>
      <c r="U75" s="345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5"/>
        <v>0</v>
      </c>
      <c r="AF75" s="329"/>
      <c r="AG75" s="330"/>
    </row>
    <row r="76" spans="1:33" s="326" customFormat="1" hidden="1" x14ac:dyDescent="0.25">
      <c r="A76" s="327">
        <f t="shared" si="23"/>
        <v>0</v>
      </c>
      <c r="B76" s="122">
        <f t="shared" si="19"/>
        <v>0</v>
      </c>
      <c r="C76" s="332">
        <f t="shared" si="20"/>
        <v>0</v>
      </c>
      <c r="D76" s="332">
        <f t="shared" si="21"/>
        <v>0</v>
      </c>
      <c r="E76" s="332">
        <f>IFERROR(IF($A76=0,0,#REF!*#REF!),0)</f>
        <v>0</v>
      </c>
      <c r="F76" s="122">
        <f t="shared" si="22"/>
        <v>0</v>
      </c>
      <c r="I76" s="327">
        <f t="shared" si="24"/>
        <v>0</v>
      </c>
      <c r="J76" s="327">
        <f>IF(I76=1,1,IF(SUM(J77:J$165)+SUM(I$26:I76)&lt;$I$22,1,0))</f>
        <v>0</v>
      </c>
      <c r="K76" s="327">
        <f t="shared" si="0"/>
        <v>0</v>
      </c>
      <c r="L76" s="327">
        <f t="shared" si="1"/>
        <v>0</v>
      </c>
      <c r="M76" s="327"/>
      <c r="N76" s="327"/>
      <c r="O76" s="327"/>
      <c r="P76" s="327"/>
      <c r="Q76" s="327"/>
      <c r="R76" s="327"/>
      <c r="S76" s="327"/>
      <c r="T76" s="346"/>
      <c r="U76" s="345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5"/>
        <v>0</v>
      </c>
      <c r="AF76" s="329"/>
      <c r="AG76" s="330"/>
    </row>
    <row r="77" spans="1:33" s="326" customFormat="1" hidden="1" x14ac:dyDescent="0.25">
      <c r="A77" s="327">
        <f t="shared" si="23"/>
        <v>0</v>
      </c>
      <c r="B77" s="122">
        <f t="shared" si="19"/>
        <v>0</v>
      </c>
      <c r="C77" s="332">
        <f t="shared" si="20"/>
        <v>0</v>
      </c>
      <c r="D77" s="332">
        <f t="shared" si="21"/>
        <v>0</v>
      </c>
      <c r="E77" s="332">
        <f>IFERROR(IF($A77=0,0,#REF!*#REF!),0)</f>
        <v>0</v>
      </c>
      <c r="F77" s="122">
        <f t="shared" si="22"/>
        <v>0</v>
      </c>
      <c r="I77" s="327">
        <f t="shared" si="24"/>
        <v>0</v>
      </c>
      <c r="J77" s="327">
        <f>IF(I77=1,1,IF(SUM(J78:J$165)+SUM(I$26:I77)&lt;$I$22,1,0))</f>
        <v>0</v>
      </c>
      <c r="K77" s="327">
        <f t="shared" si="0"/>
        <v>0</v>
      </c>
      <c r="L77" s="327">
        <f t="shared" si="1"/>
        <v>0</v>
      </c>
      <c r="M77" s="327"/>
      <c r="N77" s="327"/>
      <c r="O77" s="327"/>
      <c r="P77" s="327"/>
      <c r="Q77" s="327"/>
      <c r="R77" s="327"/>
      <c r="S77" s="327"/>
      <c r="T77" s="346"/>
      <c r="U77" s="345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5"/>
        <v>0</v>
      </c>
      <c r="AF77" s="329"/>
      <c r="AG77" s="330"/>
    </row>
    <row r="78" spans="1:33" s="326" customFormat="1" hidden="1" x14ac:dyDescent="0.25">
      <c r="A78" s="327">
        <f t="shared" si="23"/>
        <v>0</v>
      </c>
      <c r="B78" s="122">
        <f t="shared" si="19"/>
        <v>0</v>
      </c>
      <c r="C78" s="332">
        <f t="shared" si="20"/>
        <v>0</v>
      </c>
      <c r="D78" s="332">
        <f t="shared" si="21"/>
        <v>0</v>
      </c>
      <c r="E78" s="332">
        <f>IFERROR(IF($A78=0,0,#REF!*#REF!),0)</f>
        <v>0</v>
      </c>
      <c r="F78" s="122">
        <f t="shared" si="22"/>
        <v>0</v>
      </c>
      <c r="I78" s="327">
        <f t="shared" si="24"/>
        <v>0</v>
      </c>
      <c r="J78" s="327">
        <f>IF(I78=1,1,IF(SUM(J79:J$165)+SUM(I$26:I78)&lt;$I$22,1,0))</f>
        <v>0</v>
      </c>
      <c r="K78" s="327">
        <f t="shared" si="0"/>
        <v>0</v>
      </c>
      <c r="L78" s="327">
        <f t="shared" si="1"/>
        <v>0</v>
      </c>
      <c r="M78" s="327"/>
      <c r="N78" s="327"/>
      <c r="O78" s="327"/>
      <c r="P78" s="327"/>
      <c r="Q78" s="327"/>
      <c r="R78" s="327"/>
      <c r="S78" s="327"/>
      <c r="T78" s="346"/>
      <c r="U78" s="345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5"/>
        <v>0</v>
      </c>
      <c r="AF78" s="329"/>
      <c r="AG78" s="330"/>
    </row>
    <row r="79" spans="1:33" s="326" customFormat="1" hidden="1" x14ac:dyDescent="0.25">
      <c r="A79" s="327">
        <f t="shared" si="23"/>
        <v>0</v>
      </c>
      <c r="B79" s="122">
        <f t="shared" si="19"/>
        <v>0</v>
      </c>
      <c r="C79" s="332">
        <f t="shared" si="20"/>
        <v>0</v>
      </c>
      <c r="D79" s="332">
        <f t="shared" si="21"/>
        <v>0</v>
      </c>
      <c r="E79" s="332">
        <f>IFERROR(IF($A79=0,0,#REF!*#REF!),0)</f>
        <v>0</v>
      </c>
      <c r="F79" s="122">
        <f t="shared" si="22"/>
        <v>0</v>
      </c>
      <c r="I79" s="327">
        <f t="shared" si="24"/>
        <v>0</v>
      </c>
      <c r="J79" s="327">
        <f>IF(I79=1,1,IF(SUM(J80:J$165)+SUM(I$26:I79)&lt;$I$22,1,0))</f>
        <v>0</v>
      </c>
      <c r="K79" s="327">
        <f t="shared" si="0"/>
        <v>0</v>
      </c>
      <c r="L79" s="327">
        <f t="shared" si="1"/>
        <v>0</v>
      </c>
      <c r="M79" s="327"/>
      <c r="N79" s="327"/>
      <c r="O79" s="327"/>
      <c r="P79" s="327"/>
      <c r="Q79" s="327"/>
      <c r="R79" s="327"/>
      <c r="S79" s="327"/>
      <c r="T79" s="346"/>
      <c r="U79" s="345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5"/>
        <v>0</v>
      </c>
      <c r="AF79" s="329"/>
      <c r="AG79" s="330"/>
    </row>
    <row r="80" spans="1:33" s="326" customFormat="1" hidden="1" x14ac:dyDescent="0.25">
      <c r="A80" s="327">
        <f t="shared" si="23"/>
        <v>0</v>
      </c>
      <c r="B80" s="122">
        <f t="shared" si="19"/>
        <v>0</v>
      </c>
      <c r="C80" s="332">
        <f t="shared" si="20"/>
        <v>0</v>
      </c>
      <c r="D80" s="332">
        <f t="shared" si="21"/>
        <v>0</v>
      </c>
      <c r="E80" s="332">
        <f>IFERROR(IF($A80=0,0,#REF!*#REF!),0)</f>
        <v>0</v>
      </c>
      <c r="F80" s="122">
        <f t="shared" si="22"/>
        <v>0</v>
      </c>
      <c r="I80" s="327">
        <f t="shared" si="24"/>
        <v>0</v>
      </c>
      <c r="J80" s="327">
        <f>IF(I80=1,1,IF(SUM(J81:J$165)+SUM(I$26:I80)&lt;$I$22,1,0))</f>
        <v>0</v>
      </c>
      <c r="K80" s="327">
        <f t="shared" si="0"/>
        <v>0</v>
      </c>
      <c r="L80" s="327">
        <f t="shared" si="1"/>
        <v>0</v>
      </c>
      <c r="M80" s="327"/>
      <c r="N80" s="327"/>
      <c r="O80" s="327"/>
      <c r="P80" s="327"/>
      <c r="Q80" s="327"/>
      <c r="R80" s="327"/>
      <c r="S80" s="327"/>
      <c r="T80" s="346"/>
      <c r="U80" s="345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5"/>
        <v>0</v>
      </c>
      <c r="AF80" s="329"/>
      <c r="AG80" s="330"/>
    </row>
    <row r="81" spans="1:33" s="326" customFormat="1" hidden="1" x14ac:dyDescent="0.25">
      <c r="A81" s="327">
        <f t="shared" si="23"/>
        <v>0</v>
      </c>
      <c r="B81" s="122">
        <f t="shared" si="19"/>
        <v>0</v>
      </c>
      <c r="C81" s="332">
        <f t="shared" si="20"/>
        <v>0</v>
      </c>
      <c r="D81" s="332">
        <f t="shared" si="21"/>
        <v>0</v>
      </c>
      <c r="E81" s="332">
        <f>IFERROR(IF($A81=0,0,#REF!*#REF!),0)</f>
        <v>0</v>
      </c>
      <c r="F81" s="122">
        <f t="shared" si="22"/>
        <v>0</v>
      </c>
      <c r="I81" s="327">
        <f t="shared" si="24"/>
        <v>0</v>
      </c>
      <c r="J81" s="327">
        <f>IF(I81=1,1,IF(SUM(J82:J$165)+SUM(I$26:I81)&lt;$I$22,1,0))</f>
        <v>0</v>
      </c>
      <c r="K81" s="327">
        <f t="shared" si="0"/>
        <v>0</v>
      </c>
      <c r="L81" s="327">
        <f t="shared" si="1"/>
        <v>0</v>
      </c>
      <c r="M81" s="327"/>
      <c r="N81" s="327"/>
      <c r="O81" s="327"/>
      <c r="P81" s="327"/>
      <c r="Q81" s="327"/>
      <c r="R81" s="327"/>
      <c r="S81" s="327"/>
      <c r="T81" s="346"/>
      <c r="U81" s="345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5"/>
        <v>0</v>
      </c>
      <c r="AF81" s="329"/>
      <c r="AG81" s="330"/>
    </row>
    <row r="82" spans="1:33" s="326" customFormat="1" hidden="1" x14ac:dyDescent="0.25">
      <c r="A82" s="327">
        <f t="shared" si="23"/>
        <v>0</v>
      </c>
      <c r="B82" s="122">
        <f t="shared" si="19"/>
        <v>0</v>
      </c>
      <c r="C82" s="332">
        <f t="shared" si="20"/>
        <v>0</v>
      </c>
      <c r="D82" s="332">
        <f t="shared" si="21"/>
        <v>0</v>
      </c>
      <c r="E82" s="332">
        <f>IFERROR(IF($A82=0,0,#REF!*#REF!),0)</f>
        <v>0</v>
      </c>
      <c r="F82" s="122">
        <f t="shared" si="22"/>
        <v>0</v>
      </c>
      <c r="I82" s="327">
        <f t="shared" si="24"/>
        <v>0</v>
      </c>
      <c r="J82" s="327">
        <f>IF(I82=1,1,IF(SUM(J83:J$165)+SUM(I$26:I82)&lt;$I$22,1,0))</f>
        <v>0</v>
      </c>
      <c r="K82" s="327">
        <f t="shared" si="0"/>
        <v>0</v>
      </c>
      <c r="L82" s="327">
        <f t="shared" si="1"/>
        <v>0</v>
      </c>
      <c r="M82" s="327"/>
      <c r="N82" s="327"/>
      <c r="O82" s="327"/>
      <c r="P82" s="327"/>
      <c r="Q82" s="327"/>
      <c r="R82" s="327"/>
      <c r="S82" s="327"/>
      <c r="T82" s="346"/>
      <c r="U82" s="345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5"/>
        <v>0</v>
      </c>
      <c r="AF82" s="329"/>
      <c r="AG82" s="330"/>
    </row>
    <row r="83" spans="1:33" s="326" customFormat="1" hidden="1" x14ac:dyDescent="0.25">
      <c r="A83" s="327">
        <f t="shared" si="23"/>
        <v>0</v>
      </c>
      <c r="B83" s="122">
        <f t="shared" si="19"/>
        <v>0</v>
      </c>
      <c r="C83" s="332">
        <f t="shared" si="20"/>
        <v>0</v>
      </c>
      <c r="D83" s="332">
        <f t="shared" si="21"/>
        <v>0</v>
      </c>
      <c r="E83" s="332">
        <f>IFERROR(IF($A83=0,0,#REF!*#REF!),0)</f>
        <v>0</v>
      </c>
      <c r="F83" s="122">
        <f t="shared" si="22"/>
        <v>0</v>
      </c>
      <c r="I83" s="327">
        <f t="shared" si="24"/>
        <v>0</v>
      </c>
      <c r="J83" s="327">
        <f>IF(I83=1,1,IF(SUM(J84:J$165)+SUM(I$26:I83)&lt;$I$22,1,0))</f>
        <v>0</v>
      </c>
      <c r="K83" s="327">
        <f t="shared" si="0"/>
        <v>0</v>
      </c>
      <c r="L83" s="327">
        <f t="shared" si="1"/>
        <v>0</v>
      </c>
      <c r="M83" s="327"/>
      <c r="N83" s="327"/>
      <c r="O83" s="327"/>
      <c r="P83" s="327"/>
      <c r="Q83" s="327"/>
      <c r="R83" s="327"/>
      <c r="S83" s="327"/>
      <c r="T83" s="346"/>
      <c r="U83" s="345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25"/>
        <v>0</v>
      </c>
      <c r="AF83" s="329"/>
      <c r="AG83" s="330"/>
    </row>
    <row r="84" spans="1:33" s="326" customFormat="1" x14ac:dyDescent="0.25">
      <c r="A84" s="327"/>
      <c r="B84" s="122"/>
      <c r="C84" s="332"/>
      <c r="D84" s="332"/>
      <c r="E84" s="332"/>
      <c r="F84" s="122"/>
      <c r="I84" s="327">
        <v>1</v>
      </c>
      <c r="J84" s="327">
        <f>IF(I84=1,1,IF(SUM(J85:J$165)+SUM(I$26:I84)&lt;$I$22,1,0))</f>
        <v>1</v>
      </c>
      <c r="K84" s="327">
        <f t="shared" si="0"/>
        <v>1</v>
      </c>
      <c r="L84" s="327">
        <f t="shared" si="1"/>
        <v>1</v>
      </c>
      <c r="M84" s="327"/>
      <c r="N84" s="327"/>
      <c r="O84" s="327"/>
      <c r="P84" s="327"/>
      <c r="Q84" s="327"/>
      <c r="R84" s="327"/>
      <c r="S84" s="327"/>
      <c r="T84" s="344"/>
      <c r="U84" s="345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SUM(AD85:AD104)</f>
        <v>2044.22</v>
      </c>
      <c r="AF84" s="329"/>
      <c r="AG84" s="330"/>
    </row>
    <row r="85" spans="1:33" s="326" customFormat="1" x14ac:dyDescent="0.25">
      <c r="A85" s="327"/>
      <c r="B85" s="122">
        <f t="shared" ref="B85:B104" si="26">IFERROR(IF($A85=0,0, ($AD85/$G$1)/$E$1  ),0)</f>
        <v>0</v>
      </c>
      <c r="C85" s="332">
        <f t="shared" ref="C85:C104" si="27">IF($A85=0,0,$B85*$E$1)</f>
        <v>0</v>
      </c>
      <c r="D85" s="332">
        <f t="shared" ref="D85:D104" si="28">IF($A85=0,0,$B85*$F$1)</f>
        <v>0</v>
      </c>
      <c r="E85" s="332">
        <f>IFERROR(IF($A85=0,0,#REF!*#REF!),0)</f>
        <v>0</v>
      </c>
      <c r="F85" s="122">
        <f t="shared" ref="F85:F104" si="29">IF($A85=0,0, ( ($AD85/$E85) / $Y85))</f>
        <v>0</v>
      </c>
      <c r="I85" s="327">
        <v>1</v>
      </c>
      <c r="J85" s="327">
        <f>IF(I85=1,1,IF(SUM(J86:J$165)+SUM(I$26:I85)&lt;$I$22,1,0))</f>
        <v>1</v>
      </c>
      <c r="K85" s="327">
        <f t="shared" si="0"/>
        <v>1</v>
      </c>
      <c r="L85" s="327">
        <f t="shared" si="1"/>
        <v>1</v>
      </c>
      <c r="M85" s="327"/>
      <c r="N85" s="327"/>
      <c r="O85" s="327"/>
      <c r="P85" s="327"/>
      <c r="Q85" s="327"/>
      <c r="R85" s="327"/>
      <c r="S85" s="327"/>
      <c r="T85" s="346" t="s">
        <v>44</v>
      </c>
      <c r="U85" s="345"/>
      <c r="V85" s="569" t="s">
        <v>245</v>
      </c>
      <c r="W85" s="569"/>
      <c r="X85" s="131" t="s">
        <v>246</v>
      </c>
      <c r="Y85" s="207">
        <f>VLOOKUP(X85,BASE!$B$5:$E$67,4,FALSE)</f>
        <v>2044.22</v>
      </c>
      <c r="Z85" s="198">
        <v>1</v>
      </c>
      <c r="AA85" s="197">
        <f>AB85/(SUM($AB$43:$AB$85))</f>
        <v>0.15602836879432624</v>
      </c>
      <c r="AB85" s="114">
        <v>220</v>
      </c>
      <c r="AC85" s="196">
        <f>Y85/220</f>
        <v>9.2919090909090905</v>
      </c>
      <c r="AD85" s="113">
        <f>ROUND(AB85*AC85,4)</f>
        <v>2044.22</v>
      </c>
      <c r="AF85" s="329"/>
      <c r="AG85" s="330"/>
    </row>
    <row r="86" spans="1:33" s="326" customFormat="1" hidden="1" x14ac:dyDescent="0.25">
      <c r="A86" s="327"/>
      <c r="B86" s="122">
        <f t="shared" si="26"/>
        <v>0</v>
      </c>
      <c r="C86" s="332">
        <f t="shared" si="27"/>
        <v>0</v>
      </c>
      <c r="D86" s="332">
        <f t="shared" si="28"/>
        <v>0</v>
      </c>
      <c r="E86" s="332">
        <f>IFERROR(IF($A86=0,0,#REF!*#REF!),0)</f>
        <v>0</v>
      </c>
      <c r="F86" s="122">
        <f t="shared" si="29"/>
        <v>0</v>
      </c>
      <c r="I86" s="327">
        <v>1</v>
      </c>
      <c r="J86" s="327">
        <f>IF(I86=1,1,IF(SUM(J87:J$165)+SUM(I$26:I86)&lt;$I$22,1,0))</f>
        <v>1</v>
      </c>
      <c r="K86" s="327">
        <f t="shared" si="0"/>
        <v>1</v>
      </c>
      <c r="L86" s="327">
        <f t="shared" si="1"/>
        <v>1</v>
      </c>
      <c r="M86" s="327"/>
      <c r="N86" s="327"/>
      <c r="O86" s="327"/>
      <c r="P86" s="327"/>
      <c r="Q86" s="327"/>
      <c r="R86" s="327"/>
      <c r="S86" s="327"/>
      <c r="T86" s="346" t="s">
        <v>82</v>
      </c>
      <c r="U86" s="345"/>
      <c r="V86" s="569" t="s">
        <v>235</v>
      </c>
      <c r="W86" s="569"/>
      <c r="X86" s="131" t="s">
        <v>234</v>
      </c>
      <c r="Y86" s="207">
        <v>1804.71</v>
      </c>
      <c r="Z86" s="198">
        <v>1</v>
      </c>
      <c r="AA86" s="197">
        <v>0.81818181818181823</v>
      </c>
      <c r="AB86" s="114"/>
      <c r="AC86" s="196">
        <f>Y86/220</f>
        <v>8.2032272727272737</v>
      </c>
      <c r="AD86" s="113">
        <f t="shared" ref="AD86:AD104" si="30">ROUND(AB86*AC86,4)</f>
        <v>0</v>
      </c>
      <c r="AF86" s="329"/>
      <c r="AG86" s="330"/>
    </row>
    <row r="87" spans="1:33" s="326" customFormat="1" hidden="1" x14ac:dyDescent="0.25">
      <c r="A87" s="327">
        <f t="shared" ref="A87:A104" si="31">IFERROR(IF(AD87&gt;0,T87,0),0)</f>
        <v>0</v>
      </c>
      <c r="B87" s="122">
        <f t="shared" si="26"/>
        <v>0</v>
      </c>
      <c r="C87" s="332">
        <f t="shared" si="27"/>
        <v>0</v>
      </c>
      <c r="D87" s="332">
        <f t="shared" si="28"/>
        <v>0</v>
      </c>
      <c r="E87" s="332">
        <f>IFERROR(IF($A87=0,0,#REF!*#REF!),0)</f>
        <v>0</v>
      </c>
      <c r="F87" s="122">
        <f t="shared" si="29"/>
        <v>0</v>
      </c>
      <c r="I87" s="327">
        <f t="shared" ref="I87:I104" si="32">IF($AD87=0,0,1)</f>
        <v>0</v>
      </c>
      <c r="J87" s="327">
        <f>IF(I87=1,1,IF(SUM(J88:J$165)+SUM(I$26:I87)&lt;$I$22,1,0))</f>
        <v>0</v>
      </c>
      <c r="K87" s="327">
        <f t="shared" si="0"/>
        <v>0</v>
      </c>
      <c r="L87" s="327">
        <f t="shared" si="1"/>
        <v>0</v>
      </c>
      <c r="M87" s="327"/>
      <c r="N87" s="327"/>
      <c r="O87" s="327"/>
      <c r="P87" s="327"/>
      <c r="Q87" s="327"/>
      <c r="R87" s="327"/>
      <c r="S87" s="327"/>
      <c r="T87" s="346"/>
      <c r="U87" s="345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30"/>
        <v>0</v>
      </c>
      <c r="AF87" s="329"/>
      <c r="AG87" s="330"/>
    </row>
    <row r="88" spans="1:33" s="326" customFormat="1" hidden="1" x14ac:dyDescent="0.25">
      <c r="A88" s="327">
        <f t="shared" si="31"/>
        <v>0</v>
      </c>
      <c r="B88" s="122">
        <f t="shared" si="26"/>
        <v>0</v>
      </c>
      <c r="C88" s="332">
        <f t="shared" si="27"/>
        <v>0</v>
      </c>
      <c r="D88" s="332">
        <f t="shared" si="28"/>
        <v>0</v>
      </c>
      <c r="E88" s="332">
        <f>IFERROR(IF($A88=0,0,#REF!*#REF!),0)</f>
        <v>0</v>
      </c>
      <c r="F88" s="122">
        <f t="shared" si="29"/>
        <v>0</v>
      </c>
      <c r="I88" s="327">
        <f t="shared" si="32"/>
        <v>0</v>
      </c>
      <c r="J88" s="327">
        <f>IF(I88=1,1,IF(SUM(J89:J$165)+SUM(I$26:I88)&lt;$I$22,1,0))</f>
        <v>0</v>
      </c>
      <c r="K88" s="327">
        <f t="shared" si="0"/>
        <v>0</v>
      </c>
      <c r="L88" s="327">
        <f t="shared" si="1"/>
        <v>0</v>
      </c>
      <c r="M88" s="327"/>
      <c r="N88" s="327"/>
      <c r="O88" s="327"/>
      <c r="P88" s="327"/>
      <c r="Q88" s="327"/>
      <c r="R88" s="327"/>
      <c r="S88" s="327"/>
      <c r="T88" s="346"/>
      <c r="U88" s="345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30"/>
        <v>0</v>
      </c>
      <c r="AF88" s="329"/>
      <c r="AG88" s="330"/>
    </row>
    <row r="89" spans="1:33" s="326" customFormat="1" hidden="1" x14ac:dyDescent="0.25">
      <c r="A89" s="327">
        <f t="shared" si="31"/>
        <v>0</v>
      </c>
      <c r="B89" s="122">
        <f t="shared" si="26"/>
        <v>0</v>
      </c>
      <c r="C89" s="332">
        <f t="shared" si="27"/>
        <v>0</v>
      </c>
      <c r="D89" s="332">
        <f t="shared" si="28"/>
        <v>0</v>
      </c>
      <c r="E89" s="332">
        <f>IFERROR(IF($A89=0,0,#REF!*#REF!),0)</f>
        <v>0</v>
      </c>
      <c r="F89" s="122">
        <f t="shared" si="29"/>
        <v>0</v>
      </c>
      <c r="I89" s="327">
        <f t="shared" si="32"/>
        <v>0</v>
      </c>
      <c r="J89" s="327">
        <f>IF(I89=1,1,IF(SUM(J90:J$165)+SUM(I$26:I89)&lt;$I$22,1,0))</f>
        <v>0</v>
      </c>
      <c r="K89" s="327">
        <f t="shared" si="0"/>
        <v>0</v>
      </c>
      <c r="L89" s="327">
        <f t="shared" si="1"/>
        <v>0</v>
      </c>
      <c r="M89" s="327"/>
      <c r="N89" s="327"/>
      <c r="O89" s="327"/>
      <c r="P89" s="327"/>
      <c r="Q89" s="327"/>
      <c r="R89" s="327"/>
      <c r="S89" s="327"/>
      <c r="T89" s="346"/>
      <c r="U89" s="345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30"/>
        <v>0</v>
      </c>
      <c r="AF89" s="329"/>
      <c r="AG89" s="330"/>
    </row>
    <row r="90" spans="1:33" s="326" customFormat="1" hidden="1" x14ac:dyDescent="0.25">
      <c r="A90" s="327">
        <f t="shared" si="31"/>
        <v>0</v>
      </c>
      <c r="B90" s="122">
        <f t="shared" si="26"/>
        <v>0</v>
      </c>
      <c r="C90" s="332">
        <f t="shared" si="27"/>
        <v>0</v>
      </c>
      <c r="D90" s="332">
        <f t="shared" si="28"/>
        <v>0</v>
      </c>
      <c r="E90" s="332">
        <f>IFERROR(IF($A90=0,0,#REF!*#REF!),0)</f>
        <v>0</v>
      </c>
      <c r="F90" s="122">
        <f t="shared" si="29"/>
        <v>0</v>
      </c>
      <c r="I90" s="327">
        <f t="shared" si="32"/>
        <v>0</v>
      </c>
      <c r="J90" s="327">
        <f>IF(I90=1,1,IF(SUM(J91:J$165)+SUM(I$26:I90)&lt;$I$22,1,0))</f>
        <v>0</v>
      </c>
      <c r="K90" s="327">
        <f t="shared" si="0"/>
        <v>0</v>
      </c>
      <c r="L90" s="327">
        <f t="shared" si="1"/>
        <v>0</v>
      </c>
      <c r="M90" s="327"/>
      <c r="N90" s="327"/>
      <c r="O90" s="327"/>
      <c r="P90" s="327"/>
      <c r="Q90" s="327"/>
      <c r="R90" s="327"/>
      <c r="S90" s="327"/>
      <c r="T90" s="346"/>
      <c r="U90" s="345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30"/>
        <v>0</v>
      </c>
      <c r="AF90" s="329"/>
      <c r="AG90" s="330"/>
    </row>
    <row r="91" spans="1:33" s="326" customFormat="1" hidden="1" x14ac:dyDescent="0.25">
      <c r="A91" s="327">
        <f t="shared" si="31"/>
        <v>0</v>
      </c>
      <c r="B91" s="122">
        <f t="shared" si="26"/>
        <v>0</v>
      </c>
      <c r="C91" s="332">
        <f t="shared" si="27"/>
        <v>0</v>
      </c>
      <c r="D91" s="332">
        <f t="shared" si="28"/>
        <v>0</v>
      </c>
      <c r="E91" s="332">
        <f>IFERROR(IF($A91=0,0,#REF!*#REF!),0)</f>
        <v>0</v>
      </c>
      <c r="F91" s="122">
        <f t="shared" si="29"/>
        <v>0</v>
      </c>
      <c r="I91" s="327">
        <f t="shared" si="32"/>
        <v>0</v>
      </c>
      <c r="J91" s="327">
        <f>IF(I91=1,1,IF(SUM(J92:J$165)+SUM(I$26:I91)&lt;$I$22,1,0))</f>
        <v>0</v>
      </c>
      <c r="K91" s="327">
        <f t="shared" ref="K91:K150" si="33">MAX(I91:J91)</f>
        <v>0</v>
      </c>
      <c r="L91" s="327">
        <f t="shared" ref="L91:L150" si="34">K91</f>
        <v>0</v>
      </c>
      <c r="M91" s="327"/>
      <c r="N91" s="327"/>
      <c r="O91" s="327"/>
      <c r="P91" s="327"/>
      <c r="Q91" s="327"/>
      <c r="R91" s="327"/>
      <c r="S91" s="327"/>
      <c r="T91" s="346"/>
      <c r="U91" s="345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30"/>
        <v>0</v>
      </c>
      <c r="AF91" s="329"/>
      <c r="AG91" s="330"/>
    </row>
    <row r="92" spans="1:33" s="326" customFormat="1" hidden="1" x14ac:dyDescent="0.25">
      <c r="A92" s="327">
        <f t="shared" si="31"/>
        <v>0</v>
      </c>
      <c r="B92" s="122">
        <f t="shared" si="26"/>
        <v>0</v>
      </c>
      <c r="C92" s="332">
        <f t="shared" si="27"/>
        <v>0</v>
      </c>
      <c r="D92" s="332">
        <f t="shared" si="28"/>
        <v>0</v>
      </c>
      <c r="E92" s="332">
        <f>IFERROR(IF($A92=0,0,#REF!*#REF!),0)</f>
        <v>0</v>
      </c>
      <c r="F92" s="122">
        <f t="shared" si="29"/>
        <v>0</v>
      </c>
      <c r="I92" s="327">
        <f t="shared" si="32"/>
        <v>0</v>
      </c>
      <c r="J92" s="327">
        <f>IF(I92=1,1,IF(SUM(J93:J$165)+SUM(I$26:I92)&lt;$I$22,1,0))</f>
        <v>0</v>
      </c>
      <c r="K92" s="327">
        <f t="shared" si="33"/>
        <v>0</v>
      </c>
      <c r="L92" s="327">
        <f t="shared" si="34"/>
        <v>0</v>
      </c>
      <c r="M92" s="327"/>
      <c r="N92" s="327"/>
      <c r="O92" s="327"/>
      <c r="P92" s="327"/>
      <c r="Q92" s="327"/>
      <c r="R92" s="327"/>
      <c r="S92" s="327"/>
      <c r="T92" s="346"/>
      <c r="U92" s="345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30"/>
        <v>0</v>
      </c>
      <c r="AF92" s="329"/>
      <c r="AG92" s="330"/>
    </row>
    <row r="93" spans="1:33" s="326" customFormat="1" hidden="1" x14ac:dyDescent="0.25">
      <c r="A93" s="327">
        <f t="shared" si="31"/>
        <v>0</v>
      </c>
      <c r="B93" s="122">
        <f t="shared" si="26"/>
        <v>0</v>
      </c>
      <c r="C93" s="332">
        <f t="shared" si="27"/>
        <v>0</v>
      </c>
      <c r="D93" s="332">
        <f t="shared" si="28"/>
        <v>0</v>
      </c>
      <c r="E93" s="332">
        <f>IFERROR(IF($A93=0,0,#REF!*#REF!),0)</f>
        <v>0</v>
      </c>
      <c r="F93" s="122">
        <f t="shared" si="29"/>
        <v>0</v>
      </c>
      <c r="I93" s="327">
        <f t="shared" si="32"/>
        <v>0</v>
      </c>
      <c r="J93" s="327">
        <f>IF(I93=1,1,IF(SUM(J94:J$165)+SUM(I$26:I93)&lt;$I$22,1,0))</f>
        <v>0</v>
      </c>
      <c r="K93" s="327">
        <f t="shared" si="33"/>
        <v>0</v>
      </c>
      <c r="L93" s="327">
        <f t="shared" si="34"/>
        <v>0</v>
      </c>
      <c r="M93" s="327"/>
      <c r="N93" s="327"/>
      <c r="O93" s="327"/>
      <c r="P93" s="327"/>
      <c r="Q93" s="327"/>
      <c r="R93" s="327"/>
      <c r="S93" s="327"/>
      <c r="T93" s="346"/>
      <c r="U93" s="345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30"/>
        <v>0</v>
      </c>
      <c r="AF93" s="329"/>
      <c r="AG93" s="330"/>
    </row>
    <row r="94" spans="1:33" s="326" customFormat="1" hidden="1" x14ac:dyDescent="0.25">
      <c r="A94" s="327">
        <f t="shared" si="31"/>
        <v>0</v>
      </c>
      <c r="B94" s="122">
        <f t="shared" si="26"/>
        <v>0</v>
      </c>
      <c r="C94" s="332">
        <f t="shared" si="27"/>
        <v>0</v>
      </c>
      <c r="D94" s="332">
        <f t="shared" si="28"/>
        <v>0</v>
      </c>
      <c r="E94" s="332">
        <f>IFERROR(IF($A94=0,0,#REF!*#REF!),0)</f>
        <v>0</v>
      </c>
      <c r="F94" s="122">
        <f t="shared" si="29"/>
        <v>0</v>
      </c>
      <c r="I94" s="327">
        <f t="shared" si="32"/>
        <v>0</v>
      </c>
      <c r="J94" s="327">
        <f>IF(I94=1,1,IF(SUM(J95:J$165)+SUM(I$26:I94)&lt;$I$22,1,0))</f>
        <v>0</v>
      </c>
      <c r="K94" s="327">
        <f t="shared" si="33"/>
        <v>0</v>
      </c>
      <c r="L94" s="327">
        <f t="shared" si="34"/>
        <v>0</v>
      </c>
      <c r="M94" s="327"/>
      <c r="N94" s="327"/>
      <c r="O94" s="327"/>
      <c r="P94" s="327"/>
      <c r="Q94" s="327"/>
      <c r="R94" s="327"/>
      <c r="S94" s="327"/>
      <c r="T94" s="346"/>
      <c r="U94" s="345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30"/>
        <v>0</v>
      </c>
      <c r="AF94" s="329"/>
      <c r="AG94" s="330"/>
    </row>
    <row r="95" spans="1:33" s="326" customFormat="1" hidden="1" x14ac:dyDescent="0.25">
      <c r="A95" s="327">
        <f t="shared" si="31"/>
        <v>0</v>
      </c>
      <c r="B95" s="122">
        <f t="shared" si="26"/>
        <v>0</v>
      </c>
      <c r="C95" s="332">
        <f t="shared" si="27"/>
        <v>0</v>
      </c>
      <c r="D95" s="332">
        <f t="shared" si="28"/>
        <v>0</v>
      </c>
      <c r="E95" s="332">
        <f>IFERROR(IF($A95=0,0,#REF!*#REF!),0)</f>
        <v>0</v>
      </c>
      <c r="F95" s="122">
        <f t="shared" si="29"/>
        <v>0</v>
      </c>
      <c r="I95" s="327">
        <f t="shared" si="32"/>
        <v>0</v>
      </c>
      <c r="J95" s="327">
        <f>IF(I95=1,1,IF(SUM(J96:J$165)+SUM(I$26:I95)&lt;$I$22,1,0))</f>
        <v>0</v>
      </c>
      <c r="K95" s="327">
        <f t="shared" si="33"/>
        <v>0</v>
      </c>
      <c r="L95" s="327">
        <f t="shared" si="34"/>
        <v>0</v>
      </c>
      <c r="M95" s="327"/>
      <c r="N95" s="327"/>
      <c r="O95" s="327"/>
      <c r="P95" s="327"/>
      <c r="Q95" s="327"/>
      <c r="R95" s="327"/>
      <c r="S95" s="327"/>
      <c r="T95" s="346"/>
      <c r="U95" s="345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30"/>
        <v>0</v>
      </c>
      <c r="AF95" s="329"/>
      <c r="AG95" s="330"/>
    </row>
    <row r="96" spans="1:33" s="326" customFormat="1" hidden="1" x14ac:dyDescent="0.25">
      <c r="A96" s="327">
        <f t="shared" si="31"/>
        <v>0</v>
      </c>
      <c r="B96" s="122">
        <f t="shared" si="26"/>
        <v>0</v>
      </c>
      <c r="C96" s="332">
        <f t="shared" si="27"/>
        <v>0</v>
      </c>
      <c r="D96" s="332">
        <f t="shared" si="28"/>
        <v>0</v>
      </c>
      <c r="E96" s="332">
        <f>IFERROR(IF($A96=0,0,#REF!*#REF!),0)</f>
        <v>0</v>
      </c>
      <c r="F96" s="122">
        <f t="shared" si="29"/>
        <v>0</v>
      </c>
      <c r="I96" s="327">
        <f t="shared" si="32"/>
        <v>0</v>
      </c>
      <c r="J96" s="327">
        <f>IF(I96=1,1,IF(SUM(J97:J$165)+SUM(I$26:I96)&lt;$I$22,1,0))</f>
        <v>0</v>
      </c>
      <c r="K96" s="327">
        <f t="shared" si="33"/>
        <v>0</v>
      </c>
      <c r="L96" s="327">
        <f t="shared" si="34"/>
        <v>0</v>
      </c>
      <c r="M96" s="327"/>
      <c r="N96" s="327"/>
      <c r="O96" s="327"/>
      <c r="P96" s="327"/>
      <c r="Q96" s="327"/>
      <c r="R96" s="327"/>
      <c r="S96" s="327"/>
      <c r="T96" s="346"/>
      <c r="U96" s="345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30"/>
        <v>0</v>
      </c>
      <c r="AF96" s="329"/>
      <c r="AG96" s="330"/>
    </row>
    <row r="97" spans="1:33" s="326" customFormat="1" hidden="1" x14ac:dyDescent="0.25">
      <c r="A97" s="327">
        <f t="shared" si="31"/>
        <v>0</v>
      </c>
      <c r="B97" s="122">
        <f t="shared" si="26"/>
        <v>0</v>
      </c>
      <c r="C97" s="332">
        <f t="shared" si="27"/>
        <v>0</v>
      </c>
      <c r="D97" s="332">
        <f t="shared" si="28"/>
        <v>0</v>
      </c>
      <c r="E97" s="332">
        <f>IFERROR(IF($A97=0,0,#REF!*#REF!),0)</f>
        <v>0</v>
      </c>
      <c r="F97" s="122">
        <f t="shared" si="29"/>
        <v>0</v>
      </c>
      <c r="I97" s="327">
        <f t="shared" si="32"/>
        <v>0</v>
      </c>
      <c r="J97" s="327">
        <f>IF(I97=1,1,IF(SUM(J98:J$165)+SUM(I$26:I97)&lt;$I$22,1,0))</f>
        <v>0</v>
      </c>
      <c r="K97" s="327">
        <f t="shared" si="33"/>
        <v>0</v>
      </c>
      <c r="L97" s="327">
        <f t="shared" si="34"/>
        <v>0</v>
      </c>
      <c r="M97" s="327"/>
      <c r="N97" s="327"/>
      <c r="O97" s="327"/>
      <c r="P97" s="327"/>
      <c r="Q97" s="327"/>
      <c r="R97" s="327"/>
      <c r="S97" s="327"/>
      <c r="T97" s="346"/>
      <c r="U97" s="345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30"/>
        <v>0</v>
      </c>
      <c r="AF97" s="329"/>
      <c r="AG97" s="330"/>
    </row>
    <row r="98" spans="1:33" s="326" customFormat="1" ht="14.45" hidden="1" customHeight="1" x14ac:dyDescent="0.25">
      <c r="A98" s="327">
        <f t="shared" si="31"/>
        <v>0</v>
      </c>
      <c r="B98" s="122">
        <f t="shared" si="26"/>
        <v>0</v>
      </c>
      <c r="C98" s="332">
        <f t="shared" si="27"/>
        <v>0</v>
      </c>
      <c r="D98" s="332">
        <f t="shared" si="28"/>
        <v>0</v>
      </c>
      <c r="E98" s="332">
        <f>IFERROR(IF($A98=0,0,#REF!*#REF!),0)</f>
        <v>0</v>
      </c>
      <c r="F98" s="122">
        <f t="shared" si="29"/>
        <v>0</v>
      </c>
      <c r="I98" s="327">
        <f t="shared" si="32"/>
        <v>0</v>
      </c>
      <c r="J98" s="327">
        <f>IF(I98=1,1,IF(SUM(J99:J$165)+SUM(I$26:I98)&lt;$I$22,1,0))</f>
        <v>0</v>
      </c>
      <c r="K98" s="327">
        <f t="shared" si="33"/>
        <v>0</v>
      </c>
      <c r="L98" s="327">
        <f t="shared" si="34"/>
        <v>0</v>
      </c>
      <c r="M98" s="327"/>
      <c r="N98" s="327"/>
      <c r="O98" s="327"/>
      <c r="P98" s="327"/>
      <c r="Q98" s="327"/>
      <c r="R98" s="327"/>
      <c r="S98" s="327"/>
      <c r="T98" s="346"/>
      <c r="U98" s="345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30"/>
        <v>0</v>
      </c>
      <c r="AF98" s="329"/>
      <c r="AG98" s="330"/>
    </row>
    <row r="99" spans="1:33" s="326" customFormat="1" hidden="1" x14ac:dyDescent="0.25">
      <c r="A99" s="327">
        <f t="shared" si="31"/>
        <v>0</v>
      </c>
      <c r="B99" s="122">
        <f t="shared" si="26"/>
        <v>0</v>
      </c>
      <c r="C99" s="332">
        <f t="shared" si="27"/>
        <v>0</v>
      </c>
      <c r="D99" s="332">
        <f t="shared" si="28"/>
        <v>0</v>
      </c>
      <c r="E99" s="332">
        <f>IFERROR(IF($A99=0,0,#REF!*#REF!),0)</f>
        <v>0</v>
      </c>
      <c r="F99" s="122">
        <f t="shared" si="29"/>
        <v>0</v>
      </c>
      <c r="I99" s="327">
        <f t="shared" si="32"/>
        <v>0</v>
      </c>
      <c r="J99" s="327">
        <f>IF(I99=1,1,IF(SUM(J100:J$165)+SUM(I$26:I99)&lt;$I$22,1,0))</f>
        <v>0</v>
      </c>
      <c r="K99" s="327">
        <f t="shared" si="33"/>
        <v>0</v>
      </c>
      <c r="L99" s="327">
        <f t="shared" si="34"/>
        <v>0</v>
      </c>
      <c r="M99" s="327"/>
      <c r="N99" s="327"/>
      <c r="O99" s="327"/>
      <c r="P99" s="327"/>
      <c r="Q99" s="327"/>
      <c r="R99" s="327"/>
      <c r="S99" s="327"/>
      <c r="T99" s="346"/>
      <c r="U99" s="345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30"/>
        <v>0</v>
      </c>
      <c r="AF99" s="329"/>
      <c r="AG99" s="330"/>
    </row>
    <row r="100" spans="1:33" s="326" customFormat="1" hidden="1" x14ac:dyDescent="0.25">
      <c r="A100" s="327">
        <f t="shared" si="31"/>
        <v>0</v>
      </c>
      <c r="B100" s="122">
        <f t="shared" si="26"/>
        <v>0</v>
      </c>
      <c r="C100" s="332">
        <f t="shared" si="27"/>
        <v>0</v>
      </c>
      <c r="D100" s="332">
        <f t="shared" si="28"/>
        <v>0</v>
      </c>
      <c r="E100" s="332">
        <f>IFERROR(IF($A100=0,0,#REF!*#REF!),0)</f>
        <v>0</v>
      </c>
      <c r="F100" s="122">
        <f t="shared" si="29"/>
        <v>0</v>
      </c>
      <c r="I100" s="327">
        <f t="shared" si="32"/>
        <v>0</v>
      </c>
      <c r="J100" s="327">
        <f>IF(I100=1,1,IF(SUM(J101:J$165)+SUM(I$26:I100)&lt;$I$22,1,0))</f>
        <v>0</v>
      </c>
      <c r="K100" s="327">
        <f t="shared" si="33"/>
        <v>0</v>
      </c>
      <c r="L100" s="327">
        <f t="shared" si="34"/>
        <v>0</v>
      </c>
      <c r="M100" s="327"/>
      <c r="N100" s="327"/>
      <c r="O100" s="327"/>
      <c r="P100" s="327"/>
      <c r="Q100" s="327"/>
      <c r="R100" s="327"/>
      <c r="S100" s="327"/>
      <c r="T100" s="346"/>
      <c r="U100" s="345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30"/>
        <v>0</v>
      </c>
      <c r="AF100" s="329"/>
      <c r="AG100" s="330"/>
    </row>
    <row r="101" spans="1:33" s="326" customFormat="1" hidden="1" x14ac:dyDescent="0.25">
      <c r="A101" s="327">
        <f t="shared" si="31"/>
        <v>0</v>
      </c>
      <c r="B101" s="122">
        <f t="shared" si="26"/>
        <v>0</v>
      </c>
      <c r="C101" s="332">
        <f t="shared" si="27"/>
        <v>0</v>
      </c>
      <c r="D101" s="332">
        <f t="shared" si="28"/>
        <v>0</v>
      </c>
      <c r="E101" s="332">
        <f>IFERROR(IF($A101=0,0,#REF!*#REF!),0)</f>
        <v>0</v>
      </c>
      <c r="F101" s="122">
        <f t="shared" si="29"/>
        <v>0</v>
      </c>
      <c r="I101" s="327">
        <f t="shared" si="32"/>
        <v>0</v>
      </c>
      <c r="J101" s="327">
        <f>IF(I101=1,1,IF(SUM(J102:J$165)+SUM(I$26:I101)&lt;$I$22,1,0))</f>
        <v>0</v>
      </c>
      <c r="K101" s="327">
        <f t="shared" si="33"/>
        <v>0</v>
      </c>
      <c r="L101" s="327">
        <f t="shared" si="34"/>
        <v>0</v>
      </c>
      <c r="M101" s="327"/>
      <c r="N101" s="327"/>
      <c r="O101" s="327"/>
      <c r="P101" s="327"/>
      <c r="Q101" s="327"/>
      <c r="R101" s="327"/>
      <c r="S101" s="327"/>
      <c r="T101" s="346"/>
      <c r="U101" s="345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30"/>
        <v>0</v>
      </c>
      <c r="AF101" s="329"/>
      <c r="AG101" s="330"/>
    </row>
    <row r="102" spans="1:33" s="326" customFormat="1" hidden="1" x14ac:dyDescent="0.25">
      <c r="A102" s="327">
        <f t="shared" si="31"/>
        <v>0</v>
      </c>
      <c r="B102" s="122">
        <f t="shared" si="26"/>
        <v>0</v>
      </c>
      <c r="C102" s="332">
        <f t="shared" si="27"/>
        <v>0</v>
      </c>
      <c r="D102" s="332">
        <f t="shared" si="28"/>
        <v>0</v>
      </c>
      <c r="E102" s="332">
        <f>IFERROR(IF($A102=0,0,#REF!*#REF!),0)</f>
        <v>0</v>
      </c>
      <c r="F102" s="122">
        <f t="shared" si="29"/>
        <v>0</v>
      </c>
      <c r="I102" s="327">
        <f t="shared" si="32"/>
        <v>0</v>
      </c>
      <c r="J102" s="327">
        <f>IF(I102=1,1,IF(SUM(J103:J$165)+SUM(I$26:I102)&lt;$I$22,1,0))</f>
        <v>0</v>
      </c>
      <c r="K102" s="327">
        <f t="shared" si="33"/>
        <v>0</v>
      </c>
      <c r="L102" s="327">
        <f t="shared" si="34"/>
        <v>0</v>
      </c>
      <c r="M102" s="327"/>
      <c r="N102" s="327"/>
      <c r="O102" s="327"/>
      <c r="P102" s="327"/>
      <c r="Q102" s="327"/>
      <c r="R102" s="327"/>
      <c r="S102" s="327"/>
      <c r="T102" s="346"/>
      <c r="U102" s="345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30"/>
        <v>0</v>
      </c>
      <c r="AF102" s="329"/>
      <c r="AG102" s="330"/>
    </row>
    <row r="103" spans="1:33" s="326" customFormat="1" hidden="1" x14ac:dyDescent="0.25">
      <c r="A103" s="327">
        <f t="shared" si="31"/>
        <v>0</v>
      </c>
      <c r="B103" s="122">
        <f t="shared" si="26"/>
        <v>0</v>
      </c>
      <c r="C103" s="332">
        <f t="shared" si="27"/>
        <v>0</v>
      </c>
      <c r="D103" s="332">
        <f t="shared" si="28"/>
        <v>0</v>
      </c>
      <c r="E103" s="332">
        <f>IFERROR(IF($A103=0,0,#REF!*#REF!),0)</f>
        <v>0</v>
      </c>
      <c r="F103" s="122">
        <f t="shared" si="29"/>
        <v>0</v>
      </c>
      <c r="I103" s="327">
        <f t="shared" si="32"/>
        <v>0</v>
      </c>
      <c r="J103" s="327">
        <f>IF(I103=1,1,IF(SUM(J104:J$165)+SUM(I$26:I103)&lt;$I$22,1,0))</f>
        <v>0</v>
      </c>
      <c r="K103" s="327">
        <f t="shared" si="33"/>
        <v>0</v>
      </c>
      <c r="L103" s="327">
        <f t="shared" si="34"/>
        <v>0</v>
      </c>
      <c r="M103" s="327"/>
      <c r="N103" s="327"/>
      <c r="O103" s="327"/>
      <c r="P103" s="327"/>
      <c r="Q103" s="327"/>
      <c r="R103" s="327"/>
      <c r="S103" s="327"/>
      <c r="T103" s="346"/>
      <c r="U103" s="345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30"/>
        <v>0</v>
      </c>
      <c r="AF103" s="329"/>
      <c r="AG103" s="330"/>
    </row>
    <row r="104" spans="1:33" s="326" customFormat="1" hidden="1" x14ac:dyDescent="0.25">
      <c r="A104" s="327">
        <f t="shared" si="31"/>
        <v>0</v>
      </c>
      <c r="B104" s="122">
        <f t="shared" si="26"/>
        <v>0</v>
      </c>
      <c r="C104" s="332">
        <f t="shared" si="27"/>
        <v>0</v>
      </c>
      <c r="D104" s="332">
        <f t="shared" si="28"/>
        <v>0</v>
      </c>
      <c r="E104" s="332">
        <f>IFERROR(IF($A104=0,0,#REF!*#REF!),0)</f>
        <v>0</v>
      </c>
      <c r="F104" s="122">
        <f t="shared" si="29"/>
        <v>0</v>
      </c>
      <c r="I104" s="327">
        <f t="shared" si="32"/>
        <v>0</v>
      </c>
      <c r="J104" s="327">
        <f>IF(I104=1,1,IF(SUM(J105:J$165)+SUM(I$26:I104)&lt;$I$22,1,0))</f>
        <v>0</v>
      </c>
      <c r="K104" s="327">
        <f t="shared" si="33"/>
        <v>0</v>
      </c>
      <c r="L104" s="327">
        <f t="shared" si="34"/>
        <v>0</v>
      </c>
      <c r="M104" s="327"/>
      <c r="N104" s="327"/>
      <c r="O104" s="327"/>
      <c r="P104" s="327"/>
      <c r="Q104" s="327"/>
      <c r="R104" s="327"/>
      <c r="S104" s="327"/>
      <c r="T104" s="346"/>
      <c r="U104" s="345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30"/>
        <v>0</v>
      </c>
      <c r="AF104" s="329"/>
      <c r="AG104" s="330"/>
    </row>
    <row r="105" spans="1:33" s="326" customFormat="1" x14ac:dyDescent="0.25">
      <c r="A105" s="325"/>
      <c r="B105" s="325"/>
      <c r="C105" s="325"/>
      <c r="D105" s="325"/>
      <c r="E105" s="325"/>
      <c r="F105" s="325"/>
      <c r="I105" s="327">
        <v>1</v>
      </c>
      <c r="J105" s="327">
        <f>IF(I105=1,1,IF(SUM(J108:J$165)+SUM(I$26:I105)&lt;$I$22,1,0))</f>
        <v>1</v>
      </c>
      <c r="K105" s="327">
        <f t="shared" si="33"/>
        <v>1</v>
      </c>
      <c r="L105" s="327">
        <f t="shared" si="34"/>
        <v>1</v>
      </c>
      <c r="M105" s="327"/>
      <c r="N105" s="327"/>
      <c r="O105" s="327"/>
      <c r="P105" s="327"/>
      <c r="Q105" s="327"/>
      <c r="R105" s="327"/>
      <c r="S105" s="327"/>
      <c r="T105" s="344"/>
      <c r="U105" s="345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AD42+AD64+AD84</f>
        <v>48741.834500000004</v>
      </c>
      <c r="AF105" s="329"/>
      <c r="AG105" s="330"/>
    </row>
    <row r="106" spans="1:33" s="337" customFormat="1" ht="14.45" customHeight="1" x14ac:dyDescent="0.25">
      <c r="A106" s="327"/>
      <c r="B106" s="122">
        <f>IFERROR(IF($A106=0,0, ($AD106/$G$1)/$E$1  ),0)</f>
        <v>0</v>
      </c>
      <c r="C106" s="332">
        <f>IF($A106=0,0,$B106*$E$1)</f>
        <v>0</v>
      </c>
      <c r="D106" s="332">
        <f>IF($A106=0,0,$B106*$F$1)</f>
        <v>0</v>
      </c>
      <c r="E106" s="332"/>
      <c r="F106" s="122"/>
      <c r="G106" s="64" t="s">
        <v>16</v>
      </c>
      <c r="H106" s="343">
        <f>IFERROR(IF(G106=$A$1,1,0),0)</f>
        <v>1</v>
      </c>
      <c r="I106" s="327">
        <v>1</v>
      </c>
      <c r="J106" s="327">
        <f>H106</f>
        <v>1</v>
      </c>
      <c r="K106" s="327">
        <f t="shared" si="33"/>
        <v>1</v>
      </c>
      <c r="L106" s="327">
        <f t="shared" si="34"/>
        <v>1</v>
      </c>
      <c r="M106" s="327"/>
      <c r="N106" s="327"/>
      <c r="O106" s="327"/>
      <c r="P106" s="327"/>
      <c r="Q106" s="327"/>
      <c r="R106" s="327"/>
      <c r="S106" s="338"/>
      <c r="T106" s="157">
        <v>1</v>
      </c>
      <c r="U106" s="347"/>
      <c r="V106" s="348"/>
      <c r="W106" s="348"/>
      <c r="X106" s="348"/>
      <c r="Y106" s="349"/>
      <c r="Z106" s="350"/>
      <c r="AA106" s="350"/>
      <c r="AB106" s="351" t="s">
        <v>42</v>
      </c>
      <c r="AC106" s="188">
        <v>0.84040000000000004</v>
      </c>
      <c r="AD106" s="352">
        <f>$AD$105*AC106*T106</f>
        <v>40962.637713800003</v>
      </c>
      <c r="AF106" s="341"/>
      <c r="AG106" s="342"/>
    </row>
    <row r="107" spans="1:33" s="337" customFormat="1" ht="22.35" customHeight="1" x14ac:dyDescent="0.25">
      <c r="A107" s="336"/>
      <c r="B107" s="336"/>
      <c r="C107" s="336"/>
      <c r="D107" s="336"/>
      <c r="E107" s="336"/>
      <c r="F107" s="336"/>
      <c r="I107" s="327">
        <v>1</v>
      </c>
      <c r="J107" s="327">
        <f>IF(I107=1,1,IF(SUM(J110:J$165)+SUM(I$26:I107)&lt;$I$22,1,0))</f>
        <v>1</v>
      </c>
      <c r="K107" s="327">
        <f t="shared" si="33"/>
        <v>1</v>
      </c>
      <c r="L107" s="327">
        <f t="shared" si="34"/>
        <v>1</v>
      </c>
      <c r="M107" s="327"/>
      <c r="N107" s="327"/>
      <c r="O107" s="327"/>
      <c r="P107" s="327"/>
      <c r="Q107" s="327"/>
      <c r="R107" s="327"/>
      <c r="S107" s="338"/>
      <c r="T107" s="353"/>
      <c r="U107" s="347"/>
      <c r="V107" s="348"/>
      <c r="W107" s="348"/>
      <c r="X107" s="348"/>
      <c r="Y107" s="349"/>
      <c r="Z107" s="350"/>
      <c r="AA107" s="350"/>
      <c r="AB107" s="354"/>
      <c r="AC107" s="181" t="s">
        <v>41</v>
      </c>
      <c r="AD107" s="355">
        <f>AD105+AD106</f>
        <v>89704.472213800007</v>
      </c>
      <c r="AF107" s="341"/>
      <c r="AG107" s="342"/>
    </row>
    <row r="108" spans="1:33" s="337" customFormat="1" ht="25.35" customHeight="1" x14ac:dyDescent="0.25">
      <c r="A108" s="336"/>
      <c r="B108" s="336"/>
      <c r="C108" s="336"/>
      <c r="D108" s="336"/>
      <c r="E108" s="336"/>
      <c r="F108" s="336"/>
      <c r="G108" s="356" t="s">
        <v>18</v>
      </c>
      <c r="H108" s="356" t="s">
        <v>17</v>
      </c>
      <c r="I108" s="327">
        <v>1</v>
      </c>
      <c r="J108" s="327">
        <f>IF(I108=1,1,IF(SUM(J110:J$165)+SUM(I$26:I108)&lt;$I$22,1,0))</f>
        <v>1</v>
      </c>
      <c r="K108" s="327">
        <f t="shared" si="33"/>
        <v>1</v>
      </c>
      <c r="L108" s="327">
        <f t="shared" si="34"/>
        <v>1</v>
      </c>
      <c r="M108" s="327"/>
      <c r="N108" s="327"/>
      <c r="O108" s="327"/>
      <c r="P108" s="327"/>
      <c r="Q108" s="327"/>
      <c r="R108" s="327"/>
      <c r="S108" s="338"/>
      <c r="T108" s="357" t="s">
        <v>40</v>
      </c>
      <c r="U108" s="347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F108" s="341"/>
      <c r="AG108" s="342"/>
    </row>
    <row r="109" spans="1:33" s="337" customFormat="1" ht="14.45" customHeight="1" x14ac:dyDescent="0.25">
      <c r="A109" s="336"/>
      <c r="B109" s="336"/>
      <c r="C109" s="336"/>
      <c r="D109" s="336"/>
      <c r="E109" s="336"/>
      <c r="F109" s="336"/>
      <c r="G109" s="64" t="s">
        <v>16</v>
      </c>
      <c r="H109" s="343">
        <f t="shared" ref="H109:H118" si="35">IFERROR(IF(G109=$A$1,1,0),0)</f>
        <v>1</v>
      </c>
      <c r="I109" s="327">
        <v>1</v>
      </c>
      <c r="J109" s="327">
        <f t="shared" ref="J109:J118" si="36">I109</f>
        <v>1</v>
      </c>
      <c r="K109" s="327">
        <f t="shared" si="33"/>
        <v>1</v>
      </c>
      <c r="L109" s="327">
        <f t="shared" si="34"/>
        <v>1</v>
      </c>
      <c r="M109" s="327"/>
      <c r="N109" s="327"/>
      <c r="O109" s="327"/>
      <c r="P109" s="327"/>
      <c r="Q109" s="327"/>
      <c r="R109" s="327"/>
      <c r="S109" s="338"/>
      <c r="T109" s="157">
        <v>1</v>
      </c>
      <c r="U109" s="347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14622.5504</v>
      </c>
      <c r="AF109" s="341"/>
      <c r="AG109" s="342"/>
    </row>
    <row r="110" spans="1:33" s="337" customFormat="1" ht="14.45" hidden="1" customHeight="1" x14ac:dyDescent="0.25">
      <c r="A110" s="336"/>
      <c r="B110" s="336"/>
      <c r="C110" s="336"/>
      <c r="D110" s="336"/>
      <c r="E110" s="336"/>
      <c r="F110" s="336"/>
      <c r="G110" s="64" t="s">
        <v>16</v>
      </c>
      <c r="H110" s="343">
        <f t="shared" si="35"/>
        <v>1</v>
      </c>
      <c r="I110" s="327">
        <f t="shared" ref="I110:I118" si="37">IF($AD110=0,0,1)</f>
        <v>0</v>
      </c>
      <c r="J110" s="327">
        <f t="shared" si="36"/>
        <v>0</v>
      </c>
      <c r="K110" s="327">
        <f t="shared" si="33"/>
        <v>0</v>
      </c>
      <c r="L110" s="327">
        <f t="shared" si="34"/>
        <v>0</v>
      </c>
      <c r="M110" s="327"/>
      <c r="N110" s="327"/>
      <c r="O110" s="327"/>
      <c r="P110" s="327"/>
      <c r="Q110" s="327"/>
      <c r="R110" s="327"/>
      <c r="S110" s="338"/>
      <c r="T110" s="157">
        <v>0</v>
      </c>
      <c r="U110" s="347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38">ROUND($AD$107*AC110*T110,4)</f>
        <v>0</v>
      </c>
      <c r="AF110" s="341"/>
      <c r="AG110" s="342"/>
    </row>
    <row r="111" spans="1:33" s="337" customFormat="1" ht="14.45" hidden="1" customHeight="1" x14ac:dyDescent="0.25">
      <c r="A111" s="336"/>
      <c r="B111" s="336"/>
      <c r="C111" s="336"/>
      <c r="D111" s="336"/>
      <c r="E111" s="336"/>
      <c r="F111" s="336"/>
      <c r="G111" s="64" t="s">
        <v>16</v>
      </c>
      <c r="H111" s="343">
        <f t="shared" si="35"/>
        <v>1</v>
      </c>
      <c r="I111" s="327">
        <f t="shared" si="37"/>
        <v>0</v>
      </c>
      <c r="J111" s="327">
        <f t="shared" si="36"/>
        <v>0</v>
      </c>
      <c r="K111" s="327">
        <f t="shared" si="33"/>
        <v>0</v>
      </c>
      <c r="L111" s="327">
        <f t="shared" si="34"/>
        <v>0</v>
      </c>
      <c r="M111" s="327"/>
      <c r="N111" s="327"/>
      <c r="O111" s="327"/>
      <c r="P111" s="327"/>
      <c r="Q111" s="327"/>
      <c r="R111" s="327"/>
      <c r="S111" s="338"/>
      <c r="T111" s="157">
        <v>0</v>
      </c>
      <c r="U111" s="347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38"/>
        <v>0</v>
      </c>
      <c r="AF111" s="341"/>
      <c r="AG111" s="342"/>
    </row>
    <row r="112" spans="1:33" s="337" customFormat="1" ht="14.45" hidden="1" customHeight="1" x14ac:dyDescent="0.25">
      <c r="A112" s="336"/>
      <c r="B112" s="336"/>
      <c r="C112" s="336"/>
      <c r="D112" s="336"/>
      <c r="E112" s="336"/>
      <c r="F112" s="336"/>
      <c r="G112" s="64" t="s">
        <v>16</v>
      </c>
      <c r="H112" s="343">
        <f t="shared" si="35"/>
        <v>1</v>
      </c>
      <c r="I112" s="327">
        <f t="shared" si="37"/>
        <v>0</v>
      </c>
      <c r="J112" s="327">
        <f t="shared" si="36"/>
        <v>0</v>
      </c>
      <c r="K112" s="327">
        <f t="shared" si="33"/>
        <v>0</v>
      </c>
      <c r="L112" s="327">
        <f t="shared" si="34"/>
        <v>0</v>
      </c>
      <c r="M112" s="327"/>
      <c r="N112" s="327"/>
      <c r="O112" s="327"/>
      <c r="P112" s="327"/>
      <c r="Q112" s="327"/>
      <c r="R112" s="327"/>
      <c r="S112" s="338"/>
      <c r="T112" s="157">
        <v>0</v>
      </c>
      <c r="U112" s="347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38"/>
        <v>0</v>
      </c>
      <c r="AF112" s="341"/>
      <c r="AG112" s="342"/>
    </row>
    <row r="113" spans="1:33" s="337" customFormat="1" ht="14.45" hidden="1" customHeight="1" x14ac:dyDescent="0.25">
      <c r="A113" s="336"/>
      <c r="B113" s="336"/>
      <c r="C113" s="336"/>
      <c r="D113" s="336"/>
      <c r="E113" s="336"/>
      <c r="F113" s="336"/>
      <c r="G113" s="64" t="s">
        <v>16</v>
      </c>
      <c r="H113" s="343">
        <f t="shared" si="35"/>
        <v>1</v>
      </c>
      <c r="I113" s="327">
        <f t="shared" si="37"/>
        <v>0</v>
      </c>
      <c r="J113" s="327">
        <f t="shared" si="36"/>
        <v>0</v>
      </c>
      <c r="K113" s="327">
        <f t="shared" si="33"/>
        <v>0</v>
      </c>
      <c r="L113" s="327">
        <f t="shared" si="34"/>
        <v>0</v>
      </c>
      <c r="M113" s="327"/>
      <c r="N113" s="327"/>
      <c r="O113" s="327"/>
      <c r="P113" s="327"/>
      <c r="Q113" s="327"/>
      <c r="R113" s="327"/>
      <c r="S113" s="338"/>
      <c r="T113" s="157">
        <v>0</v>
      </c>
      <c r="U113" s="347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38"/>
        <v>0</v>
      </c>
      <c r="AF113" s="341"/>
      <c r="AG113" s="342"/>
    </row>
    <row r="114" spans="1:33" s="337" customFormat="1" ht="14.45" hidden="1" customHeight="1" x14ac:dyDescent="0.25">
      <c r="A114" s="336"/>
      <c r="B114" s="336"/>
      <c r="C114" s="336"/>
      <c r="D114" s="336"/>
      <c r="E114" s="336"/>
      <c r="F114" s="336"/>
      <c r="G114" s="64" t="s">
        <v>14</v>
      </c>
      <c r="H114" s="343">
        <f t="shared" si="35"/>
        <v>0</v>
      </c>
      <c r="I114" s="327">
        <f t="shared" si="37"/>
        <v>0</v>
      </c>
      <c r="J114" s="327">
        <f t="shared" si="36"/>
        <v>0</v>
      </c>
      <c r="K114" s="327">
        <f t="shared" si="33"/>
        <v>0</v>
      </c>
      <c r="L114" s="327">
        <f t="shared" si="34"/>
        <v>0</v>
      </c>
      <c r="M114" s="327"/>
      <c r="N114" s="327"/>
      <c r="O114" s="327"/>
      <c r="P114" s="327"/>
      <c r="Q114" s="327"/>
      <c r="R114" s="327"/>
      <c r="S114" s="338"/>
      <c r="T114" s="157">
        <v>0</v>
      </c>
      <c r="U114" s="347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8"/>
        <v>0</v>
      </c>
      <c r="AF114" s="341"/>
      <c r="AG114" s="342"/>
    </row>
    <row r="115" spans="1:33" s="337" customFormat="1" ht="14.45" hidden="1" customHeight="1" x14ac:dyDescent="0.25">
      <c r="A115" s="336"/>
      <c r="B115" s="336"/>
      <c r="C115" s="336"/>
      <c r="D115" s="336"/>
      <c r="E115" s="336"/>
      <c r="F115" s="336"/>
      <c r="G115" s="64" t="s">
        <v>14</v>
      </c>
      <c r="H115" s="343">
        <f t="shared" si="35"/>
        <v>0</v>
      </c>
      <c r="I115" s="327">
        <f t="shared" si="37"/>
        <v>0</v>
      </c>
      <c r="J115" s="327">
        <f t="shared" si="36"/>
        <v>0</v>
      </c>
      <c r="K115" s="327">
        <f t="shared" si="33"/>
        <v>0</v>
      </c>
      <c r="L115" s="327">
        <f t="shared" si="34"/>
        <v>0</v>
      </c>
      <c r="M115" s="327"/>
      <c r="N115" s="327"/>
      <c r="O115" s="327"/>
      <c r="P115" s="327"/>
      <c r="Q115" s="327"/>
      <c r="R115" s="327"/>
      <c r="S115" s="338"/>
      <c r="T115" s="157">
        <v>0</v>
      </c>
      <c r="U115" s="347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8"/>
        <v>0</v>
      </c>
      <c r="AF115" s="341"/>
      <c r="AG115" s="342"/>
    </row>
    <row r="116" spans="1:33" s="337" customFormat="1" ht="14.45" hidden="1" customHeight="1" x14ac:dyDescent="0.25">
      <c r="A116" s="336"/>
      <c r="B116" s="336"/>
      <c r="C116" s="336"/>
      <c r="D116" s="336"/>
      <c r="E116" s="336"/>
      <c r="F116" s="336"/>
      <c r="G116" s="64" t="s">
        <v>14</v>
      </c>
      <c r="H116" s="343">
        <f t="shared" si="35"/>
        <v>0</v>
      </c>
      <c r="I116" s="327">
        <f t="shared" si="37"/>
        <v>0</v>
      </c>
      <c r="J116" s="327">
        <f t="shared" si="36"/>
        <v>0</v>
      </c>
      <c r="K116" s="327">
        <f t="shared" si="33"/>
        <v>0</v>
      </c>
      <c r="L116" s="327">
        <f t="shared" si="34"/>
        <v>0</v>
      </c>
      <c r="M116" s="327"/>
      <c r="N116" s="327"/>
      <c r="O116" s="327"/>
      <c r="P116" s="327"/>
      <c r="Q116" s="327"/>
      <c r="R116" s="327"/>
      <c r="S116" s="338"/>
      <c r="T116" s="157">
        <v>0</v>
      </c>
      <c r="U116" s="347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8"/>
        <v>0</v>
      </c>
      <c r="AF116" s="341"/>
      <c r="AG116" s="342"/>
    </row>
    <row r="117" spans="1:33" s="337" customFormat="1" ht="14.45" hidden="1" customHeight="1" x14ac:dyDescent="0.25">
      <c r="A117" s="336"/>
      <c r="B117" s="336"/>
      <c r="C117" s="336"/>
      <c r="D117" s="336"/>
      <c r="E117" s="336"/>
      <c r="F117" s="336"/>
      <c r="G117" s="64" t="s">
        <v>14</v>
      </c>
      <c r="H117" s="343">
        <f t="shared" si="35"/>
        <v>0</v>
      </c>
      <c r="I117" s="327">
        <f t="shared" si="37"/>
        <v>0</v>
      </c>
      <c r="J117" s="327">
        <f t="shared" si="36"/>
        <v>0</v>
      </c>
      <c r="K117" s="327">
        <f t="shared" si="33"/>
        <v>0</v>
      </c>
      <c r="L117" s="327">
        <f t="shared" si="34"/>
        <v>0</v>
      </c>
      <c r="M117" s="327"/>
      <c r="N117" s="327"/>
      <c r="O117" s="327"/>
      <c r="P117" s="327"/>
      <c r="Q117" s="327"/>
      <c r="R117" s="327"/>
      <c r="S117" s="338"/>
      <c r="T117" s="157">
        <v>0</v>
      </c>
      <c r="U117" s="347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38"/>
        <v>0</v>
      </c>
      <c r="AF117" s="341"/>
      <c r="AG117" s="342"/>
    </row>
    <row r="118" spans="1:33" s="337" customFormat="1" ht="14.45" hidden="1" customHeight="1" x14ac:dyDescent="0.25">
      <c r="A118" s="336"/>
      <c r="B118" s="336"/>
      <c r="C118" s="336"/>
      <c r="D118" s="336"/>
      <c r="E118" s="336"/>
      <c r="F118" s="336"/>
      <c r="G118" s="64" t="s">
        <v>14</v>
      </c>
      <c r="H118" s="343">
        <f t="shared" si="35"/>
        <v>0</v>
      </c>
      <c r="I118" s="327">
        <f t="shared" si="37"/>
        <v>0</v>
      </c>
      <c r="J118" s="327">
        <f t="shared" si="36"/>
        <v>0</v>
      </c>
      <c r="K118" s="327">
        <f t="shared" si="33"/>
        <v>0</v>
      </c>
      <c r="L118" s="327">
        <f t="shared" si="34"/>
        <v>0</v>
      </c>
      <c r="M118" s="327"/>
      <c r="N118" s="327"/>
      <c r="O118" s="327"/>
      <c r="P118" s="327"/>
      <c r="Q118" s="327"/>
      <c r="R118" s="327"/>
      <c r="S118" s="338"/>
      <c r="T118" s="157">
        <v>0</v>
      </c>
      <c r="U118" s="347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38"/>
        <v>0</v>
      </c>
      <c r="AF118" s="341"/>
      <c r="AG118" s="342"/>
    </row>
    <row r="119" spans="1:33" s="326" customFormat="1" x14ac:dyDescent="0.25">
      <c r="A119" s="327"/>
      <c r="B119" s="122">
        <f>IFERROR(IF($A119=0,0, ($AD119/$G$1)/$E$1  ),0)</f>
        <v>0</v>
      </c>
      <c r="C119" s="332">
        <f>IF($A119=0,0,$B119*$E$1)</f>
        <v>0</v>
      </c>
      <c r="D119" s="332">
        <f>IF($A119=0,0,$B119*$F$1)</f>
        <v>0</v>
      </c>
      <c r="E119" s="332"/>
      <c r="F119" s="122"/>
      <c r="I119" s="327">
        <v>1</v>
      </c>
      <c r="J119" s="338">
        <v>1</v>
      </c>
      <c r="K119" s="327">
        <f t="shared" si="33"/>
        <v>1</v>
      </c>
      <c r="L119" s="327">
        <f t="shared" si="34"/>
        <v>1</v>
      </c>
      <c r="M119" s="327"/>
      <c r="N119" s="327"/>
      <c r="O119" s="327"/>
      <c r="P119" s="327"/>
      <c r="Q119" s="327"/>
      <c r="R119" s="327"/>
      <c r="S119" s="327"/>
      <c r="T119" s="358"/>
      <c r="U119" s="345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SUM(AD109:AD118)</f>
        <v>14622.5504</v>
      </c>
      <c r="AF119" s="329"/>
      <c r="AG119" s="330"/>
    </row>
    <row r="120" spans="1:33" s="326" customFormat="1" x14ac:dyDescent="0.25">
      <c r="A120" s="325"/>
      <c r="B120" s="325"/>
      <c r="C120" s="325"/>
      <c r="D120" s="325"/>
      <c r="E120" s="325"/>
      <c r="F120" s="325"/>
      <c r="I120" s="327">
        <v>1</v>
      </c>
      <c r="J120" s="338">
        <v>1</v>
      </c>
      <c r="K120" s="327">
        <f t="shared" si="33"/>
        <v>1</v>
      </c>
      <c r="L120" s="327">
        <f t="shared" si="34"/>
        <v>1</v>
      </c>
      <c r="M120" s="327"/>
      <c r="N120" s="327"/>
      <c r="O120" s="327"/>
      <c r="P120" s="327"/>
      <c r="Q120" s="327"/>
      <c r="R120" s="327"/>
      <c r="S120" s="327"/>
      <c r="T120" s="359"/>
      <c r="U120" s="345"/>
      <c r="V120" s="153"/>
      <c r="W120" s="360"/>
      <c r="X120" s="360"/>
      <c r="Y120" s="361"/>
      <c r="Z120" s="362"/>
      <c r="AA120" s="362"/>
      <c r="AB120" s="363"/>
      <c r="AC120" s="148" t="s">
        <v>33</v>
      </c>
      <c r="AD120" s="364">
        <f>TRUNC(AD107+AD119,2)</f>
        <v>104327.02</v>
      </c>
      <c r="AF120" s="329"/>
      <c r="AG120" s="341"/>
    </row>
    <row r="121" spans="1:33" s="326" customFormat="1" x14ac:dyDescent="0.25">
      <c r="A121" s="325"/>
      <c r="B121" s="325"/>
      <c r="C121" s="325"/>
      <c r="D121" s="325"/>
      <c r="E121" s="325"/>
      <c r="F121" s="325"/>
      <c r="I121" s="327">
        <v>1</v>
      </c>
      <c r="J121" s="338">
        <v>1</v>
      </c>
      <c r="K121" s="327">
        <f t="shared" si="33"/>
        <v>1</v>
      </c>
      <c r="L121" s="327">
        <f t="shared" si="34"/>
        <v>1</v>
      </c>
      <c r="M121" s="327"/>
      <c r="N121" s="327"/>
      <c r="O121" s="327"/>
      <c r="P121" s="327"/>
      <c r="Q121" s="327"/>
      <c r="R121" s="327"/>
      <c r="S121" s="327"/>
      <c r="T121" s="365" t="s">
        <v>32</v>
      </c>
      <c r="U121" s="328"/>
      <c r="V121" s="153"/>
      <c r="W121" s="366"/>
      <c r="X121" s="366"/>
      <c r="Y121" s="360"/>
      <c r="Z121" s="367"/>
      <c r="AA121" s="367"/>
      <c r="AB121" s="368"/>
      <c r="AC121" s="148" t="s">
        <v>31</v>
      </c>
      <c r="AD121" s="364">
        <f>TRUNC(AD40+AD120,2)</f>
        <v>121539.33</v>
      </c>
      <c r="AF121" s="329"/>
      <c r="AG121" s="330"/>
    </row>
    <row r="122" spans="1:33" s="337" customFormat="1" ht="22.35" customHeight="1" x14ac:dyDescent="0.25">
      <c r="A122" s="336"/>
      <c r="B122" s="336"/>
      <c r="C122" s="336"/>
      <c r="D122" s="336"/>
      <c r="E122" s="336"/>
      <c r="F122" s="336"/>
      <c r="I122" s="338">
        <v>1</v>
      </c>
      <c r="J122" s="338">
        <v>1</v>
      </c>
      <c r="K122" s="338">
        <f t="shared" si="33"/>
        <v>1</v>
      </c>
      <c r="L122" s="338">
        <f t="shared" si="34"/>
        <v>1</v>
      </c>
      <c r="M122" s="338"/>
      <c r="N122" s="338"/>
      <c r="O122" s="338"/>
      <c r="P122" s="338"/>
      <c r="Q122" s="338"/>
      <c r="R122" s="338"/>
      <c r="S122" s="338"/>
      <c r="T122" s="146">
        <v>9</v>
      </c>
      <c r="U122" s="369"/>
      <c r="V122" s="571" t="s">
        <v>30</v>
      </c>
      <c r="W122" s="571"/>
      <c r="X122" s="572" t="str">
        <f>IF($AD$120=0,"ZERO",CONCATENATE(TEXT(T122,"#.##0,00")," ",AC25))</f>
        <v>9,00 Km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13504.37</v>
      </c>
      <c r="AF122" s="341"/>
      <c r="AG122" s="342"/>
    </row>
    <row r="123" spans="1:33" s="326" customFormat="1" ht="39.6" customHeight="1" x14ac:dyDescent="0.25">
      <c r="A123" s="325"/>
      <c r="B123" s="325"/>
      <c r="C123" s="325"/>
      <c r="D123" s="325"/>
      <c r="E123" s="325"/>
      <c r="F123" s="325"/>
      <c r="I123" s="327">
        <v>1</v>
      </c>
      <c r="J123" s="327">
        <f>IF(I123=1,1,IF(SUM(J124:J$165)+SUM(I$26:I123)&lt;$I$22,1,0))</f>
        <v>1</v>
      </c>
      <c r="K123" s="327">
        <f t="shared" si="33"/>
        <v>1</v>
      </c>
      <c r="L123" s="327">
        <f t="shared" si="34"/>
        <v>1</v>
      </c>
      <c r="M123" s="327"/>
      <c r="N123" s="327"/>
      <c r="O123" s="327"/>
      <c r="P123" s="327"/>
      <c r="Q123" s="327"/>
      <c r="R123" s="327"/>
      <c r="S123" s="327"/>
      <c r="T123" s="343" t="s">
        <v>8</v>
      </c>
      <c r="U123" s="328"/>
      <c r="V123" s="568" t="s">
        <v>28</v>
      </c>
      <c r="W123" s="568"/>
      <c r="X123" s="568"/>
      <c r="Y123" s="568"/>
      <c r="Z123" s="568"/>
      <c r="AA123" s="307" t="s">
        <v>22</v>
      </c>
      <c r="AB123" s="304" t="s">
        <v>21</v>
      </c>
      <c r="AC123" s="135" t="s">
        <v>24</v>
      </c>
      <c r="AD123" s="134" t="s">
        <v>20</v>
      </c>
      <c r="AF123" s="329"/>
      <c r="AG123" s="330"/>
    </row>
    <row r="124" spans="1:33" s="326" customFormat="1" x14ac:dyDescent="0.25">
      <c r="A124" s="327"/>
      <c r="B124" s="122">
        <f t="shared" ref="B124:B130" si="39">IFERROR(IF($A124=0,0, ($AD124)/$E$1  ),0)</f>
        <v>0</v>
      </c>
      <c r="C124" s="332">
        <f t="shared" ref="C124:C130" si="40">IF($A124=0,0,$B124*$E$1)</f>
        <v>0</v>
      </c>
      <c r="D124" s="332">
        <f t="shared" ref="D124:D130" si="41">IF($A124=0,0,$B124*$F$1)</f>
        <v>0</v>
      </c>
      <c r="E124" s="332">
        <f t="shared" ref="E124:E130" si="42">IFERROR(IF($A124=0,0,$AB124),0)</f>
        <v>0</v>
      </c>
      <c r="F124" s="122"/>
      <c r="I124" s="327">
        <v>1</v>
      </c>
      <c r="J124" s="327">
        <f>IF(I124=1,1,IF(SUM(J125:J$165)+SUM(I$26:I124)&lt;$I$22,1,0))</f>
        <v>1</v>
      </c>
      <c r="K124" s="327">
        <f t="shared" si="33"/>
        <v>1</v>
      </c>
      <c r="L124" s="327">
        <f t="shared" si="34"/>
        <v>1</v>
      </c>
      <c r="M124" s="327"/>
      <c r="N124" s="327"/>
      <c r="O124" s="327"/>
      <c r="P124" s="327"/>
      <c r="Q124" s="327"/>
      <c r="R124" s="327"/>
      <c r="S124" s="327"/>
      <c r="T124" s="334" t="s">
        <v>121</v>
      </c>
      <c r="U124" s="335"/>
      <c r="V124" s="563"/>
      <c r="W124" s="563"/>
      <c r="X124" s="563"/>
      <c r="Y124" s="563"/>
      <c r="Z124" s="563"/>
      <c r="AA124" s="131"/>
      <c r="AB124" s="115"/>
      <c r="AC124" s="114"/>
      <c r="AD124" s="113"/>
      <c r="AF124" s="329"/>
      <c r="AG124" s="330"/>
    </row>
    <row r="125" spans="1:33" s="326" customFormat="1" x14ac:dyDescent="0.25">
      <c r="A125" s="327"/>
      <c r="B125" s="122">
        <f t="shared" si="39"/>
        <v>0</v>
      </c>
      <c r="C125" s="332">
        <f t="shared" si="40"/>
        <v>0</v>
      </c>
      <c r="D125" s="332">
        <f t="shared" si="41"/>
        <v>0</v>
      </c>
      <c r="E125" s="332">
        <f t="shared" si="42"/>
        <v>0</v>
      </c>
      <c r="F125" s="325"/>
      <c r="I125" s="327">
        <f t="shared" ref="I125:I130" si="43">IF($AD125=0,0,1)</f>
        <v>0</v>
      </c>
      <c r="J125" s="327">
        <f>IF(I125=1,1,IF(SUM(J126:J$165)+SUM(I$26:I125)&lt;$I$22,1,0))</f>
        <v>0</v>
      </c>
      <c r="K125" s="327">
        <f t="shared" si="33"/>
        <v>0</v>
      </c>
      <c r="L125" s="327">
        <f t="shared" si="34"/>
        <v>0</v>
      </c>
      <c r="M125" s="327"/>
      <c r="N125" s="327"/>
      <c r="O125" s="327"/>
      <c r="P125" s="327"/>
      <c r="Q125" s="327"/>
      <c r="R125" s="327"/>
      <c r="S125" s="327"/>
      <c r="T125" s="334" t="s">
        <v>143</v>
      </c>
      <c r="U125" s="335"/>
      <c r="V125" s="563"/>
      <c r="W125" s="563"/>
      <c r="X125" s="563"/>
      <c r="Y125" s="563"/>
      <c r="Z125" s="563"/>
      <c r="AA125" s="131"/>
      <c r="AB125" s="115"/>
      <c r="AC125" s="114"/>
      <c r="AD125" s="113"/>
      <c r="AF125" s="329"/>
      <c r="AG125" s="330"/>
    </row>
    <row r="126" spans="1:33" s="326" customFormat="1" hidden="1" x14ac:dyDescent="0.25">
      <c r="A126" s="327">
        <f>IFERROR(IF(AD126&gt;0,T126,0),0)</f>
        <v>0</v>
      </c>
      <c r="B126" s="122">
        <f t="shared" si="39"/>
        <v>0</v>
      </c>
      <c r="C126" s="332">
        <f t="shared" si="40"/>
        <v>0</v>
      </c>
      <c r="D126" s="332">
        <f t="shared" si="41"/>
        <v>0</v>
      </c>
      <c r="E126" s="332">
        <f t="shared" si="42"/>
        <v>0</v>
      </c>
      <c r="F126" s="325"/>
      <c r="I126" s="327">
        <f t="shared" si="43"/>
        <v>0</v>
      </c>
      <c r="J126" s="327">
        <f>IF(I126=1,1,IF(SUM(J127:J$165)+SUM(I$26:I126)&lt;$I$22,1,0))</f>
        <v>0</v>
      </c>
      <c r="K126" s="327">
        <f t="shared" si="33"/>
        <v>0</v>
      </c>
      <c r="L126" s="327">
        <f t="shared" si="34"/>
        <v>0</v>
      </c>
      <c r="M126" s="327"/>
      <c r="N126" s="327"/>
      <c r="O126" s="327"/>
      <c r="P126" s="327"/>
      <c r="Q126" s="327"/>
      <c r="R126" s="327"/>
      <c r="S126" s="327"/>
      <c r="T126" s="334"/>
      <c r="U126" s="335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ref="AD126:AD130" si="44">ROUND(AC126*AB126,4)</f>
        <v>0</v>
      </c>
      <c r="AF126" s="329"/>
      <c r="AG126" s="330"/>
    </row>
    <row r="127" spans="1:33" s="326" customFormat="1" hidden="1" x14ac:dyDescent="0.25">
      <c r="A127" s="327">
        <f>IFERROR(IF(AD127&gt;0,T127,0),0)</f>
        <v>0</v>
      </c>
      <c r="B127" s="122">
        <f t="shared" si="39"/>
        <v>0</v>
      </c>
      <c r="C127" s="332">
        <f t="shared" si="40"/>
        <v>0</v>
      </c>
      <c r="D127" s="332">
        <f t="shared" si="41"/>
        <v>0</v>
      </c>
      <c r="E127" s="332">
        <f t="shared" si="42"/>
        <v>0</v>
      </c>
      <c r="F127" s="325"/>
      <c r="I127" s="327">
        <f t="shared" si="43"/>
        <v>0</v>
      </c>
      <c r="J127" s="327">
        <f>IF(I127=1,1,IF(SUM(J128:J$165)+SUM(I$26:I127)&lt;$I$22,1,0))</f>
        <v>0</v>
      </c>
      <c r="K127" s="327">
        <f t="shared" si="33"/>
        <v>0</v>
      </c>
      <c r="L127" s="327">
        <f t="shared" si="34"/>
        <v>0</v>
      </c>
      <c r="M127" s="327"/>
      <c r="N127" s="327"/>
      <c r="O127" s="327"/>
      <c r="P127" s="327"/>
      <c r="Q127" s="327"/>
      <c r="R127" s="327"/>
      <c r="S127" s="327"/>
      <c r="T127" s="334"/>
      <c r="U127" s="335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4"/>
        <v>0</v>
      </c>
      <c r="AF127" s="329"/>
      <c r="AG127" s="330"/>
    </row>
    <row r="128" spans="1:33" s="326" customFormat="1" hidden="1" x14ac:dyDescent="0.25">
      <c r="A128" s="327">
        <f>IFERROR(IF(AD128&gt;0,T128,0),0)</f>
        <v>0</v>
      </c>
      <c r="B128" s="122">
        <f t="shared" si="39"/>
        <v>0</v>
      </c>
      <c r="C128" s="332">
        <f t="shared" si="40"/>
        <v>0</v>
      </c>
      <c r="D128" s="332">
        <f t="shared" si="41"/>
        <v>0</v>
      </c>
      <c r="E128" s="332">
        <f t="shared" si="42"/>
        <v>0</v>
      </c>
      <c r="F128" s="325"/>
      <c r="I128" s="327">
        <f t="shared" si="43"/>
        <v>0</v>
      </c>
      <c r="J128" s="327">
        <f>IF(I128=1,1,IF(SUM(J129:J$165)+SUM(I$26:I128)&lt;$I$22,1,0))</f>
        <v>1</v>
      </c>
      <c r="K128" s="327">
        <f t="shared" si="33"/>
        <v>1</v>
      </c>
      <c r="L128" s="327">
        <f t="shared" si="34"/>
        <v>1</v>
      </c>
      <c r="M128" s="327"/>
      <c r="N128" s="327"/>
      <c r="O128" s="327"/>
      <c r="P128" s="327"/>
      <c r="Q128" s="327"/>
      <c r="R128" s="327"/>
      <c r="S128" s="327"/>
      <c r="T128" s="334"/>
      <c r="U128" s="335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4"/>
        <v>0</v>
      </c>
      <c r="AF128" s="329"/>
      <c r="AG128" s="330"/>
    </row>
    <row r="129" spans="1:33" s="326" customFormat="1" hidden="1" x14ac:dyDescent="0.25">
      <c r="A129" s="327">
        <f>IFERROR(IF(AD129&gt;0,T129,0),0)</f>
        <v>0</v>
      </c>
      <c r="B129" s="122">
        <f t="shared" si="39"/>
        <v>0</v>
      </c>
      <c r="C129" s="332">
        <f t="shared" si="40"/>
        <v>0</v>
      </c>
      <c r="D129" s="332">
        <f t="shared" si="41"/>
        <v>0</v>
      </c>
      <c r="E129" s="332">
        <f t="shared" si="42"/>
        <v>0</v>
      </c>
      <c r="F129" s="325"/>
      <c r="I129" s="327">
        <f t="shared" si="43"/>
        <v>0</v>
      </c>
      <c r="J129" s="327">
        <f>IF(I129=1,1,IF(SUM(J130:J$165)+SUM(I$26:I129)&lt;$I$22,1,0))</f>
        <v>1</v>
      </c>
      <c r="K129" s="327">
        <f t="shared" si="33"/>
        <v>1</v>
      </c>
      <c r="L129" s="327">
        <f t="shared" si="34"/>
        <v>1</v>
      </c>
      <c r="M129" s="327"/>
      <c r="N129" s="327"/>
      <c r="O129" s="327"/>
      <c r="P129" s="327"/>
      <c r="Q129" s="327"/>
      <c r="R129" s="327"/>
      <c r="S129" s="327"/>
      <c r="T129" s="334"/>
      <c r="U129" s="335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4"/>
        <v>0</v>
      </c>
      <c r="AF129" s="329"/>
      <c r="AG129" s="330"/>
    </row>
    <row r="130" spans="1:33" s="326" customFormat="1" hidden="1" x14ac:dyDescent="0.25">
      <c r="A130" s="327">
        <f>IFERROR(IF(AD130&gt;0,T130,0),0)</f>
        <v>0</v>
      </c>
      <c r="B130" s="122">
        <f t="shared" si="39"/>
        <v>0</v>
      </c>
      <c r="C130" s="332">
        <f t="shared" si="40"/>
        <v>0</v>
      </c>
      <c r="D130" s="332">
        <f t="shared" si="41"/>
        <v>0</v>
      </c>
      <c r="E130" s="332">
        <f t="shared" si="42"/>
        <v>0</v>
      </c>
      <c r="F130" s="325"/>
      <c r="I130" s="327">
        <f t="shared" si="43"/>
        <v>0</v>
      </c>
      <c r="J130" s="327">
        <f>IF(I130=1,1,IF(SUM(J131:J$165)+SUM(I$26:I130)&lt;$I$22,1,0))</f>
        <v>1</v>
      </c>
      <c r="K130" s="327">
        <f t="shared" si="33"/>
        <v>1</v>
      </c>
      <c r="L130" s="327">
        <f t="shared" si="34"/>
        <v>1</v>
      </c>
      <c r="M130" s="327"/>
      <c r="N130" s="327"/>
      <c r="O130" s="327"/>
      <c r="P130" s="327"/>
      <c r="Q130" s="327"/>
      <c r="R130" s="327"/>
      <c r="S130" s="327"/>
      <c r="T130" s="334"/>
      <c r="U130" s="335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4"/>
        <v>0</v>
      </c>
      <c r="AF130" s="329"/>
      <c r="AG130" s="330"/>
    </row>
    <row r="131" spans="1:33" s="337" customFormat="1" ht="22.35" customHeight="1" x14ac:dyDescent="0.25">
      <c r="A131" s="336"/>
      <c r="B131" s="336"/>
      <c r="C131" s="336"/>
      <c r="D131" s="336"/>
      <c r="E131" s="336"/>
      <c r="F131" s="336"/>
      <c r="I131" s="338">
        <v>1</v>
      </c>
      <c r="J131" s="338">
        <v>1</v>
      </c>
      <c r="K131" s="338">
        <f t="shared" si="33"/>
        <v>1</v>
      </c>
      <c r="L131" s="338">
        <f t="shared" si="34"/>
        <v>1</v>
      </c>
      <c r="M131" s="338"/>
      <c r="N131" s="338"/>
      <c r="O131" s="338"/>
      <c r="P131" s="338"/>
      <c r="Q131" s="338"/>
      <c r="R131" s="338"/>
      <c r="S131" s="338"/>
      <c r="T131" s="339"/>
      <c r="U131" s="340"/>
      <c r="V131" s="167" t="s">
        <v>405</v>
      </c>
      <c r="W131" s="129"/>
      <c r="X131" s="129"/>
      <c r="Y131" s="128"/>
      <c r="Z131" s="127"/>
      <c r="AA131" s="127"/>
      <c r="AB131" s="126"/>
      <c r="AC131" s="125" t="s">
        <v>27</v>
      </c>
      <c r="AD131" s="105">
        <f>SUM(AD124:AD130)</f>
        <v>0</v>
      </c>
      <c r="AF131" s="341"/>
      <c r="AG131" s="342"/>
    </row>
    <row r="132" spans="1:33" s="326" customFormat="1" ht="25.5" x14ac:dyDescent="0.25">
      <c r="H132" s="370" t="s">
        <v>26</v>
      </c>
      <c r="I132" s="327">
        <v>1</v>
      </c>
      <c r="J132" s="327">
        <f>IF(I132=1,1,IF(SUM(J133:J$165)+SUM(I$26:I132)&lt;$I$22,1,0))</f>
        <v>1</v>
      </c>
      <c r="K132" s="327">
        <f t="shared" si="33"/>
        <v>1</v>
      </c>
      <c r="L132" s="327">
        <f t="shared" si="34"/>
        <v>1</v>
      </c>
      <c r="M132" s="327"/>
      <c r="N132" s="327"/>
      <c r="O132" s="327"/>
      <c r="P132" s="327"/>
      <c r="Q132" s="327"/>
      <c r="R132" s="327"/>
      <c r="S132" s="327"/>
      <c r="T132" s="343" t="s">
        <v>8</v>
      </c>
      <c r="U132" s="328"/>
      <c r="V132" s="568" t="s">
        <v>25</v>
      </c>
      <c r="W132" s="568"/>
      <c r="X132" s="568"/>
      <c r="Y132" s="568"/>
      <c r="Z132" s="568"/>
      <c r="AA132" s="307" t="s">
        <v>22</v>
      </c>
      <c r="AB132" s="304" t="s">
        <v>21</v>
      </c>
      <c r="AC132" s="135" t="s">
        <v>24</v>
      </c>
      <c r="AD132" s="134" t="s">
        <v>20</v>
      </c>
      <c r="AF132" s="329"/>
      <c r="AG132" s="330"/>
    </row>
    <row r="133" spans="1:33" s="326" customFormat="1" x14ac:dyDescent="0.25">
      <c r="A133" s="327"/>
      <c r="B133" s="122">
        <f t="shared" ref="B133:B143" si="45">IFERROR(IF($A133=0,0, ($AD133)/$E$1  ),0)</f>
        <v>0</v>
      </c>
      <c r="C133" s="332">
        <f t="shared" ref="C133:C143" si="46">IF($A133=0,0,$B133*$E$1)</f>
        <v>0</v>
      </c>
      <c r="D133" s="332">
        <f t="shared" ref="D133:D143" si="47">IF($A133=0,0,$B133*$F$1)</f>
        <v>0</v>
      </c>
      <c r="E133" s="332">
        <f t="shared" ref="E133:E143" si="48">IFERROR(IF($A133=0,0,$AB133),0)</f>
        <v>0</v>
      </c>
      <c r="F133" s="325"/>
      <c r="G133" s="326">
        <f t="shared" ref="G133:G143" ca="1" si="49">IF($H133=0,0,IFERROR(INDIRECT(CONCATENATE("'",$T133,"'!E1")),0))</f>
        <v>0</v>
      </c>
      <c r="H133" s="343">
        <f t="shared" ref="H133:H143" ca="1" si="50">IFERROR(IF(CONCATENATE(INDIRECT(CONCATENATE("'",$T133,"'!B1")))=CONCATENATE($T133),1,0),0)</f>
        <v>0</v>
      </c>
      <c r="I133" s="327">
        <v>1</v>
      </c>
      <c r="J133" s="327">
        <v>0</v>
      </c>
      <c r="K133" s="327">
        <f t="shared" si="33"/>
        <v>1</v>
      </c>
      <c r="L133" s="327">
        <f t="shared" si="34"/>
        <v>1</v>
      </c>
      <c r="M133" s="327"/>
      <c r="N133" s="327"/>
      <c r="O133" s="327"/>
      <c r="P133" s="327"/>
      <c r="Q133" s="327"/>
      <c r="R133" s="327"/>
      <c r="S133" s="327"/>
      <c r="T133" s="334"/>
      <c r="U133" s="335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>ROUND(AC133*AB133,4)</f>
        <v>0</v>
      </c>
      <c r="AF133" s="325"/>
      <c r="AG133" s="330"/>
    </row>
    <row r="134" spans="1:33" s="326" customFormat="1" hidden="1" x14ac:dyDescent="0.25">
      <c r="A134" s="327">
        <f t="shared" ref="A134:A143" si="51">IFERROR(IF(AD134&gt;0,T134,0),0)</f>
        <v>0</v>
      </c>
      <c r="B134" s="122">
        <f t="shared" si="45"/>
        <v>0</v>
      </c>
      <c r="C134" s="332">
        <f t="shared" si="46"/>
        <v>0</v>
      </c>
      <c r="D134" s="332">
        <f t="shared" si="47"/>
        <v>0</v>
      </c>
      <c r="E134" s="332">
        <f t="shared" si="48"/>
        <v>0</v>
      </c>
      <c r="G134" s="326">
        <f t="shared" ca="1" si="49"/>
        <v>0</v>
      </c>
      <c r="H134" s="343">
        <f t="shared" ca="1" si="50"/>
        <v>0</v>
      </c>
      <c r="I134" s="327">
        <f t="shared" ref="I134:I143" si="52">IF($AD134=0,0,1)</f>
        <v>0</v>
      </c>
      <c r="J134" s="327">
        <v>0</v>
      </c>
      <c r="K134" s="327">
        <f t="shared" si="33"/>
        <v>0</v>
      </c>
      <c r="L134" s="327">
        <f t="shared" si="34"/>
        <v>0</v>
      </c>
      <c r="M134" s="327"/>
      <c r="N134" s="327"/>
      <c r="O134" s="327"/>
      <c r="P134" s="327"/>
      <c r="Q134" s="327"/>
      <c r="R134" s="327"/>
      <c r="S134" s="327"/>
      <c r="T134" s="334"/>
      <c r="U134" s="335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ref="AD134:AD143" si="53">ROUND(AC134*AB134,4)</f>
        <v>0</v>
      </c>
      <c r="AF134" s="329"/>
      <c r="AG134" s="330"/>
    </row>
    <row r="135" spans="1:33" s="326" customFormat="1" hidden="1" x14ac:dyDescent="0.25">
      <c r="A135" s="327">
        <f t="shared" si="51"/>
        <v>0</v>
      </c>
      <c r="B135" s="122">
        <f t="shared" si="45"/>
        <v>0</v>
      </c>
      <c r="C135" s="332">
        <f t="shared" si="46"/>
        <v>0</v>
      </c>
      <c r="D135" s="332">
        <f t="shared" si="47"/>
        <v>0</v>
      </c>
      <c r="E135" s="332">
        <f t="shared" si="48"/>
        <v>0</v>
      </c>
      <c r="G135" s="326">
        <f t="shared" ca="1" si="49"/>
        <v>0</v>
      </c>
      <c r="H135" s="343">
        <f t="shared" ca="1" si="50"/>
        <v>0</v>
      </c>
      <c r="I135" s="327">
        <f t="shared" si="52"/>
        <v>0</v>
      </c>
      <c r="J135" s="327">
        <v>0</v>
      </c>
      <c r="K135" s="327">
        <f t="shared" si="33"/>
        <v>0</v>
      </c>
      <c r="L135" s="327">
        <f t="shared" si="34"/>
        <v>0</v>
      </c>
      <c r="M135" s="327"/>
      <c r="N135" s="327"/>
      <c r="O135" s="327"/>
      <c r="P135" s="327"/>
      <c r="Q135" s="327"/>
      <c r="R135" s="327"/>
      <c r="S135" s="327"/>
      <c r="T135" s="334"/>
      <c r="U135" s="335"/>
      <c r="V135" s="563" t="s">
        <v>19</v>
      </c>
      <c r="W135" s="563"/>
      <c r="X135" s="563"/>
      <c r="Y135" s="563"/>
      <c r="Z135" s="563"/>
      <c r="AA135" s="131" t="s">
        <v>19</v>
      </c>
      <c r="AB135" s="115"/>
      <c r="AC135" s="114">
        <v>0</v>
      </c>
      <c r="AD135" s="113">
        <f t="shared" si="53"/>
        <v>0</v>
      </c>
      <c r="AF135" s="329"/>
      <c r="AG135" s="330"/>
    </row>
    <row r="136" spans="1:33" s="326" customFormat="1" hidden="1" x14ac:dyDescent="0.25">
      <c r="A136" s="327">
        <f t="shared" si="51"/>
        <v>0</v>
      </c>
      <c r="B136" s="122">
        <f t="shared" si="45"/>
        <v>0</v>
      </c>
      <c r="C136" s="332">
        <f t="shared" si="46"/>
        <v>0</v>
      </c>
      <c r="D136" s="332">
        <f t="shared" si="47"/>
        <v>0</v>
      </c>
      <c r="E136" s="332">
        <f t="shared" si="48"/>
        <v>0</v>
      </c>
      <c r="G136" s="326">
        <f t="shared" ca="1" si="49"/>
        <v>0</v>
      </c>
      <c r="H136" s="343">
        <f t="shared" ca="1" si="50"/>
        <v>0</v>
      </c>
      <c r="I136" s="327">
        <f t="shared" si="52"/>
        <v>0</v>
      </c>
      <c r="J136" s="327">
        <v>0</v>
      </c>
      <c r="K136" s="327">
        <f t="shared" si="33"/>
        <v>0</v>
      </c>
      <c r="L136" s="327">
        <f t="shared" si="34"/>
        <v>0</v>
      </c>
      <c r="M136" s="327"/>
      <c r="N136" s="327"/>
      <c r="O136" s="327"/>
      <c r="P136" s="327"/>
      <c r="Q136" s="327"/>
      <c r="R136" s="327"/>
      <c r="S136" s="327"/>
      <c r="T136" s="334"/>
      <c r="U136" s="335"/>
      <c r="V136" s="563" t="s">
        <v>19</v>
      </c>
      <c r="W136" s="563"/>
      <c r="X136" s="563"/>
      <c r="Y136" s="563"/>
      <c r="Z136" s="563"/>
      <c r="AA136" s="131" t="s">
        <v>19</v>
      </c>
      <c r="AB136" s="115"/>
      <c r="AC136" s="114">
        <v>0</v>
      </c>
      <c r="AD136" s="113">
        <f t="shared" si="53"/>
        <v>0</v>
      </c>
      <c r="AF136" s="329"/>
      <c r="AG136" s="330"/>
    </row>
    <row r="137" spans="1:33" s="326" customFormat="1" hidden="1" x14ac:dyDescent="0.25">
      <c r="A137" s="327">
        <f t="shared" si="51"/>
        <v>0</v>
      </c>
      <c r="B137" s="122">
        <f t="shared" si="45"/>
        <v>0</v>
      </c>
      <c r="C137" s="332">
        <f t="shared" si="46"/>
        <v>0</v>
      </c>
      <c r="D137" s="332">
        <f t="shared" si="47"/>
        <v>0</v>
      </c>
      <c r="E137" s="332">
        <f t="shared" si="48"/>
        <v>0</v>
      </c>
      <c r="G137" s="326">
        <f t="shared" ca="1" si="49"/>
        <v>0</v>
      </c>
      <c r="H137" s="343">
        <f t="shared" ca="1" si="50"/>
        <v>0</v>
      </c>
      <c r="I137" s="327">
        <f t="shared" si="52"/>
        <v>0</v>
      </c>
      <c r="J137" s="327">
        <v>0</v>
      </c>
      <c r="K137" s="327">
        <f t="shared" si="33"/>
        <v>0</v>
      </c>
      <c r="L137" s="327">
        <f t="shared" si="34"/>
        <v>0</v>
      </c>
      <c r="M137" s="327"/>
      <c r="N137" s="327"/>
      <c r="O137" s="327"/>
      <c r="P137" s="327"/>
      <c r="Q137" s="327"/>
      <c r="R137" s="327"/>
      <c r="S137" s="327"/>
      <c r="T137" s="334"/>
      <c r="U137" s="335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 t="shared" si="53"/>
        <v>0</v>
      </c>
      <c r="AF137" s="329"/>
      <c r="AG137" s="330"/>
    </row>
    <row r="138" spans="1:33" s="326" customFormat="1" hidden="1" x14ac:dyDescent="0.25">
      <c r="A138" s="327">
        <f t="shared" si="51"/>
        <v>0</v>
      </c>
      <c r="B138" s="122">
        <f t="shared" si="45"/>
        <v>0</v>
      </c>
      <c r="C138" s="332">
        <f t="shared" si="46"/>
        <v>0</v>
      </c>
      <c r="D138" s="332">
        <f t="shared" si="47"/>
        <v>0</v>
      </c>
      <c r="E138" s="332">
        <f t="shared" si="48"/>
        <v>0</v>
      </c>
      <c r="G138" s="326">
        <f t="shared" ca="1" si="49"/>
        <v>0</v>
      </c>
      <c r="H138" s="343">
        <f t="shared" ca="1" si="50"/>
        <v>0</v>
      </c>
      <c r="I138" s="327">
        <f t="shared" si="52"/>
        <v>0</v>
      </c>
      <c r="J138" s="327">
        <v>0</v>
      </c>
      <c r="K138" s="327">
        <f t="shared" si="33"/>
        <v>0</v>
      </c>
      <c r="L138" s="327">
        <f t="shared" si="34"/>
        <v>0</v>
      </c>
      <c r="M138" s="327"/>
      <c r="N138" s="327"/>
      <c r="O138" s="327"/>
      <c r="P138" s="327"/>
      <c r="Q138" s="327"/>
      <c r="R138" s="327"/>
      <c r="S138" s="327"/>
      <c r="T138" s="334"/>
      <c r="U138" s="335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si="53"/>
        <v>0</v>
      </c>
      <c r="AF138" s="329"/>
      <c r="AG138" s="330"/>
    </row>
    <row r="139" spans="1:33" s="326" customFormat="1" hidden="1" x14ac:dyDescent="0.25">
      <c r="A139" s="327">
        <f t="shared" si="51"/>
        <v>0</v>
      </c>
      <c r="B139" s="122">
        <f t="shared" si="45"/>
        <v>0</v>
      </c>
      <c r="C139" s="332">
        <f t="shared" si="46"/>
        <v>0</v>
      </c>
      <c r="D139" s="332">
        <f t="shared" si="47"/>
        <v>0</v>
      </c>
      <c r="E139" s="332">
        <f t="shared" si="48"/>
        <v>0</v>
      </c>
      <c r="G139" s="326">
        <f t="shared" ca="1" si="49"/>
        <v>0</v>
      </c>
      <c r="H139" s="343">
        <f t="shared" ca="1" si="50"/>
        <v>0</v>
      </c>
      <c r="I139" s="327">
        <f t="shared" si="52"/>
        <v>0</v>
      </c>
      <c r="J139" s="327">
        <v>0</v>
      </c>
      <c r="K139" s="327">
        <f t="shared" si="33"/>
        <v>0</v>
      </c>
      <c r="L139" s="327">
        <f t="shared" si="34"/>
        <v>0</v>
      </c>
      <c r="M139" s="327"/>
      <c r="N139" s="327"/>
      <c r="O139" s="327"/>
      <c r="P139" s="327"/>
      <c r="Q139" s="327"/>
      <c r="R139" s="327"/>
      <c r="S139" s="327"/>
      <c r="T139" s="334"/>
      <c r="U139" s="335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3"/>
        <v>0</v>
      </c>
      <c r="AF139" s="329"/>
      <c r="AG139" s="330"/>
    </row>
    <row r="140" spans="1:33" s="326" customFormat="1" hidden="1" x14ac:dyDescent="0.25">
      <c r="A140" s="327">
        <f t="shared" si="51"/>
        <v>0</v>
      </c>
      <c r="B140" s="122">
        <f t="shared" si="45"/>
        <v>0</v>
      </c>
      <c r="C140" s="332">
        <f t="shared" si="46"/>
        <v>0</v>
      </c>
      <c r="D140" s="332">
        <f t="shared" si="47"/>
        <v>0</v>
      </c>
      <c r="E140" s="332">
        <f t="shared" si="48"/>
        <v>0</v>
      </c>
      <c r="G140" s="326">
        <f t="shared" ca="1" si="49"/>
        <v>0</v>
      </c>
      <c r="H140" s="343">
        <f t="shared" ca="1" si="50"/>
        <v>0</v>
      </c>
      <c r="I140" s="327">
        <f t="shared" si="52"/>
        <v>0</v>
      </c>
      <c r="J140" s="327">
        <v>0</v>
      </c>
      <c r="K140" s="327">
        <f t="shared" si="33"/>
        <v>0</v>
      </c>
      <c r="L140" s="327">
        <f t="shared" si="34"/>
        <v>0</v>
      </c>
      <c r="M140" s="327"/>
      <c r="N140" s="327"/>
      <c r="O140" s="327"/>
      <c r="P140" s="327"/>
      <c r="Q140" s="327"/>
      <c r="R140" s="327"/>
      <c r="S140" s="327"/>
      <c r="T140" s="334"/>
      <c r="U140" s="335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3"/>
        <v>0</v>
      </c>
      <c r="AF140" s="329"/>
      <c r="AG140" s="330"/>
    </row>
    <row r="141" spans="1:33" s="326" customFormat="1" hidden="1" x14ac:dyDescent="0.25">
      <c r="A141" s="327">
        <f t="shared" si="51"/>
        <v>0</v>
      </c>
      <c r="B141" s="122">
        <f t="shared" si="45"/>
        <v>0</v>
      </c>
      <c r="C141" s="332">
        <f t="shared" si="46"/>
        <v>0</v>
      </c>
      <c r="D141" s="332">
        <f t="shared" si="47"/>
        <v>0</v>
      </c>
      <c r="E141" s="332">
        <f t="shared" si="48"/>
        <v>0</v>
      </c>
      <c r="G141" s="326">
        <f t="shared" ca="1" si="49"/>
        <v>0</v>
      </c>
      <c r="H141" s="343">
        <f t="shared" ca="1" si="50"/>
        <v>0</v>
      </c>
      <c r="I141" s="327">
        <f t="shared" si="52"/>
        <v>0</v>
      </c>
      <c r="J141" s="327">
        <v>0</v>
      </c>
      <c r="K141" s="327">
        <f t="shared" si="33"/>
        <v>0</v>
      </c>
      <c r="L141" s="327">
        <f t="shared" si="34"/>
        <v>0</v>
      </c>
      <c r="M141" s="327"/>
      <c r="N141" s="327"/>
      <c r="O141" s="327"/>
      <c r="P141" s="327"/>
      <c r="Q141" s="327"/>
      <c r="R141" s="327"/>
      <c r="S141" s="327"/>
      <c r="T141" s="334"/>
      <c r="U141" s="335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3"/>
        <v>0</v>
      </c>
      <c r="AF141" s="329"/>
      <c r="AG141" s="330"/>
    </row>
    <row r="142" spans="1:33" s="326" customFormat="1" hidden="1" x14ac:dyDescent="0.25">
      <c r="A142" s="327">
        <f t="shared" si="51"/>
        <v>0</v>
      </c>
      <c r="B142" s="122">
        <f t="shared" si="45"/>
        <v>0</v>
      </c>
      <c r="C142" s="332">
        <f t="shared" si="46"/>
        <v>0</v>
      </c>
      <c r="D142" s="332">
        <f t="shared" si="47"/>
        <v>0</v>
      </c>
      <c r="E142" s="332">
        <f t="shared" si="48"/>
        <v>0</v>
      </c>
      <c r="G142" s="326">
        <f t="shared" ca="1" si="49"/>
        <v>0</v>
      </c>
      <c r="H142" s="343">
        <f t="shared" ca="1" si="50"/>
        <v>0</v>
      </c>
      <c r="I142" s="327">
        <f t="shared" si="52"/>
        <v>0</v>
      </c>
      <c r="J142" s="327">
        <v>0</v>
      </c>
      <c r="K142" s="327">
        <f t="shared" si="33"/>
        <v>0</v>
      </c>
      <c r="L142" s="327">
        <f t="shared" si="34"/>
        <v>0</v>
      </c>
      <c r="M142" s="327"/>
      <c r="N142" s="327"/>
      <c r="O142" s="327"/>
      <c r="P142" s="327"/>
      <c r="Q142" s="327"/>
      <c r="R142" s="327"/>
      <c r="S142" s="327"/>
      <c r="T142" s="334"/>
      <c r="U142" s="335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3"/>
        <v>0</v>
      </c>
      <c r="AF142" s="329"/>
      <c r="AG142" s="330"/>
    </row>
    <row r="143" spans="1:33" s="326" customFormat="1" hidden="1" x14ac:dyDescent="0.25">
      <c r="A143" s="327">
        <f t="shared" si="51"/>
        <v>0</v>
      </c>
      <c r="B143" s="122">
        <f t="shared" si="45"/>
        <v>0</v>
      </c>
      <c r="C143" s="332">
        <f t="shared" si="46"/>
        <v>0</v>
      </c>
      <c r="D143" s="332">
        <f t="shared" si="47"/>
        <v>0</v>
      </c>
      <c r="E143" s="332">
        <f t="shared" si="48"/>
        <v>0</v>
      </c>
      <c r="G143" s="326">
        <f t="shared" ca="1" si="49"/>
        <v>0</v>
      </c>
      <c r="H143" s="343">
        <f t="shared" ca="1" si="50"/>
        <v>0</v>
      </c>
      <c r="I143" s="327">
        <f t="shared" si="52"/>
        <v>0</v>
      </c>
      <c r="J143" s="327">
        <v>0</v>
      </c>
      <c r="K143" s="327">
        <f t="shared" si="33"/>
        <v>0</v>
      </c>
      <c r="L143" s="327">
        <f t="shared" si="34"/>
        <v>0</v>
      </c>
      <c r="M143" s="327"/>
      <c r="N143" s="327"/>
      <c r="O143" s="327"/>
      <c r="P143" s="327"/>
      <c r="Q143" s="327"/>
      <c r="R143" s="327"/>
      <c r="S143" s="327"/>
      <c r="T143" s="334"/>
      <c r="U143" s="335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3"/>
        <v>0</v>
      </c>
      <c r="AF143" s="329"/>
      <c r="AG143" s="330"/>
    </row>
    <row r="144" spans="1:33" s="337" customFormat="1" ht="22.35" customHeight="1" x14ac:dyDescent="0.25">
      <c r="A144" s="336"/>
      <c r="B144" s="336"/>
      <c r="C144" s="336"/>
      <c r="D144" s="336"/>
      <c r="E144" s="336"/>
      <c r="F144" s="336"/>
      <c r="I144" s="338">
        <v>1</v>
      </c>
      <c r="J144" s="338">
        <v>1</v>
      </c>
      <c r="K144" s="338">
        <f t="shared" si="33"/>
        <v>1</v>
      </c>
      <c r="L144" s="338">
        <f t="shared" si="34"/>
        <v>1</v>
      </c>
      <c r="M144" s="338"/>
      <c r="N144" s="338"/>
      <c r="O144" s="338"/>
      <c r="P144" s="338"/>
      <c r="Q144" s="338"/>
      <c r="R144" s="338"/>
      <c r="S144" s="338"/>
      <c r="T144" s="339"/>
      <c r="U144" s="340"/>
      <c r="V144" s="110"/>
      <c r="W144" s="110"/>
      <c r="X144" s="110"/>
      <c r="Y144" s="109"/>
      <c r="Z144" s="108"/>
      <c r="AA144" s="108"/>
      <c r="AB144" s="107"/>
      <c r="AC144" s="106" t="s">
        <v>23</v>
      </c>
      <c r="AD144" s="105">
        <f>SUM(AD133:AD143)</f>
        <v>0</v>
      </c>
      <c r="AF144" s="341"/>
      <c r="AG144" s="342"/>
    </row>
    <row r="145" spans="1:33" s="326" customFormat="1" ht="15" customHeight="1" x14ac:dyDescent="0.25">
      <c r="A145" s="325"/>
      <c r="B145" s="325"/>
      <c r="C145" s="325"/>
      <c r="D145" s="325"/>
      <c r="E145" s="325"/>
      <c r="F145" s="325"/>
      <c r="I145" s="327">
        <v>1</v>
      </c>
      <c r="J145" s="327">
        <f>IF(I145=1,1,IF(SUM(J146:J$165)+SUM(I$26:I145)&lt;$I$22,1,0))</f>
        <v>1</v>
      </c>
      <c r="K145" s="327">
        <f t="shared" si="33"/>
        <v>1</v>
      </c>
      <c r="L145" s="327">
        <f t="shared" si="34"/>
        <v>1</v>
      </c>
      <c r="M145" s="327"/>
      <c r="N145" s="327"/>
      <c r="O145" s="327"/>
      <c r="P145" s="327"/>
      <c r="Q145" s="327"/>
      <c r="R145" s="327"/>
      <c r="S145" s="327"/>
      <c r="T145" s="564" t="s">
        <v>8</v>
      </c>
      <c r="U145" s="328"/>
      <c r="V145" s="566"/>
      <c r="W145" s="566"/>
      <c r="X145" s="567"/>
      <c r="Y145" s="567"/>
      <c r="Z145" s="567"/>
      <c r="AA145" s="567"/>
      <c r="AB145" s="558"/>
      <c r="AC145" s="559"/>
      <c r="AD145" s="560"/>
      <c r="AF145" s="329"/>
      <c r="AG145" s="330"/>
    </row>
    <row r="146" spans="1:33" s="326" customFormat="1" x14ac:dyDescent="0.25">
      <c r="A146" s="325"/>
      <c r="B146" s="325"/>
      <c r="C146" s="325"/>
      <c r="D146" s="325"/>
      <c r="E146" s="325"/>
      <c r="F146" s="325"/>
      <c r="I146" s="327">
        <v>1</v>
      </c>
      <c r="J146" s="327">
        <f>IF(I146=1,1,IF(SUM(J147:J$165)+SUM(I$26:I146)&lt;$I$22,1,0))</f>
        <v>1</v>
      </c>
      <c r="K146" s="327">
        <f t="shared" si="33"/>
        <v>1</v>
      </c>
      <c r="L146" s="327">
        <f t="shared" si="34"/>
        <v>1</v>
      </c>
      <c r="M146" s="327"/>
      <c r="N146" s="327"/>
      <c r="O146" s="327"/>
      <c r="P146" s="327"/>
      <c r="Q146" s="327"/>
      <c r="R146" s="327"/>
      <c r="S146" s="327"/>
      <c r="T146" s="565"/>
      <c r="U146" s="328"/>
      <c r="V146" s="566"/>
      <c r="W146" s="566"/>
      <c r="X146" s="567"/>
      <c r="Y146" s="479"/>
      <c r="Z146" s="479"/>
      <c r="AA146" s="479"/>
      <c r="AB146" s="558"/>
      <c r="AC146" s="559"/>
      <c r="AD146" s="560"/>
      <c r="AF146" s="329"/>
      <c r="AG146" s="330"/>
    </row>
    <row r="147" spans="1:33" s="326" customFormat="1" x14ac:dyDescent="0.25">
      <c r="A147" s="327"/>
      <c r="B147" s="122">
        <f t="shared" ref="B147:B157" si="54">IFERROR(IF($A147=0,0, ($AD147)/$E$1  ),0)</f>
        <v>0</v>
      </c>
      <c r="C147" s="332">
        <f t="shared" ref="C147:C157" si="55">IF($A147=0,0,$B147*$E$1)</f>
        <v>0</v>
      </c>
      <c r="D147" s="332">
        <f t="shared" ref="D147:D157" si="56">IF($A147=0,0,$B147*$F$1)</f>
        <v>0</v>
      </c>
      <c r="E147" s="332">
        <f t="shared" ref="E147:E157" si="57">IFERROR(IF($A147=0,0,$AB147),0)</f>
        <v>0</v>
      </c>
      <c r="F147" s="325"/>
      <c r="I147" s="327">
        <v>1</v>
      </c>
      <c r="J147" s="327">
        <v>0</v>
      </c>
      <c r="K147" s="327">
        <f t="shared" si="33"/>
        <v>1</v>
      </c>
      <c r="L147" s="327">
        <f t="shared" si="34"/>
        <v>1</v>
      </c>
      <c r="M147" s="327"/>
      <c r="N147" s="327"/>
      <c r="O147" s="327"/>
      <c r="P147" s="327"/>
      <c r="Q147" s="327"/>
      <c r="R147" s="327"/>
      <c r="S147" s="120"/>
      <c r="T147" s="334"/>
      <c r="U147" s="118"/>
      <c r="V147" s="561"/>
      <c r="W147" s="561"/>
      <c r="X147" s="480"/>
      <c r="Y147" s="481"/>
      <c r="Z147" s="481"/>
      <c r="AA147" s="482"/>
      <c r="AB147" s="481"/>
      <c r="AC147" s="483"/>
      <c r="AD147" s="187"/>
      <c r="AF147" s="329"/>
      <c r="AG147" s="330"/>
    </row>
    <row r="148" spans="1:33" s="326" customFormat="1" hidden="1" x14ac:dyDescent="0.25">
      <c r="A148" s="327">
        <f t="shared" ref="A148:A157" si="58">IFERROR(IF(AD148&gt;0,T148,0),0)</f>
        <v>0</v>
      </c>
      <c r="B148" s="122">
        <f t="shared" si="54"/>
        <v>0</v>
      </c>
      <c r="C148" s="332">
        <f t="shared" si="55"/>
        <v>0</v>
      </c>
      <c r="D148" s="332">
        <f t="shared" si="56"/>
        <v>0</v>
      </c>
      <c r="E148" s="332">
        <f t="shared" si="57"/>
        <v>0</v>
      </c>
      <c r="F148" s="325"/>
      <c r="I148" s="327">
        <f t="shared" ref="I148:I157" si="59">IF($AD148=0,0,1)</f>
        <v>0</v>
      </c>
      <c r="J148" s="327">
        <v>0</v>
      </c>
      <c r="K148" s="327">
        <f t="shared" si="33"/>
        <v>0</v>
      </c>
      <c r="L148" s="327">
        <f t="shared" si="34"/>
        <v>0</v>
      </c>
      <c r="M148" s="327"/>
      <c r="N148" s="327"/>
      <c r="O148" s="327"/>
      <c r="P148" s="327"/>
      <c r="Q148" s="327"/>
      <c r="R148" s="327"/>
      <c r="S148" s="120"/>
      <c r="T148" s="334"/>
      <c r="U148" s="118"/>
      <c r="V148" s="562" t="s">
        <v>19</v>
      </c>
      <c r="W148" s="562"/>
      <c r="X148" s="474" t="s">
        <v>19</v>
      </c>
      <c r="Y148" s="475"/>
      <c r="Z148" s="475"/>
      <c r="AA148" s="476">
        <v>0</v>
      </c>
      <c r="AB148" s="475"/>
      <c r="AC148" s="477">
        <v>0</v>
      </c>
      <c r="AD148" s="478">
        <f t="shared" ref="AD148:AD157" si="60">ROUND(AA148*AB148*AC148,4)</f>
        <v>0</v>
      </c>
      <c r="AF148" s="329"/>
      <c r="AG148" s="330"/>
    </row>
    <row r="149" spans="1:33" s="326" customFormat="1" hidden="1" x14ac:dyDescent="0.25">
      <c r="A149" s="327">
        <f t="shared" si="58"/>
        <v>0</v>
      </c>
      <c r="B149" s="122">
        <f t="shared" si="54"/>
        <v>0</v>
      </c>
      <c r="C149" s="332">
        <f t="shared" si="55"/>
        <v>0</v>
      </c>
      <c r="D149" s="332">
        <f t="shared" si="56"/>
        <v>0</v>
      </c>
      <c r="E149" s="332">
        <f t="shared" si="57"/>
        <v>0</v>
      </c>
      <c r="F149" s="325"/>
      <c r="I149" s="327">
        <f t="shared" si="59"/>
        <v>0</v>
      </c>
      <c r="J149" s="327">
        <v>0</v>
      </c>
      <c r="K149" s="327">
        <f t="shared" si="33"/>
        <v>0</v>
      </c>
      <c r="L149" s="327">
        <f t="shared" si="34"/>
        <v>0</v>
      </c>
      <c r="M149" s="327"/>
      <c r="N149" s="327"/>
      <c r="O149" s="327"/>
      <c r="P149" s="327"/>
      <c r="Q149" s="327"/>
      <c r="R149" s="327"/>
      <c r="S149" s="120"/>
      <c r="T149" s="334"/>
      <c r="U149" s="118"/>
      <c r="V149" s="557" t="s">
        <v>19</v>
      </c>
      <c r="W149" s="557"/>
      <c r="X149" s="117" t="s">
        <v>19</v>
      </c>
      <c r="Y149" s="115"/>
      <c r="Z149" s="115"/>
      <c r="AA149" s="116">
        <v>0</v>
      </c>
      <c r="AB149" s="115"/>
      <c r="AC149" s="114">
        <v>0</v>
      </c>
      <c r="AD149" s="113">
        <f t="shared" si="60"/>
        <v>0</v>
      </c>
      <c r="AF149" s="329"/>
      <c r="AG149" s="330"/>
    </row>
    <row r="150" spans="1:33" s="326" customFormat="1" hidden="1" x14ac:dyDescent="0.25">
      <c r="A150" s="327">
        <f t="shared" si="58"/>
        <v>0</v>
      </c>
      <c r="B150" s="122">
        <f t="shared" si="54"/>
        <v>0</v>
      </c>
      <c r="C150" s="332">
        <f t="shared" si="55"/>
        <v>0</v>
      </c>
      <c r="D150" s="332">
        <f t="shared" si="56"/>
        <v>0</v>
      </c>
      <c r="E150" s="332">
        <f t="shared" si="57"/>
        <v>0</v>
      </c>
      <c r="F150" s="325"/>
      <c r="I150" s="327">
        <f t="shared" si="59"/>
        <v>0</v>
      </c>
      <c r="J150" s="327">
        <v>0</v>
      </c>
      <c r="K150" s="327">
        <f t="shared" si="33"/>
        <v>0</v>
      </c>
      <c r="L150" s="327">
        <f t="shared" si="34"/>
        <v>0</v>
      </c>
      <c r="M150" s="327"/>
      <c r="N150" s="327"/>
      <c r="O150" s="327"/>
      <c r="P150" s="327"/>
      <c r="Q150" s="327"/>
      <c r="R150" s="327"/>
      <c r="S150" s="120"/>
      <c r="T150" s="334"/>
      <c r="U150" s="118"/>
      <c r="V150" s="557" t="s">
        <v>19</v>
      </c>
      <c r="W150" s="557"/>
      <c r="X150" s="117" t="s">
        <v>19</v>
      </c>
      <c r="Y150" s="115"/>
      <c r="Z150" s="115"/>
      <c r="AA150" s="116">
        <v>0</v>
      </c>
      <c r="AB150" s="115"/>
      <c r="AC150" s="114">
        <v>0</v>
      </c>
      <c r="AD150" s="113">
        <f t="shared" si="60"/>
        <v>0</v>
      </c>
      <c r="AF150" s="329"/>
      <c r="AG150" s="330"/>
    </row>
    <row r="151" spans="1:33" s="326" customFormat="1" hidden="1" x14ac:dyDescent="0.25">
      <c r="A151" s="327">
        <f t="shared" si="58"/>
        <v>0</v>
      </c>
      <c r="B151" s="122">
        <f t="shared" si="54"/>
        <v>0</v>
      </c>
      <c r="C151" s="332">
        <f t="shared" si="55"/>
        <v>0</v>
      </c>
      <c r="D151" s="332">
        <f t="shared" si="56"/>
        <v>0</v>
      </c>
      <c r="E151" s="332">
        <f t="shared" si="57"/>
        <v>0</v>
      </c>
      <c r="F151" s="325"/>
      <c r="I151" s="327">
        <f t="shared" si="59"/>
        <v>0</v>
      </c>
      <c r="J151" s="327">
        <v>0</v>
      </c>
      <c r="K151" s="327">
        <f t="shared" ref="K151:K164" si="61">MAX(I151:J151)</f>
        <v>0</v>
      </c>
      <c r="L151" s="327">
        <f t="shared" ref="L151:L164" si="62">K151</f>
        <v>0</v>
      </c>
      <c r="M151" s="327"/>
      <c r="N151" s="327"/>
      <c r="O151" s="327"/>
      <c r="P151" s="327"/>
      <c r="Q151" s="327"/>
      <c r="R151" s="327"/>
      <c r="S151" s="120"/>
      <c r="T151" s="334"/>
      <c r="U151" s="118"/>
      <c r="V151" s="557" t="s">
        <v>19</v>
      </c>
      <c r="W151" s="557"/>
      <c r="X151" s="117" t="s">
        <v>19</v>
      </c>
      <c r="Y151" s="115"/>
      <c r="Z151" s="115"/>
      <c r="AA151" s="116">
        <v>0</v>
      </c>
      <c r="AB151" s="115"/>
      <c r="AC151" s="114">
        <v>0</v>
      </c>
      <c r="AD151" s="113">
        <f t="shared" si="60"/>
        <v>0</v>
      </c>
      <c r="AF151" s="329"/>
      <c r="AG151" s="330"/>
    </row>
    <row r="152" spans="1:33" s="326" customFormat="1" hidden="1" x14ac:dyDescent="0.25">
      <c r="A152" s="327">
        <f t="shared" si="58"/>
        <v>0</v>
      </c>
      <c r="B152" s="122">
        <f t="shared" si="54"/>
        <v>0</v>
      </c>
      <c r="C152" s="332">
        <f t="shared" si="55"/>
        <v>0</v>
      </c>
      <c r="D152" s="332">
        <f t="shared" si="56"/>
        <v>0</v>
      </c>
      <c r="E152" s="332">
        <f t="shared" si="57"/>
        <v>0</v>
      </c>
      <c r="F152" s="325"/>
      <c r="I152" s="327">
        <f t="shared" si="59"/>
        <v>0</v>
      </c>
      <c r="J152" s="327">
        <v>0</v>
      </c>
      <c r="K152" s="327">
        <f t="shared" si="61"/>
        <v>0</v>
      </c>
      <c r="L152" s="327">
        <f t="shared" si="62"/>
        <v>0</v>
      </c>
      <c r="M152" s="327"/>
      <c r="N152" s="327"/>
      <c r="O152" s="327"/>
      <c r="P152" s="327"/>
      <c r="Q152" s="327"/>
      <c r="R152" s="327"/>
      <c r="S152" s="120"/>
      <c r="T152" s="334"/>
      <c r="U152" s="118"/>
      <c r="V152" s="557" t="s">
        <v>19</v>
      </c>
      <c r="W152" s="557"/>
      <c r="X152" s="117" t="s">
        <v>19</v>
      </c>
      <c r="Y152" s="115"/>
      <c r="Z152" s="115"/>
      <c r="AA152" s="116">
        <v>0</v>
      </c>
      <c r="AB152" s="115"/>
      <c r="AC152" s="114">
        <v>0</v>
      </c>
      <c r="AD152" s="113">
        <f t="shared" si="60"/>
        <v>0</v>
      </c>
      <c r="AF152" s="329"/>
      <c r="AG152" s="330"/>
    </row>
    <row r="153" spans="1:33" s="326" customFormat="1" hidden="1" x14ac:dyDescent="0.25">
      <c r="A153" s="327">
        <f t="shared" si="58"/>
        <v>0</v>
      </c>
      <c r="B153" s="122">
        <f t="shared" si="54"/>
        <v>0</v>
      </c>
      <c r="C153" s="332">
        <f t="shared" si="55"/>
        <v>0</v>
      </c>
      <c r="D153" s="332">
        <f t="shared" si="56"/>
        <v>0</v>
      </c>
      <c r="E153" s="332">
        <f t="shared" si="57"/>
        <v>0</v>
      </c>
      <c r="F153" s="325"/>
      <c r="I153" s="327">
        <f t="shared" si="59"/>
        <v>0</v>
      </c>
      <c r="J153" s="327">
        <v>0</v>
      </c>
      <c r="K153" s="327">
        <f t="shared" si="61"/>
        <v>0</v>
      </c>
      <c r="L153" s="327">
        <f t="shared" si="62"/>
        <v>0</v>
      </c>
      <c r="M153" s="327"/>
      <c r="N153" s="327"/>
      <c r="O153" s="327"/>
      <c r="P153" s="327"/>
      <c r="Q153" s="327"/>
      <c r="R153" s="327"/>
      <c r="S153" s="120"/>
      <c r="T153" s="334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60"/>
        <v>0</v>
      </c>
      <c r="AF153" s="329"/>
      <c r="AG153" s="330"/>
    </row>
    <row r="154" spans="1:33" s="326" customFormat="1" hidden="1" x14ac:dyDescent="0.25">
      <c r="A154" s="327">
        <f t="shared" si="58"/>
        <v>0</v>
      </c>
      <c r="B154" s="122">
        <f t="shared" si="54"/>
        <v>0</v>
      </c>
      <c r="C154" s="332">
        <f t="shared" si="55"/>
        <v>0</v>
      </c>
      <c r="D154" s="332">
        <f t="shared" si="56"/>
        <v>0</v>
      </c>
      <c r="E154" s="332">
        <f t="shared" si="57"/>
        <v>0</v>
      </c>
      <c r="F154" s="325"/>
      <c r="I154" s="327">
        <f t="shared" si="59"/>
        <v>0</v>
      </c>
      <c r="J154" s="327">
        <v>0</v>
      </c>
      <c r="K154" s="327">
        <f t="shared" si="61"/>
        <v>0</v>
      </c>
      <c r="L154" s="327">
        <f t="shared" si="62"/>
        <v>0</v>
      </c>
      <c r="M154" s="327"/>
      <c r="N154" s="327"/>
      <c r="O154" s="327"/>
      <c r="P154" s="327"/>
      <c r="Q154" s="327"/>
      <c r="R154" s="327"/>
      <c r="S154" s="120"/>
      <c r="T154" s="334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60"/>
        <v>0</v>
      </c>
      <c r="AF154" s="329"/>
      <c r="AG154" s="330"/>
    </row>
    <row r="155" spans="1:33" s="326" customFormat="1" hidden="1" x14ac:dyDescent="0.25">
      <c r="A155" s="327">
        <f t="shared" si="58"/>
        <v>0</v>
      </c>
      <c r="B155" s="122">
        <f t="shared" si="54"/>
        <v>0</v>
      </c>
      <c r="C155" s="332">
        <f t="shared" si="55"/>
        <v>0</v>
      </c>
      <c r="D155" s="332">
        <f t="shared" si="56"/>
        <v>0</v>
      </c>
      <c r="E155" s="332">
        <f t="shared" si="57"/>
        <v>0</v>
      </c>
      <c r="F155" s="325"/>
      <c r="I155" s="327">
        <f t="shared" si="59"/>
        <v>0</v>
      </c>
      <c r="J155" s="327">
        <v>0</v>
      </c>
      <c r="K155" s="327">
        <f t="shared" si="61"/>
        <v>0</v>
      </c>
      <c r="L155" s="327">
        <f t="shared" si="62"/>
        <v>0</v>
      </c>
      <c r="M155" s="327"/>
      <c r="N155" s="327"/>
      <c r="O155" s="327"/>
      <c r="P155" s="327"/>
      <c r="Q155" s="327"/>
      <c r="R155" s="327"/>
      <c r="S155" s="120"/>
      <c r="T155" s="334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60"/>
        <v>0</v>
      </c>
      <c r="AF155" s="329"/>
      <c r="AG155" s="330"/>
    </row>
    <row r="156" spans="1:33" s="326" customFormat="1" hidden="1" x14ac:dyDescent="0.25">
      <c r="A156" s="327">
        <f t="shared" si="58"/>
        <v>0</v>
      </c>
      <c r="B156" s="122">
        <f t="shared" si="54"/>
        <v>0</v>
      </c>
      <c r="C156" s="332">
        <f t="shared" si="55"/>
        <v>0</v>
      </c>
      <c r="D156" s="332">
        <f t="shared" si="56"/>
        <v>0</v>
      </c>
      <c r="E156" s="332">
        <f t="shared" si="57"/>
        <v>0</v>
      </c>
      <c r="F156" s="325"/>
      <c r="I156" s="327">
        <f t="shared" si="59"/>
        <v>0</v>
      </c>
      <c r="J156" s="327">
        <v>0</v>
      </c>
      <c r="K156" s="327">
        <f t="shared" si="61"/>
        <v>0</v>
      </c>
      <c r="L156" s="327">
        <f t="shared" si="62"/>
        <v>0</v>
      </c>
      <c r="M156" s="327"/>
      <c r="N156" s="327"/>
      <c r="O156" s="327"/>
      <c r="P156" s="327"/>
      <c r="Q156" s="327"/>
      <c r="R156" s="327"/>
      <c r="S156" s="120"/>
      <c r="T156" s="334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60"/>
        <v>0</v>
      </c>
      <c r="AF156" s="329"/>
      <c r="AG156" s="330"/>
    </row>
    <row r="157" spans="1:33" s="326" customFormat="1" hidden="1" x14ac:dyDescent="0.25">
      <c r="A157" s="327">
        <f t="shared" si="58"/>
        <v>0</v>
      </c>
      <c r="B157" s="122">
        <f t="shared" si="54"/>
        <v>0</v>
      </c>
      <c r="C157" s="332">
        <f t="shared" si="55"/>
        <v>0</v>
      </c>
      <c r="D157" s="332">
        <f t="shared" si="56"/>
        <v>0</v>
      </c>
      <c r="E157" s="332">
        <f t="shared" si="57"/>
        <v>0</v>
      </c>
      <c r="F157" s="325"/>
      <c r="I157" s="327">
        <f t="shared" si="59"/>
        <v>0</v>
      </c>
      <c r="J157" s="327">
        <v>0</v>
      </c>
      <c r="K157" s="327">
        <f t="shared" si="61"/>
        <v>0</v>
      </c>
      <c r="L157" s="327">
        <f t="shared" si="62"/>
        <v>0</v>
      </c>
      <c r="M157" s="327"/>
      <c r="N157" s="327"/>
      <c r="O157" s="327"/>
      <c r="P157" s="327"/>
      <c r="Q157" s="327"/>
      <c r="R157" s="327"/>
      <c r="S157" s="120"/>
      <c r="T157" s="372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60"/>
        <v>0</v>
      </c>
      <c r="AF157" s="329"/>
      <c r="AG157" s="330"/>
    </row>
    <row r="158" spans="1:33" s="337" customFormat="1" ht="22.35" customHeight="1" x14ac:dyDescent="0.25">
      <c r="A158" s="336"/>
      <c r="B158" s="336"/>
      <c r="C158" s="336"/>
      <c r="D158" s="336"/>
      <c r="E158" s="336"/>
      <c r="F158" s="336"/>
      <c r="G158" s="326"/>
      <c r="H158" s="326"/>
      <c r="I158" s="338">
        <v>1</v>
      </c>
      <c r="J158" s="338">
        <v>1</v>
      </c>
      <c r="K158" s="338">
        <f t="shared" si="61"/>
        <v>1</v>
      </c>
      <c r="L158" s="338">
        <f t="shared" si="62"/>
        <v>1</v>
      </c>
      <c r="M158" s="338"/>
      <c r="N158" s="338"/>
      <c r="O158" s="338"/>
      <c r="P158" s="338"/>
      <c r="Q158" s="338"/>
      <c r="R158" s="338"/>
      <c r="S158" s="338"/>
      <c r="T158" s="340"/>
      <c r="U158" s="340"/>
      <c r="V158" s="110"/>
      <c r="W158" s="110"/>
      <c r="X158" s="110"/>
      <c r="Y158" s="109"/>
      <c r="Z158" s="108"/>
      <c r="AA158" s="108"/>
      <c r="AB158" s="107"/>
      <c r="AC158" s="106"/>
      <c r="AD158" s="105"/>
      <c r="AF158" s="341"/>
      <c r="AG158" s="342"/>
    </row>
    <row r="159" spans="1:33" s="326" customFormat="1" ht="18" customHeight="1" x14ac:dyDescent="0.25">
      <c r="A159" s="325"/>
      <c r="B159" s="325"/>
      <c r="C159" s="325"/>
      <c r="D159" s="325"/>
      <c r="E159" s="325"/>
      <c r="F159" s="325"/>
      <c r="G159" s="356" t="s">
        <v>18</v>
      </c>
      <c r="H159" s="356" t="s">
        <v>17</v>
      </c>
      <c r="I159" s="327">
        <v>1</v>
      </c>
      <c r="J159" s="327">
        <f>IF(I159=1,1,IF(SUM(J160:J$165)+SUM(I$26:I159)&lt;$I$22,1,0))</f>
        <v>1</v>
      </c>
      <c r="K159" s="327">
        <f t="shared" si="61"/>
        <v>1</v>
      </c>
      <c r="L159" s="327">
        <f t="shared" si="62"/>
        <v>1</v>
      </c>
      <c r="M159" s="327"/>
      <c r="N159" s="327"/>
      <c r="O159" s="327"/>
      <c r="P159" s="327"/>
      <c r="Q159" s="327"/>
      <c r="R159" s="327"/>
      <c r="S159" s="327"/>
      <c r="T159" s="24"/>
      <c r="U159" s="345"/>
      <c r="V159" s="99"/>
      <c r="W159" s="98"/>
      <c r="X159" s="97"/>
      <c r="Y159" s="96"/>
      <c r="Z159" s="373" t="s">
        <v>486</v>
      </c>
      <c r="AA159" s="94"/>
      <c r="AB159" s="93"/>
      <c r="AC159" s="92"/>
      <c r="AD159" s="91">
        <f>TRUNC(SUM(AD122+AD131+AD144+AD158),2)</f>
        <v>13504.37</v>
      </c>
      <c r="AF159" s="329"/>
      <c r="AG159" s="330"/>
    </row>
    <row r="160" spans="1:33" s="326" customFormat="1" ht="18" customHeight="1" x14ac:dyDescent="0.25">
      <c r="A160" s="325"/>
      <c r="B160" s="325"/>
      <c r="C160" s="325"/>
      <c r="D160" s="325"/>
      <c r="E160" s="325"/>
      <c r="F160" s="325"/>
      <c r="G160" s="64" t="s">
        <v>16</v>
      </c>
      <c r="H160" s="343">
        <f>IFERROR(IF(G160=$A$1,1,0),0)</f>
        <v>1</v>
      </c>
      <c r="I160" s="327">
        <f>IF($AD160=0,0,1)</f>
        <v>1</v>
      </c>
      <c r="J160" s="327">
        <f>H160</f>
        <v>1</v>
      </c>
      <c r="K160" s="327">
        <f t="shared" si="61"/>
        <v>1</v>
      </c>
      <c r="L160" s="327">
        <f t="shared" si="62"/>
        <v>1</v>
      </c>
      <c r="M160" s="327"/>
      <c r="N160" s="327"/>
      <c r="O160" s="327"/>
      <c r="P160" s="327"/>
      <c r="Q160" s="327"/>
      <c r="R160" s="327"/>
      <c r="S160" s="327"/>
      <c r="T160" s="24"/>
      <c r="U160" s="345"/>
      <c r="V160" s="90"/>
      <c r="W160" s="90"/>
      <c r="X160" s="89"/>
      <c r="Y160" s="88"/>
      <c r="Z160" s="374" t="s">
        <v>266</v>
      </c>
      <c r="AA160" s="86"/>
      <c r="AB160" s="85">
        <v>0.12</v>
      </c>
      <c r="AC160" s="84"/>
      <c r="AD160" s="83">
        <f>AD159*AB160</f>
        <v>1620.5244</v>
      </c>
      <c r="AF160" s="329"/>
      <c r="AG160" s="330"/>
    </row>
    <row r="161" spans="1:33" s="326" customFormat="1" ht="18" customHeight="1" x14ac:dyDescent="0.25">
      <c r="A161" s="325"/>
      <c r="B161" s="325"/>
      <c r="C161" s="325"/>
      <c r="D161" s="325"/>
      <c r="E161" s="325"/>
      <c r="F161" s="325"/>
      <c r="G161" s="64" t="s">
        <v>16</v>
      </c>
      <c r="H161" s="343">
        <f>IFERROR(IF(G161=$A$1,1,0),0)</f>
        <v>1</v>
      </c>
      <c r="I161" s="327">
        <f>IF($AD161=0,0,1)</f>
        <v>1</v>
      </c>
      <c r="J161" s="327">
        <f>H161</f>
        <v>1</v>
      </c>
      <c r="K161" s="327">
        <f t="shared" si="61"/>
        <v>1</v>
      </c>
      <c r="L161" s="327">
        <f t="shared" si="62"/>
        <v>1</v>
      </c>
      <c r="M161" s="327"/>
      <c r="N161" s="327"/>
      <c r="O161" s="327"/>
      <c r="P161" s="327"/>
      <c r="Q161" s="327"/>
      <c r="R161" s="327"/>
      <c r="S161" s="327"/>
      <c r="T161" s="24"/>
      <c r="U161" s="345"/>
      <c r="V161" s="375"/>
      <c r="W161" s="375"/>
      <c r="X161" s="376"/>
      <c r="Y161" s="361"/>
      <c r="Z161" s="377" t="s">
        <v>267</v>
      </c>
      <c r="AA161" s="362"/>
      <c r="AB161" s="378">
        <v>0.10787172011661809</v>
      </c>
      <c r="AC161" s="379"/>
      <c r="AD161" s="380">
        <f>(AD160+AD159)*AB161</f>
        <v>1631.5483755102046</v>
      </c>
      <c r="AF161" s="329"/>
      <c r="AG161" s="330"/>
    </row>
    <row r="162" spans="1:33" s="326" customFormat="1" ht="18" customHeight="1" x14ac:dyDescent="0.25">
      <c r="A162" s="325"/>
      <c r="B162" s="325"/>
      <c r="C162" s="325"/>
      <c r="D162" s="325"/>
      <c r="E162" s="325"/>
      <c r="F162" s="325"/>
      <c r="G162" s="64" t="s">
        <v>16</v>
      </c>
      <c r="H162" s="343">
        <f>IFERROR(IF(G162=$A$1,1,0),0)</f>
        <v>1</v>
      </c>
      <c r="I162" s="327">
        <f>IF($AD162=0,0,1)</f>
        <v>1</v>
      </c>
      <c r="J162" s="327">
        <f>H162</f>
        <v>1</v>
      </c>
      <c r="K162" s="327">
        <f t="shared" si="61"/>
        <v>1</v>
      </c>
      <c r="L162" s="327">
        <f t="shared" si="62"/>
        <v>1</v>
      </c>
      <c r="M162" s="327"/>
      <c r="N162" s="327"/>
      <c r="O162" s="327"/>
      <c r="P162" s="327"/>
      <c r="Q162" s="327"/>
      <c r="R162" s="327"/>
      <c r="S162" s="327"/>
      <c r="T162" s="24"/>
      <c r="U162" s="345"/>
      <c r="V162" s="375"/>
      <c r="W162" s="375"/>
      <c r="X162" s="376"/>
      <c r="Y162" s="361"/>
      <c r="Z162" s="377" t="s">
        <v>268</v>
      </c>
      <c r="AA162" s="362"/>
      <c r="AB162" s="378">
        <v>5.8309037900874654E-2</v>
      </c>
      <c r="AC162" s="379"/>
      <c r="AD162" s="380">
        <f>(AD160+AD159)*AB162</f>
        <v>881.91804081632688</v>
      </c>
      <c r="AF162" s="329"/>
      <c r="AG162" s="330"/>
    </row>
    <row r="163" spans="1:33" s="326" customFormat="1" ht="18" hidden="1" customHeight="1" x14ac:dyDescent="0.25">
      <c r="A163" s="325"/>
      <c r="B163" s="325"/>
      <c r="C163" s="325"/>
      <c r="D163" s="325"/>
      <c r="E163" s="325"/>
      <c r="F163" s="325"/>
      <c r="G163" s="64" t="s">
        <v>14</v>
      </c>
      <c r="H163" s="343">
        <f>IFERROR(IF(G163=$A$1,1,0),0)</f>
        <v>0</v>
      </c>
      <c r="I163" s="327">
        <f>IF($AD163=0,0,1)</f>
        <v>0</v>
      </c>
      <c r="J163" s="327">
        <f>H163</f>
        <v>0</v>
      </c>
      <c r="K163" s="327">
        <f t="shared" si="61"/>
        <v>0</v>
      </c>
      <c r="L163" s="327">
        <f t="shared" si="62"/>
        <v>0</v>
      </c>
      <c r="M163" s="327"/>
      <c r="N163" s="327"/>
      <c r="O163" s="327"/>
      <c r="P163" s="327"/>
      <c r="Q163" s="327"/>
      <c r="R163" s="327"/>
      <c r="S163" s="327"/>
      <c r="T163" s="24"/>
      <c r="U163" s="345"/>
      <c r="V163" s="74"/>
      <c r="W163" s="74"/>
      <c r="X163" s="73"/>
      <c r="Y163" s="72"/>
      <c r="Z163" s="381" t="s">
        <v>15</v>
      </c>
      <c r="AA163" s="70"/>
      <c r="AB163" s="69">
        <v>0</v>
      </c>
      <c r="AC163" s="68"/>
      <c r="AD163" s="67">
        <f>AD159*AB163</f>
        <v>0</v>
      </c>
      <c r="AF163" s="329"/>
      <c r="AG163" s="330"/>
    </row>
    <row r="164" spans="1:33" s="326" customFormat="1" ht="18" customHeight="1" x14ac:dyDescent="0.25">
      <c r="A164" s="325"/>
      <c r="B164" s="382">
        <f>SUM(B$26:B$163)</f>
        <v>0</v>
      </c>
      <c r="C164" s="383">
        <f>SUM(C$26:C$163)</f>
        <v>0</v>
      </c>
      <c r="D164" s="383">
        <f>SUM(D$26:D$163)</f>
        <v>0</v>
      </c>
      <c r="E164" s="325"/>
      <c r="F164" s="325"/>
      <c r="G164" s="64" t="s">
        <v>14</v>
      </c>
      <c r="H164" s="343">
        <f>IFERROR(IF(G164=$A$1,1,0),0)</f>
        <v>0</v>
      </c>
      <c r="I164" s="338">
        <v>1</v>
      </c>
      <c r="J164" s="338">
        <v>1</v>
      </c>
      <c r="K164" s="338">
        <f t="shared" si="61"/>
        <v>1</v>
      </c>
      <c r="L164" s="338">
        <f t="shared" si="62"/>
        <v>1</v>
      </c>
      <c r="M164" s="338"/>
      <c r="N164" s="338"/>
      <c r="O164" s="338"/>
      <c r="P164" s="338"/>
      <c r="Q164" s="338"/>
      <c r="R164" s="338"/>
      <c r="S164" s="327"/>
      <c r="T164" s="24"/>
      <c r="U164" s="345"/>
      <c r="V164" s="59"/>
      <c r="W164" s="58"/>
      <c r="X164" s="57"/>
      <c r="Y164" s="56"/>
      <c r="Z164" s="384" t="s">
        <v>269</v>
      </c>
      <c r="AA164" s="54"/>
      <c r="AB164" s="53"/>
      <c r="AC164" s="52"/>
      <c r="AD164" s="51">
        <f>TRUNC(AD159+AD160+AD161+AD162,2)</f>
        <v>17638.36</v>
      </c>
      <c r="AF164" s="329"/>
      <c r="AG164" s="330"/>
    </row>
    <row r="165" spans="1:33" s="326" customFormat="1" ht="5.45" customHeight="1" x14ac:dyDescent="0.25">
      <c r="A165" s="325"/>
      <c r="B165" s="325"/>
      <c r="C165" s="325"/>
      <c r="D165" s="325"/>
      <c r="E165" s="325"/>
      <c r="F165" s="325"/>
      <c r="I165" s="327"/>
      <c r="J165" s="327"/>
      <c r="K165" s="327"/>
      <c r="L165" s="327"/>
      <c r="M165" s="327"/>
      <c r="N165" s="327"/>
      <c r="O165" s="327"/>
      <c r="P165" s="327"/>
      <c r="Q165" s="327"/>
      <c r="R165" s="327"/>
      <c r="S165" s="327"/>
      <c r="T165" s="385"/>
      <c r="U165" s="345"/>
      <c r="V165" s="386"/>
      <c r="W165" s="386"/>
      <c r="X165" s="387"/>
      <c r="Y165" s="388"/>
      <c r="Z165" s="389"/>
      <c r="AA165" s="390"/>
      <c r="AB165" s="391"/>
      <c r="AC165" s="392"/>
      <c r="AD165" s="393"/>
      <c r="AF165" s="329"/>
      <c r="AG165" s="330"/>
    </row>
    <row r="166" spans="1:33" s="326" customFormat="1" ht="18" customHeight="1" x14ac:dyDescent="0.25">
      <c r="A166" s="325"/>
      <c r="B166" s="325"/>
      <c r="C166" s="325"/>
      <c r="D166" s="325"/>
      <c r="E166" s="325"/>
      <c r="F166" s="325"/>
      <c r="I166" s="327"/>
      <c r="J166" s="327"/>
      <c r="K166" s="327"/>
      <c r="L166" s="327"/>
      <c r="M166" s="327"/>
      <c r="N166" s="327"/>
      <c r="O166" s="327"/>
      <c r="P166" s="327"/>
      <c r="Q166" s="327"/>
      <c r="R166" s="327"/>
      <c r="S166" s="327"/>
      <c r="T166" s="385"/>
      <c r="U166" s="345"/>
      <c r="V166" s="395"/>
      <c r="W166" s="386"/>
      <c r="X166" s="387"/>
      <c r="Y166" s="388"/>
      <c r="Z166" s="389"/>
      <c r="AA166" s="390"/>
      <c r="AB166" s="391"/>
      <c r="AC166" s="392"/>
      <c r="AD166" s="393"/>
      <c r="AF166" s="329"/>
      <c r="AG166" s="330"/>
    </row>
    <row r="167" spans="1:33" s="326" customFormat="1" ht="18" customHeight="1" x14ac:dyDescent="0.25">
      <c r="A167" s="325"/>
      <c r="B167" s="325"/>
      <c r="C167" s="325"/>
      <c r="D167" s="325"/>
      <c r="E167" s="325"/>
      <c r="F167" s="325"/>
      <c r="I167" s="327"/>
      <c r="J167" s="327"/>
      <c r="K167" s="327"/>
      <c r="L167" s="327"/>
      <c r="M167" s="327"/>
      <c r="N167" s="327"/>
      <c r="O167" s="327"/>
      <c r="P167" s="327"/>
      <c r="Q167" s="327"/>
      <c r="R167" s="327"/>
      <c r="S167" s="327"/>
      <c r="T167" s="385"/>
      <c r="U167" s="345"/>
      <c r="V167" s="386"/>
      <c r="W167" s="386"/>
      <c r="X167" s="387"/>
      <c r="Y167" s="388"/>
      <c r="AF167" s="329"/>
      <c r="AG167" s="330"/>
    </row>
    <row r="168" spans="1:33" s="326" customFormat="1" ht="18" customHeight="1" x14ac:dyDescent="0.25">
      <c r="A168" s="325"/>
      <c r="B168" s="325"/>
      <c r="C168" s="325"/>
      <c r="D168" s="325"/>
      <c r="E168" s="325"/>
      <c r="F168" s="325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  <c r="S168" s="327"/>
      <c r="T168" s="385"/>
      <c r="U168" s="345"/>
      <c r="V168" s="386"/>
      <c r="W168" s="386"/>
      <c r="X168" s="387"/>
      <c r="Y168" s="388"/>
      <c r="AF168" s="329"/>
      <c r="AG168" s="330"/>
    </row>
    <row r="169" spans="1:33" s="326" customFormat="1" ht="18" customHeight="1" x14ac:dyDescent="0.25">
      <c r="A169" s="325"/>
      <c r="B169" s="325"/>
      <c r="C169" s="325"/>
      <c r="D169" s="325"/>
      <c r="E169" s="325"/>
      <c r="F169" s="325"/>
      <c r="I169" s="327"/>
      <c r="J169" s="327"/>
      <c r="K169" s="327"/>
      <c r="L169" s="327"/>
      <c r="M169" s="327"/>
      <c r="N169" s="327"/>
      <c r="O169" s="327"/>
      <c r="P169" s="327"/>
      <c r="Q169" s="327"/>
      <c r="R169" s="327"/>
      <c r="S169" s="327"/>
      <c r="T169" s="385"/>
      <c r="U169" s="345"/>
      <c r="V169" s="386"/>
      <c r="W169" s="386"/>
      <c r="X169" s="387"/>
      <c r="Y169" s="388"/>
      <c r="AF169" s="329"/>
      <c r="AG169" s="330"/>
    </row>
    <row r="170" spans="1:33" s="326" customFormat="1" ht="18" customHeight="1" x14ac:dyDescent="0.25">
      <c r="A170" s="325"/>
      <c r="B170" s="325"/>
      <c r="C170" s="325"/>
      <c r="D170" s="325"/>
      <c r="E170" s="325"/>
      <c r="F170" s="325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  <c r="S170" s="327"/>
      <c r="T170" s="385"/>
      <c r="U170" s="345"/>
      <c r="V170" s="386"/>
      <c r="W170" s="386"/>
      <c r="X170" s="387"/>
      <c r="Y170" s="388"/>
      <c r="Z170" s="389"/>
      <c r="AA170" s="390"/>
      <c r="AB170" s="391"/>
      <c r="AC170" s="392"/>
      <c r="AD170" s="394"/>
      <c r="AF170" s="329"/>
      <c r="AG170" s="330"/>
    </row>
    <row r="171" spans="1:33" s="326" customFormat="1" x14ac:dyDescent="0.25">
      <c r="A171" s="325"/>
      <c r="B171" s="26"/>
      <c r="C171" s="26"/>
      <c r="D171" s="26"/>
      <c r="E171" s="26"/>
      <c r="F171" s="26"/>
      <c r="G171" s="1"/>
      <c r="H171" s="1"/>
      <c r="I171" s="25"/>
      <c r="J171" s="25"/>
      <c r="K171" s="25"/>
      <c r="L171" s="327"/>
      <c r="M171" s="327"/>
      <c r="N171" s="327"/>
      <c r="O171" s="327"/>
      <c r="P171" s="327"/>
      <c r="Q171" s="327"/>
      <c r="R171" s="327"/>
      <c r="T171" s="385"/>
      <c r="U171" s="385"/>
      <c r="V171" s="385"/>
      <c r="W171" s="385"/>
      <c r="X171" s="385"/>
      <c r="Y171" s="385"/>
      <c r="Z171" s="385"/>
      <c r="AA171" s="385"/>
      <c r="AB171" s="385"/>
      <c r="AC171" s="385"/>
      <c r="AD171" s="385"/>
    </row>
    <row r="172" spans="1:33" s="326" customFormat="1" x14ac:dyDescent="0.25">
      <c r="A172" s="325"/>
      <c r="B172" s="26"/>
      <c r="C172" s="26"/>
      <c r="D172" s="26"/>
      <c r="E172" s="26"/>
      <c r="F172" s="26"/>
      <c r="G172" s="1"/>
      <c r="H172" s="1"/>
      <c r="I172" s="25"/>
      <c r="J172" s="25"/>
      <c r="K172" s="25"/>
      <c r="L172" s="327"/>
      <c r="M172" s="327"/>
      <c r="N172" s="327"/>
      <c r="O172" s="327"/>
      <c r="P172" s="327"/>
      <c r="Q172" s="327"/>
      <c r="R172" s="327"/>
      <c r="T172" s="385"/>
      <c r="U172" s="385"/>
      <c r="V172" s="385"/>
      <c r="W172" s="385"/>
      <c r="X172" s="385"/>
      <c r="Y172" s="385"/>
      <c r="Z172" s="385"/>
      <c r="AA172" s="385"/>
      <c r="AB172" s="385"/>
      <c r="AC172" s="385"/>
      <c r="AD172" s="385"/>
    </row>
    <row r="173" spans="1:33" s="326" customFormat="1" x14ac:dyDescent="0.25">
      <c r="A173" s="325"/>
      <c r="B173" s="26"/>
      <c r="C173" s="26"/>
      <c r="D173" s="26"/>
      <c r="E173" s="26"/>
      <c r="F173" s="26"/>
      <c r="G173" s="1"/>
      <c r="H173" s="1"/>
      <c r="I173" s="25"/>
      <c r="J173" s="25"/>
      <c r="K173" s="25"/>
      <c r="L173" s="327"/>
      <c r="M173" s="327"/>
      <c r="N173" s="327"/>
      <c r="O173" s="327"/>
      <c r="P173" s="327"/>
      <c r="Q173" s="327"/>
      <c r="R173" s="327"/>
      <c r="T173" s="385"/>
      <c r="U173" s="385"/>
      <c r="V173" s="385"/>
      <c r="W173" s="385"/>
      <c r="X173" s="385"/>
      <c r="Y173" s="385"/>
      <c r="Z173" s="385"/>
      <c r="AA173" s="385"/>
      <c r="AB173" s="385"/>
      <c r="AC173" s="385"/>
      <c r="AD173" s="385"/>
    </row>
    <row r="174" spans="1:33" s="326" customFormat="1" x14ac:dyDescent="0.25">
      <c r="A174" s="325"/>
      <c r="B174" s="26"/>
      <c r="C174" s="26"/>
      <c r="D174" s="26"/>
      <c r="E174" s="26"/>
      <c r="F174" s="26"/>
      <c r="G174" s="1"/>
      <c r="H174" s="1"/>
      <c r="I174" s="25"/>
      <c r="J174" s="25"/>
      <c r="K174" s="25"/>
      <c r="L174" s="327"/>
      <c r="M174" s="327"/>
      <c r="N174" s="327"/>
      <c r="O174" s="327"/>
      <c r="P174" s="327"/>
      <c r="Q174" s="327"/>
      <c r="R174" s="327"/>
      <c r="T174" s="385"/>
      <c r="U174" s="385"/>
      <c r="V174" s="385"/>
      <c r="W174" s="385"/>
      <c r="X174" s="385"/>
      <c r="Y174" s="385"/>
      <c r="Z174" s="385"/>
      <c r="AA174" s="385"/>
      <c r="AB174" s="385"/>
      <c r="AC174" s="385"/>
      <c r="AD174" s="385"/>
    </row>
    <row r="175" spans="1:33" s="326" customFormat="1" x14ac:dyDescent="0.25">
      <c r="A175" s="325"/>
      <c r="B175" s="26"/>
      <c r="C175" s="26"/>
      <c r="D175" s="26"/>
      <c r="E175" s="26"/>
      <c r="F175" s="26"/>
      <c r="G175" s="1"/>
      <c r="H175" s="1"/>
      <c r="I175" s="25"/>
      <c r="J175" s="25"/>
      <c r="K175" s="25"/>
      <c r="L175" s="327"/>
      <c r="M175" s="327"/>
      <c r="N175" s="327"/>
      <c r="O175" s="327"/>
      <c r="P175" s="327"/>
      <c r="Q175" s="327"/>
      <c r="R175" s="327"/>
      <c r="T175" s="385"/>
      <c r="U175" s="385"/>
      <c r="V175" s="385"/>
      <c r="W175" s="385"/>
      <c r="X175" s="385"/>
      <c r="Y175" s="385"/>
      <c r="Z175" s="385"/>
      <c r="AA175" s="385"/>
      <c r="AB175" s="385"/>
      <c r="AC175" s="385"/>
      <c r="AD175" s="385"/>
    </row>
    <row r="176" spans="1:33" s="326" customFormat="1" x14ac:dyDescent="0.25">
      <c r="A176" s="325"/>
      <c r="B176" s="26"/>
      <c r="C176" s="26"/>
      <c r="D176" s="26"/>
      <c r="E176" s="26"/>
      <c r="F176" s="26"/>
      <c r="G176" s="1"/>
      <c r="H176" s="1"/>
      <c r="I176" s="25"/>
      <c r="J176" s="25"/>
      <c r="K176" s="25"/>
      <c r="L176" s="327"/>
      <c r="M176" s="327"/>
      <c r="N176" s="327"/>
      <c r="O176" s="327"/>
      <c r="P176" s="327"/>
      <c r="Q176" s="327"/>
      <c r="R176" s="327"/>
      <c r="T176" s="385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</row>
    <row r="177" spans="1:30" s="326" customFormat="1" x14ac:dyDescent="0.25">
      <c r="A177" s="325"/>
      <c r="B177" s="26"/>
      <c r="C177" s="26"/>
      <c r="D177" s="26"/>
      <c r="E177" s="26"/>
      <c r="F177" s="26"/>
      <c r="G177" s="1"/>
      <c r="H177" s="1"/>
      <c r="I177" s="25"/>
      <c r="J177" s="25"/>
      <c r="K177" s="25"/>
      <c r="L177" s="327"/>
      <c r="M177" s="327"/>
      <c r="N177" s="327"/>
      <c r="O177" s="327"/>
      <c r="P177" s="327"/>
      <c r="Q177" s="327"/>
      <c r="R177" s="327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</row>
    <row r="178" spans="1:30" s="326" customFormat="1" x14ac:dyDescent="0.25">
      <c r="A178" s="325"/>
      <c r="B178" s="26"/>
      <c r="C178" s="26"/>
      <c r="D178" s="26"/>
      <c r="E178" s="26"/>
      <c r="F178" s="26"/>
      <c r="G178" s="1"/>
      <c r="H178" s="1"/>
      <c r="I178" s="25"/>
      <c r="J178" s="25"/>
      <c r="K178" s="25"/>
      <c r="L178" s="327"/>
      <c r="M178" s="327"/>
      <c r="N178" s="327"/>
      <c r="O178" s="327"/>
      <c r="P178" s="327"/>
      <c r="Q178" s="327"/>
      <c r="R178" s="327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</row>
    <row r="179" spans="1:30" s="326" customFormat="1" x14ac:dyDescent="0.25">
      <c r="A179" s="325"/>
      <c r="B179" s="26"/>
      <c r="C179" s="26"/>
      <c r="D179" s="26"/>
      <c r="E179" s="26"/>
      <c r="F179" s="26"/>
      <c r="G179" s="1"/>
      <c r="H179" s="1"/>
      <c r="I179" s="25"/>
      <c r="J179" s="25"/>
      <c r="K179" s="25"/>
      <c r="L179" s="327"/>
      <c r="M179" s="327"/>
      <c r="N179" s="327"/>
      <c r="O179" s="327"/>
      <c r="P179" s="327"/>
      <c r="Q179" s="327"/>
      <c r="R179" s="327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</row>
    <row r="180" spans="1:30" s="326" customFormat="1" x14ac:dyDescent="0.25">
      <c r="A180" s="325"/>
      <c r="B180" s="26"/>
      <c r="C180" s="26"/>
      <c r="D180" s="26"/>
      <c r="E180" s="26"/>
      <c r="F180" s="26"/>
      <c r="G180" s="1"/>
      <c r="H180" s="1"/>
      <c r="I180" s="25"/>
      <c r="J180" s="25"/>
      <c r="K180" s="25"/>
      <c r="L180" s="327"/>
      <c r="M180" s="327"/>
      <c r="N180" s="327"/>
      <c r="O180" s="327"/>
      <c r="P180" s="327"/>
      <c r="Q180" s="327"/>
      <c r="R180" s="327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</row>
    <row r="181" spans="1:30" s="326" customFormat="1" x14ac:dyDescent="0.25">
      <c r="A181" s="325"/>
      <c r="B181" s="26"/>
      <c r="C181" s="26"/>
      <c r="D181" s="26"/>
      <c r="E181" s="26"/>
      <c r="F181" s="26"/>
      <c r="G181" s="1"/>
      <c r="H181" s="1"/>
      <c r="I181" s="25"/>
      <c r="J181" s="25"/>
      <c r="K181" s="25"/>
      <c r="L181" s="327"/>
      <c r="M181" s="327"/>
      <c r="N181" s="327"/>
      <c r="O181" s="327"/>
      <c r="P181" s="327"/>
      <c r="Q181" s="327"/>
      <c r="R181" s="327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</row>
    <row r="182" spans="1:30" s="326" customFormat="1" x14ac:dyDescent="0.25">
      <c r="A182" s="325"/>
      <c r="B182" s="26"/>
      <c r="C182" s="26"/>
      <c r="D182" s="26"/>
      <c r="E182" s="26"/>
      <c r="F182" s="26"/>
      <c r="G182" s="1"/>
      <c r="H182" s="1"/>
      <c r="I182" s="25"/>
      <c r="J182" s="25"/>
      <c r="K182" s="25"/>
      <c r="L182" s="327"/>
      <c r="M182" s="327"/>
      <c r="N182" s="327"/>
      <c r="O182" s="327"/>
      <c r="P182" s="327"/>
      <c r="Q182" s="327"/>
      <c r="R182" s="327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</row>
    <row r="183" spans="1:30" s="326" customFormat="1" x14ac:dyDescent="0.25">
      <c r="A183" s="325"/>
      <c r="B183" s="26"/>
      <c r="C183" s="26"/>
      <c r="D183" s="26"/>
      <c r="E183" s="26"/>
      <c r="F183" s="26"/>
      <c r="G183" s="1"/>
      <c r="H183" s="1"/>
      <c r="I183" s="25"/>
      <c r="J183" s="25"/>
      <c r="K183" s="25"/>
      <c r="L183" s="327"/>
      <c r="M183" s="327"/>
      <c r="N183" s="327"/>
      <c r="O183" s="327"/>
      <c r="P183" s="327"/>
      <c r="Q183" s="327"/>
      <c r="R183" s="327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</row>
    <row r="184" spans="1:30" s="326" customFormat="1" x14ac:dyDescent="0.25">
      <c r="A184" s="325"/>
      <c r="B184" s="26"/>
      <c r="C184" s="26"/>
      <c r="D184" s="26"/>
      <c r="E184" s="26"/>
      <c r="F184" s="26"/>
      <c r="G184" s="1"/>
      <c r="H184" s="1"/>
      <c r="I184" s="25"/>
      <c r="J184" s="25"/>
      <c r="K184" s="25"/>
      <c r="L184" s="327"/>
      <c r="M184" s="327"/>
      <c r="N184" s="327"/>
      <c r="O184" s="327"/>
      <c r="P184" s="327"/>
      <c r="Q184" s="327"/>
      <c r="R184" s="327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</row>
    <row r="185" spans="1:30" s="326" customFormat="1" x14ac:dyDescent="0.25">
      <c r="A185" s="325"/>
      <c r="B185" s="26"/>
      <c r="C185" s="26"/>
      <c r="D185" s="26"/>
      <c r="E185" s="26"/>
      <c r="F185" s="26"/>
      <c r="G185" s="1"/>
      <c r="H185" s="1"/>
      <c r="I185" s="25"/>
      <c r="J185" s="25"/>
      <c r="K185" s="25"/>
      <c r="L185" s="327"/>
      <c r="M185" s="327"/>
      <c r="N185" s="327"/>
      <c r="O185" s="327"/>
      <c r="P185" s="327"/>
      <c r="Q185" s="327"/>
      <c r="R185" s="327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</row>
    <row r="186" spans="1:30" s="326" customFormat="1" x14ac:dyDescent="0.25">
      <c r="A186" s="325"/>
      <c r="B186" s="26"/>
      <c r="C186" s="26"/>
      <c r="D186" s="26"/>
      <c r="E186" s="26"/>
      <c r="F186" s="26"/>
      <c r="G186" s="1"/>
      <c r="H186" s="1"/>
      <c r="I186" s="25"/>
      <c r="J186" s="25"/>
      <c r="K186" s="25"/>
      <c r="L186" s="327"/>
      <c r="M186" s="327"/>
      <c r="N186" s="327"/>
      <c r="O186" s="327"/>
      <c r="P186" s="327"/>
      <c r="Q186" s="327"/>
      <c r="R186" s="327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</row>
    <row r="187" spans="1:30" s="326" customFormat="1" x14ac:dyDescent="0.25">
      <c r="A187" s="325"/>
      <c r="B187" s="26"/>
      <c r="C187" s="26"/>
      <c r="D187" s="26"/>
      <c r="E187" s="26"/>
      <c r="F187" s="26"/>
      <c r="G187" s="1"/>
      <c r="H187" s="1"/>
      <c r="I187" s="25"/>
      <c r="J187" s="25"/>
      <c r="K187" s="25"/>
      <c r="L187" s="327"/>
      <c r="M187" s="327"/>
      <c r="N187" s="327"/>
      <c r="O187" s="327"/>
      <c r="P187" s="327"/>
      <c r="Q187" s="327"/>
      <c r="R187" s="327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</row>
    <row r="188" spans="1:30" s="326" customFormat="1" x14ac:dyDescent="0.25">
      <c r="A188" s="325"/>
      <c r="B188" s="26"/>
      <c r="C188" s="26"/>
      <c r="D188" s="26"/>
      <c r="E188" s="26"/>
      <c r="F188" s="26"/>
      <c r="G188" s="1"/>
      <c r="H188" s="1"/>
      <c r="I188" s="25"/>
      <c r="J188" s="25"/>
      <c r="K188" s="25"/>
      <c r="L188" s="327"/>
      <c r="M188" s="327"/>
      <c r="N188" s="327"/>
      <c r="O188" s="327"/>
      <c r="P188" s="327"/>
      <c r="Q188" s="327"/>
      <c r="R188" s="327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</row>
    <row r="189" spans="1:30" s="326" customFormat="1" x14ac:dyDescent="0.25">
      <c r="A189" s="325"/>
      <c r="B189" s="26"/>
      <c r="C189" s="26"/>
      <c r="D189" s="26"/>
      <c r="E189" s="26"/>
      <c r="F189" s="26"/>
      <c r="G189" s="1"/>
      <c r="H189" s="1"/>
      <c r="I189" s="25"/>
      <c r="J189" s="25"/>
      <c r="K189" s="25"/>
      <c r="L189" s="327"/>
      <c r="M189" s="327"/>
      <c r="N189" s="327"/>
      <c r="O189" s="327"/>
      <c r="P189" s="327"/>
      <c r="Q189" s="327"/>
      <c r="R189" s="327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</row>
    <row r="190" spans="1:30" s="326" customFormat="1" x14ac:dyDescent="0.25">
      <c r="A190" s="325"/>
      <c r="B190" s="26"/>
      <c r="C190" s="26"/>
      <c r="D190" s="26"/>
      <c r="E190" s="26"/>
      <c r="F190" s="26"/>
      <c r="G190" s="1"/>
      <c r="H190" s="1"/>
      <c r="I190" s="25"/>
      <c r="J190" s="25"/>
      <c r="K190" s="25"/>
      <c r="L190" s="327"/>
      <c r="M190" s="327"/>
      <c r="N190" s="327"/>
      <c r="O190" s="327"/>
      <c r="P190" s="327"/>
      <c r="Q190" s="327"/>
      <c r="R190" s="327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</row>
    <row r="191" spans="1:30" s="326" customFormat="1" x14ac:dyDescent="0.25">
      <c r="A191" s="325"/>
      <c r="B191" s="26"/>
      <c r="C191" s="26"/>
      <c r="D191" s="26"/>
      <c r="E191" s="26"/>
      <c r="F191" s="26"/>
      <c r="G191" s="1"/>
      <c r="H191" s="1"/>
      <c r="I191" s="25"/>
      <c r="J191" s="25"/>
      <c r="K191" s="25"/>
      <c r="L191" s="327"/>
      <c r="M191" s="327"/>
      <c r="N191" s="327"/>
      <c r="O191" s="327"/>
      <c r="P191" s="327"/>
      <c r="Q191" s="327"/>
      <c r="R191" s="327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</row>
    <row r="192" spans="1:30" s="326" customFormat="1" x14ac:dyDescent="0.25">
      <c r="A192" s="325"/>
      <c r="B192" s="26"/>
      <c r="C192" s="26"/>
      <c r="D192" s="26"/>
      <c r="E192" s="26"/>
      <c r="F192" s="26"/>
      <c r="G192" s="1"/>
      <c r="H192" s="1"/>
      <c r="I192" s="25"/>
      <c r="J192" s="25"/>
      <c r="K192" s="25"/>
      <c r="L192" s="327"/>
      <c r="M192" s="327"/>
      <c r="N192" s="327"/>
      <c r="O192" s="327"/>
      <c r="P192" s="327"/>
      <c r="Q192" s="327"/>
      <c r="R192" s="327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</row>
    <row r="193" spans="1:30" s="326" customFormat="1" x14ac:dyDescent="0.25">
      <c r="A193" s="325"/>
      <c r="B193" s="26"/>
      <c r="C193" s="26"/>
      <c r="D193" s="26"/>
      <c r="E193" s="26"/>
      <c r="F193" s="26"/>
      <c r="G193" s="1"/>
      <c r="H193" s="1"/>
      <c r="I193" s="25"/>
      <c r="J193" s="25"/>
      <c r="K193" s="25"/>
      <c r="L193" s="327"/>
      <c r="M193" s="327"/>
      <c r="N193" s="327"/>
      <c r="O193" s="327"/>
      <c r="P193" s="327"/>
      <c r="Q193" s="327"/>
      <c r="R193" s="327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</row>
    <row r="194" spans="1:30" s="326" customFormat="1" x14ac:dyDescent="0.25">
      <c r="A194" s="325"/>
      <c r="B194" s="26"/>
      <c r="C194" s="26"/>
      <c r="D194" s="26"/>
      <c r="E194" s="26"/>
      <c r="F194" s="26"/>
      <c r="G194" s="1"/>
      <c r="H194" s="1"/>
      <c r="I194" s="25"/>
      <c r="J194" s="25"/>
      <c r="K194" s="25"/>
      <c r="L194" s="327"/>
      <c r="M194" s="327"/>
      <c r="N194" s="327"/>
      <c r="O194" s="327"/>
      <c r="P194" s="327"/>
      <c r="Q194" s="327"/>
      <c r="R194" s="327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</row>
    <row r="195" spans="1:30" s="326" customFormat="1" x14ac:dyDescent="0.25">
      <c r="A195" s="325"/>
      <c r="B195" s="26"/>
      <c r="C195" s="26"/>
      <c r="D195" s="26"/>
      <c r="E195" s="26"/>
      <c r="F195" s="26"/>
      <c r="G195" s="1"/>
      <c r="H195" s="1"/>
      <c r="I195" s="25"/>
      <c r="J195" s="25"/>
      <c r="K195" s="25"/>
      <c r="L195" s="327"/>
      <c r="M195" s="327"/>
      <c r="N195" s="327"/>
      <c r="O195" s="327"/>
      <c r="P195" s="327"/>
      <c r="Q195" s="327"/>
      <c r="R195" s="327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</row>
    <row r="196" spans="1:30" s="326" customFormat="1" x14ac:dyDescent="0.25">
      <c r="A196" s="325"/>
      <c r="B196" s="26"/>
      <c r="C196" s="26"/>
      <c r="D196" s="26"/>
      <c r="E196" s="26"/>
      <c r="F196" s="26"/>
      <c r="G196" s="1"/>
      <c r="H196" s="1"/>
      <c r="I196" s="25"/>
      <c r="J196" s="25"/>
      <c r="K196" s="25"/>
      <c r="L196" s="327"/>
      <c r="M196" s="327"/>
      <c r="N196" s="327"/>
      <c r="O196" s="327"/>
      <c r="P196" s="327"/>
      <c r="Q196" s="327"/>
      <c r="R196" s="327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</row>
    <row r="197" spans="1:30" s="326" customFormat="1" x14ac:dyDescent="0.25">
      <c r="A197" s="325"/>
      <c r="B197" s="26"/>
      <c r="C197" s="26"/>
      <c r="D197" s="26"/>
      <c r="E197" s="26"/>
      <c r="F197" s="26"/>
      <c r="G197" s="1"/>
      <c r="H197" s="1"/>
      <c r="I197" s="25"/>
      <c r="J197" s="25"/>
      <c r="K197" s="25"/>
      <c r="L197" s="327"/>
      <c r="M197" s="327"/>
      <c r="N197" s="327"/>
      <c r="O197" s="327"/>
      <c r="P197" s="327"/>
      <c r="Q197" s="327"/>
      <c r="R197" s="327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</row>
    <row r="198" spans="1:30" s="326" customFormat="1" x14ac:dyDescent="0.25">
      <c r="A198" s="325"/>
      <c r="B198" s="26"/>
      <c r="C198" s="26"/>
      <c r="D198" s="26"/>
      <c r="E198" s="26"/>
      <c r="F198" s="26"/>
      <c r="G198" s="1"/>
      <c r="H198" s="1"/>
      <c r="I198" s="25"/>
      <c r="J198" s="25"/>
      <c r="K198" s="25"/>
      <c r="L198" s="327"/>
      <c r="M198" s="327"/>
      <c r="N198" s="327"/>
      <c r="O198" s="327"/>
      <c r="P198" s="327"/>
      <c r="Q198" s="327"/>
      <c r="R198" s="327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</row>
    <row r="199" spans="1:30" s="326" customFormat="1" x14ac:dyDescent="0.25">
      <c r="A199" s="325"/>
      <c r="B199" s="26"/>
      <c r="C199" s="26"/>
      <c r="D199" s="26"/>
      <c r="E199" s="26"/>
      <c r="F199" s="26"/>
      <c r="G199" s="1"/>
      <c r="H199" s="1"/>
      <c r="I199" s="25"/>
      <c r="J199" s="25"/>
      <c r="K199" s="25"/>
      <c r="L199" s="327"/>
      <c r="M199" s="327"/>
      <c r="N199" s="327"/>
      <c r="O199" s="327"/>
      <c r="P199" s="327"/>
      <c r="Q199" s="327"/>
      <c r="R199" s="327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</row>
    <row r="200" spans="1:30" s="326" customFormat="1" x14ac:dyDescent="0.25">
      <c r="A200" s="325"/>
      <c r="B200" s="26"/>
      <c r="C200" s="26"/>
      <c r="D200" s="26"/>
      <c r="E200" s="26"/>
      <c r="F200" s="26"/>
      <c r="G200" s="1"/>
      <c r="H200" s="1"/>
      <c r="I200" s="25"/>
      <c r="J200" s="25"/>
      <c r="K200" s="25"/>
      <c r="L200" s="327"/>
      <c r="M200" s="327"/>
      <c r="N200" s="327"/>
      <c r="O200" s="327"/>
      <c r="P200" s="327"/>
      <c r="Q200" s="327"/>
      <c r="R200" s="327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</row>
    <row r="201" spans="1:30" s="326" customFormat="1" x14ac:dyDescent="0.25">
      <c r="A201" s="325"/>
      <c r="B201" s="26"/>
      <c r="C201" s="26"/>
      <c r="D201" s="26"/>
      <c r="E201" s="26"/>
      <c r="F201" s="26"/>
      <c r="G201" s="1"/>
      <c r="H201" s="1"/>
      <c r="I201" s="25"/>
      <c r="J201" s="25"/>
      <c r="K201" s="25"/>
      <c r="L201" s="327"/>
      <c r="M201" s="327"/>
      <c r="N201" s="327"/>
      <c r="O201" s="327"/>
      <c r="P201" s="327"/>
      <c r="Q201" s="327"/>
      <c r="R201" s="327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</row>
  </sheetData>
  <autoFilter ref="L26:L164">
    <filterColumn colId="0">
      <filters>
        <filter val="1"/>
      </filters>
    </filterColumn>
  </autoFilter>
  <mergeCells count="126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V38:W38"/>
    <mergeCell ref="V39:W39"/>
    <mergeCell ref="AD27:AD28"/>
    <mergeCell ref="V29:W29"/>
    <mergeCell ref="V30:W30"/>
    <mergeCell ref="V31:W31"/>
    <mergeCell ref="V32:W32"/>
    <mergeCell ref="V33:W33"/>
    <mergeCell ref="V47:W47"/>
    <mergeCell ref="V48:W48"/>
    <mergeCell ref="V49:W49"/>
    <mergeCell ref="V50:W50"/>
    <mergeCell ref="V51:W51"/>
    <mergeCell ref="V52:W52"/>
    <mergeCell ref="V41:W41"/>
    <mergeCell ref="V42:W42"/>
    <mergeCell ref="V43:W43"/>
    <mergeCell ref="V44:W44"/>
    <mergeCell ref="V45:W45"/>
    <mergeCell ref="V46:W46"/>
    <mergeCell ref="V59:W59"/>
    <mergeCell ref="V60:W60"/>
    <mergeCell ref="V61:W61"/>
    <mergeCell ref="V63:W63"/>
    <mergeCell ref="V64:W64"/>
    <mergeCell ref="V65:W65"/>
    <mergeCell ref="V53:W53"/>
    <mergeCell ref="V54:W54"/>
    <mergeCell ref="V55:W55"/>
    <mergeCell ref="V56:W56"/>
    <mergeCell ref="V57:W57"/>
    <mergeCell ref="V58:W58"/>
    <mergeCell ref="V72:W72"/>
    <mergeCell ref="V73:W73"/>
    <mergeCell ref="V74:W74"/>
    <mergeCell ref="V75:W75"/>
    <mergeCell ref="V76:W76"/>
    <mergeCell ref="V77:W77"/>
    <mergeCell ref="V66:W66"/>
    <mergeCell ref="V67:W67"/>
    <mergeCell ref="V68:W68"/>
    <mergeCell ref="V69:W69"/>
    <mergeCell ref="V70:W70"/>
    <mergeCell ref="V71:W71"/>
    <mergeCell ref="V84:W84"/>
    <mergeCell ref="V85:W85"/>
    <mergeCell ref="V86:W86"/>
    <mergeCell ref="V87:W87"/>
    <mergeCell ref="V88:W88"/>
    <mergeCell ref="V78:W78"/>
    <mergeCell ref="V79:W79"/>
    <mergeCell ref="V80:W80"/>
    <mergeCell ref="V81:W81"/>
    <mergeCell ref="V82:W82"/>
    <mergeCell ref="V83:W83"/>
    <mergeCell ref="V95:W95"/>
    <mergeCell ref="V96:W96"/>
    <mergeCell ref="V97:W97"/>
    <mergeCell ref="V98:W98"/>
    <mergeCell ref="V99:W99"/>
    <mergeCell ref="V100:W100"/>
    <mergeCell ref="V89:W89"/>
    <mergeCell ref="V90:W90"/>
    <mergeCell ref="V91:W91"/>
    <mergeCell ref="V92:W92"/>
    <mergeCell ref="V93:W93"/>
    <mergeCell ref="V94:W94"/>
    <mergeCell ref="X122:Y122"/>
    <mergeCell ref="V123:Z123"/>
    <mergeCell ref="V124:Z124"/>
    <mergeCell ref="V101:W101"/>
    <mergeCell ref="V102:W102"/>
    <mergeCell ref="V103:W103"/>
    <mergeCell ref="V104:W104"/>
    <mergeCell ref="V105:W105"/>
    <mergeCell ref="V122:W122"/>
    <mergeCell ref="V130:Z130"/>
    <mergeCell ref="V132:Z132"/>
    <mergeCell ref="V133:Z133"/>
    <mergeCell ref="V134:Z134"/>
    <mergeCell ref="V135:Z135"/>
    <mergeCell ref="V136:Z136"/>
    <mergeCell ref="V125:Z125"/>
    <mergeCell ref="V126:Z126"/>
    <mergeCell ref="V127:Z127"/>
    <mergeCell ref="V128:Z128"/>
    <mergeCell ref="V129:Z129"/>
    <mergeCell ref="V143:Z143"/>
    <mergeCell ref="T145:T146"/>
    <mergeCell ref="V145:W146"/>
    <mergeCell ref="X145:X146"/>
    <mergeCell ref="Y145:AA145"/>
    <mergeCell ref="AB145:AB146"/>
    <mergeCell ref="V137:Z137"/>
    <mergeCell ref="V138:Z138"/>
    <mergeCell ref="V139:Z139"/>
    <mergeCell ref="V140:Z140"/>
    <mergeCell ref="V141:Z141"/>
    <mergeCell ref="V142:Z142"/>
    <mergeCell ref="V157:W157"/>
    <mergeCell ref="V151:W151"/>
    <mergeCell ref="V152:W152"/>
    <mergeCell ref="V153:W153"/>
    <mergeCell ref="V154:W154"/>
    <mergeCell ref="V155:W155"/>
    <mergeCell ref="V156:W156"/>
    <mergeCell ref="AC145:AC146"/>
    <mergeCell ref="AD145:AD146"/>
    <mergeCell ref="V147:W147"/>
    <mergeCell ref="V148:W148"/>
    <mergeCell ref="V149:W149"/>
    <mergeCell ref="V150:W150"/>
  </mergeCells>
  <conditionalFormatting sqref="T118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59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0:H162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4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3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4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5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36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6 T109:T118">
      <formula1>0</formula1>
      <formula2>1</formula2>
    </dataValidation>
    <dataValidation type="list" allowBlank="1" showInputMessage="1" showErrorMessage="1" sqref="A1 G160:G164 G106 G109:G118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5" filterMode="1">
    <tabColor theme="9" tint="0.39997558519241921"/>
    <outlinePr summaryBelow="0"/>
    <pageSetUpPr fitToPage="1"/>
  </sheetPr>
  <dimension ref="A1:AG204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03 01 01</v>
      </c>
      <c r="C1" s="25" t="str">
        <f>CONCATENATE($W$25)</f>
        <v>PROJETO GEOMÉTRICO - DUPLICAÇÃO</v>
      </c>
      <c r="D1" s="25" t="str">
        <f>CONCATENATE($AC$25)</f>
        <v>Km</v>
      </c>
      <c r="E1" s="231">
        <f>$AD$162</f>
        <v>3079.02</v>
      </c>
      <c r="F1" s="231">
        <f>$AD$167</f>
        <v>4021.56</v>
      </c>
      <c r="G1" s="233">
        <f>$T$120</f>
        <v>15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167</v>
      </c>
      <c r="W25" s="579" t="str">
        <f>VLOOKUP(V25,ORÇAMENTO!E:G,2,0)</f>
        <v>PROJETO GEOMÉTRICO - DUPLICAÇÃO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IF(I27=1,1,IF(SUM(J28:J$168)+SUM(I$26:I27)&lt;$I$22,1,0))</f>
        <v>1</v>
      </c>
      <c r="K27" s="33">
        <f t="shared" ref="K27:K56" si="0">MAX(I27:J27)</f>
        <v>1</v>
      </c>
      <c r="L27" s="33">
        <f t="shared" ref="L27:L56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IF(I28=1,1,IF(SUM(J29:J$168)+SUM(I$26:I28)&lt;$I$22,1,0))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7" si="2">IFERROR(IF($A29=0,0, ($AD29/$G$1)/$E$1  ),0)</f>
        <v>0</v>
      </c>
      <c r="C29" s="121">
        <f t="shared" ref="C29:C37" si="3">IF($A29=0,0,$B29*$E$1)</f>
        <v>0</v>
      </c>
      <c r="D29" s="121">
        <f t="shared" ref="D29:D37" si="4">IF($A29=0,0,$B29*$F$1)</f>
        <v>0</v>
      </c>
      <c r="E29" s="121">
        <f>IFERROR(IF($A29=0,0,#REF!),0)</f>
        <v>0</v>
      </c>
      <c r="F29" s="122">
        <f t="shared" ref="F29:F37" si="5">IF($A29=0,0, ( ($AD29/$E29) / $AB29))</f>
        <v>0</v>
      </c>
      <c r="H29" s="139"/>
      <c r="I29" s="30">
        <v>1</v>
      </c>
      <c r="J29" s="30">
        <f>IF(I29=1,1,IF(SUM(J30:J$168)+SUM(I$26:I29)&lt;$I$22,1,0))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7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7" si="7">IF($AD30=0,0,1)</f>
        <v>0</v>
      </c>
      <c r="J30" s="30">
        <f>IF(I30=1,1,IF(SUM(J31:J$168)+SUM(I$26:I30)&lt;$I$22,1,0))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7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IF(I31=1,1,IF(SUM(J32:J$168)+SUM(I$26:I31)&lt;$I$22,1,0))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IF(I32=1,1,IF(SUM(J33:J$168)+SUM(I$26:I32)&lt;$I$22,1,0))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IF(I33=1,1,IF(SUM(J34:J$168)+SUM(I$26:I33)&lt;$I$22,1,0))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IF(I34=1,1,IF(SUM(J35:J$168)+SUM(I$26:I34)&lt;$I$22,1,0))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x14ac:dyDescent="0.25">
      <c r="A35" s="30"/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1</v>
      </c>
      <c r="J35" s="30">
        <f>IF(I35=1,1,IF(SUM(J36:J$168)+SUM(I$26:I35)&lt;$I$22,1,0))</f>
        <v>1</v>
      </c>
      <c r="K35" s="33">
        <f t="shared" si="0"/>
        <v>1</v>
      </c>
      <c r="L35" s="33">
        <f t="shared" si="1"/>
        <v>1</v>
      </c>
      <c r="M35" s="33"/>
      <c r="N35" s="33"/>
      <c r="O35" s="33"/>
      <c r="P35" s="33"/>
      <c r="Q35" s="33"/>
      <c r="R35" s="33"/>
      <c r="S35" s="33"/>
      <c r="T35" s="123" t="s">
        <v>61</v>
      </c>
      <c r="U35" s="132"/>
      <c r="V35" s="563" t="s">
        <v>184</v>
      </c>
      <c r="W35" s="563"/>
      <c r="X35" s="131" t="s">
        <v>183</v>
      </c>
      <c r="Y35" s="115">
        <v>4</v>
      </c>
      <c r="Z35" s="115">
        <v>1</v>
      </c>
      <c r="AA35" s="115"/>
      <c r="AB35" s="207">
        <f>VLOOKUP(V35,BASE!$B$5:$E$53,4,FALSE)</f>
        <v>239.7877334815829</v>
      </c>
      <c r="AC35" s="207"/>
      <c r="AD35" s="113">
        <f t="shared" si="8"/>
        <v>959.15089999999998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IF(I36=1,1,IF(SUM(J37:J$168)+SUM(I$26:I36)&lt;$I$22,1,0))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60</v>
      </c>
      <c r="U36" s="132"/>
      <c r="V36" s="563" t="s">
        <v>185</v>
      </c>
      <c r="W36" s="563"/>
      <c r="X36" s="131" t="s">
        <v>183</v>
      </c>
      <c r="Y36" s="115">
        <v>1</v>
      </c>
      <c r="Z36" s="115">
        <v>1</v>
      </c>
      <c r="AA36" s="115"/>
      <c r="AB36" s="207">
        <f>VLOOKUP(V36,BASE!$B$5:$E$53,4,FALSE)</f>
        <v>65.46508428631158</v>
      </c>
      <c r="AC36" s="207"/>
      <c r="AD36" s="113">
        <f t="shared" si="8"/>
        <v>65.465000000000003</v>
      </c>
      <c r="AE36" s="32"/>
      <c r="AF36" s="39"/>
      <c r="AG36" s="38"/>
    </row>
    <row r="37" spans="1:33" s="27" customFormat="1" hidden="1" x14ac:dyDescent="0.25">
      <c r="A37" s="30">
        <f t="shared" si="6"/>
        <v>0</v>
      </c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0</v>
      </c>
      <c r="J37" s="30">
        <f>IF(I37=1,1,IF(SUM(J38:J$168)+SUM(I$26:I37)&lt;$I$22,1,0))</f>
        <v>0</v>
      </c>
      <c r="K37" s="33">
        <f t="shared" si="0"/>
        <v>0</v>
      </c>
      <c r="L37" s="33">
        <f t="shared" si="1"/>
        <v>0</v>
      </c>
      <c r="M37" s="33"/>
      <c r="N37" s="33"/>
      <c r="O37" s="33"/>
      <c r="P37" s="33"/>
      <c r="Q37" s="33"/>
      <c r="R37" s="33"/>
      <c r="S37" s="33"/>
      <c r="T37" s="123"/>
      <c r="U37" s="132"/>
      <c r="V37" s="563" t="s">
        <v>19</v>
      </c>
      <c r="W37" s="563"/>
      <c r="X37" s="131" t="s">
        <v>19</v>
      </c>
      <c r="Y37" s="115">
        <v>0</v>
      </c>
      <c r="Z37" s="115">
        <v>0</v>
      </c>
      <c r="AA37" s="115"/>
      <c r="AB37" s="207">
        <v>0</v>
      </c>
      <c r="AC37" s="207"/>
      <c r="AD37" s="113">
        <f t="shared" si="8"/>
        <v>0</v>
      </c>
      <c r="AE37" s="32"/>
      <c r="AF37" s="39"/>
      <c r="AG37" s="38"/>
    </row>
    <row r="38" spans="1:33" s="101" customFormat="1" ht="22.35" customHeight="1" x14ac:dyDescent="0.25">
      <c r="A38" s="112"/>
      <c r="B38" s="112"/>
      <c r="C38" s="112"/>
      <c r="D38" s="112"/>
      <c r="E38" s="112"/>
      <c r="F38" s="112"/>
      <c r="I38" s="30">
        <v>1</v>
      </c>
      <c r="J38" s="30">
        <f>IF(I38=1,1,IF(SUM(J39:J$168)+SUM(I$26:I38)&lt;$I$22,1,0))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61"/>
      <c r="T38" s="130"/>
      <c r="U38" s="111"/>
      <c r="V38" s="129"/>
      <c r="W38" s="129"/>
      <c r="X38" s="129"/>
      <c r="Y38" s="128"/>
      <c r="Z38" s="165"/>
      <c r="AA38" s="165"/>
      <c r="AB38" s="206"/>
      <c r="AC38" s="125" t="s">
        <v>59</v>
      </c>
      <c r="AD38" s="205">
        <f>ROUND(SUM(AD29:AD37),2)</f>
        <v>1024.6199999999999</v>
      </c>
      <c r="AE38" s="102"/>
      <c r="AF38" s="104"/>
      <c r="AG38" s="103"/>
    </row>
    <row r="39" spans="1:33" s="27" customFormat="1" ht="31.5" customHeight="1" x14ac:dyDescent="0.25">
      <c r="A39" s="31"/>
      <c r="B39" s="31"/>
      <c r="C39" s="31"/>
      <c r="D39" s="31"/>
      <c r="E39" s="31"/>
      <c r="F39" s="31"/>
      <c r="I39" s="30">
        <v>1</v>
      </c>
      <c r="J39" s="30">
        <f>IF(I39=1,1,IF(SUM(J40:J$168)+SUM(I$26:I39)&lt;$I$22,1,0))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33"/>
      <c r="T39" s="63" t="s">
        <v>8</v>
      </c>
      <c r="U39" s="124"/>
      <c r="V39" s="568" t="s">
        <v>58</v>
      </c>
      <c r="W39" s="568"/>
      <c r="X39" s="134" t="s">
        <v>57</v>
      </c>
      <c r="Y39" s="135" t="s">
        <v>56</v>
      </c>
      <c r="Z39" s="135" t="s">
        <v>55</v>
      </c>
      <c r="AA39" s="135" t="s">
        <v>54</v>
      </c>
      <c r="AB39" s="204" t="s">
        <v>53</v>
      </c>
      <c r="AC39" s="135" t="s">
        <v>52</v>
      </c>
      <c r="AD39" s="203" t="s">
        <v>51</v>
      </c>
      <c r="AE39" s="32"/>
      <c r="AF39" s="39"/>
      <c r="AG39" s="38"/>
    </row>
    <row r="40" spans="1:33" s="27" customFormat="1" x14ac:dyDescent="0.25">
      <c r="A40" s="30"/>
      <c r="B40" s="122"/>
      <c r="C40" s="121"/>
      <c r="D40" s="121"/>
      <c r="E40" s="121"/>
      <c r="F40" s="122"/>
      <c r="I40" s="30">
        <v>1</v>
      </c>
      <c r="J40" s="30">
        <f>IF(I40=1,1,IF(SUM(J41:J$168)+SUM(I$26:I40)&lt;$I$22,1,0))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195"/>
      <c r="U40" s="48"/>
      <c r="V40" s="573" t="s">
        <v>50</v>
      </c>
      <c r="W40" s="573"/>
      <c r="X40" s="131"/>
      <c r="Y40" s="199"/>
      <c r="Z40" s="114"/>
      <c r="AA40" s="202"/>
      <c r="AB40" s="114"/>
      <c r="AC40" s="196"/>
      <c r="AD40" s="201">
        <f>ROUND(SUM(AD41:AD60),2)</f>
        <v>17903.310000000001</v>
      </c>
      <c r="AE40" s="32"/>
      <c r="AF40" s="39"/>
      <c r="AG40" s="38"/>
    </row>
    <row r="41" spans="1:33" s="27" customFormat="1" x14ac:dyDescent="0.25">
      <c r="A41" s="30"/>
      <c r="B41" s="122">
        <f t="shared" ref="B41:B60" si="9">IFERROR(IF($A41=0,0, ($AD41/$G$1)/$E$1  ),0)</f>
        <v>0</v>
      </c>
      <c r="C41" s="121">
        <f t="shared" ref="C41:C60" si="10">IF($A41=0,0,$B41*$E$1)</f>
        <v>0</v>
      </c>
      <c r="D41" s="121">
        <f t="shared" ref="D41:D60" si="11">IF($A41=0,0,$B41*$F$1)</f>
        <v>0</v>
      </c>
      <c r="E41" s="121">
        <f>IFERROR(IF($A41=0,0,#REF!*#REF!),0)</f>
        <v>0</v>
      </c>
      <c r="F41" s="122">
        <f t="shared" ref="F41:F60" si="12">IF($A41=0,0, ( ($AD41/$E41) / $Y41))</f>
        <v>0</v>
      </c>
      <c r="I41" s="30">
        <v>1</v>
      </c>
      <c r="J41" s="30">
        <f>IF(I41=1,1,IF(SUM(J42:J$168)+SUM(I$26:I41)&lt;$I$22,1,0))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200" t="s">
        <v>49</v>
      </c>
      <c r="U41" s="48"/>
      <c r="V41" s="569" t="s">
        <v>201</v>
      </c>
      <c r="W41" s="569"/>
      <c r="X41" s="131" t="s">
        <v>202</v>
      </c>
      <c r="Y41" s="207">
        <f>VLOOKUP(X41,BASE!$B$5:$E$53,4,FALSE)</f>
        <v>11347.68</v>
      </c>
      <c r="Z41" s="198">
        <v>1</v>
      </c>
      <c r="AA41" s="197">
        <f>AB41/SUM($AB$41:$AB$96)</f>
        <v>0.1864406779661017</v>
      </c>
      <c r="AB41" s="114">
        <v>110</v>
      </c>
      <c r="AC41" s="196">
        <f>Y41/220</f>
        <v>51.580363636363636</v>
      </c>
      <c r="AD41" s="113">
        <f>ROUND(AB41*AC41,4)</f>
        <v>5673.84</v>
      </c>
      <c r="AE41" s="32"/>
      <c r="AF41" s="39"/>
      <c r="AG41" s="38"/>
    </row>
    <row r="42" spans="1:33" s="27" customFormat="1" x14ac:dyDescent="0.25">
      <c r="A42" s="30"/>
      <c r="B42" s="122">
        <f t="shared" si="9"/>
        <v>0</v>
      </c>
      <c r="C42" s="121">
        <f t="shared" si="10"/>
        <v>0</v>
      </c>
      <c r="D42" s="121">
        <f t="shared" si="11"/>
        <v>0</v>
      </c>
      <c r="E42" s="121">
        <f>IFERROR(IF($A42=0,0,#REF!*#REF!),0)</f>
        <v>0</v>
      </c>
      <c r="F42" s="122">
        <f t="shared" si="12"/>
        <v>0</v>
      </c>
      <c r="I42" s="30">
        <f t="shared" ref="I42:I59" si="13">IF($AD42=0,0,1)</f>
        <v>1</v>
      </c>
      <c r="J42" s="30">
        <f>IF(I42=1,1,IF(SUM(J43:J$168)+SUM(I$26:I42)&lt;$I$22,1,0))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104</v>
      </c>
      <c r="U42" s="48"/>
      <c r="V42" s="569" t="s">
        <v>206</v>
      </c>
      <c r="W42" s="569"/>
      <c r="X42" s="131" t="s">
        <v>207</v>
      </c>
      <c r="Y42" s="207">
        <f>VLOOKUP(X42,BASE!$B$5:$E$53,4,FALSE)</f>
        <v>8882.5</v>
      </c>
      <c r="Z42" s="198">
        <v>1</v>
      </c>
      <c r="AA42" s="197">
        <f>AB42/SUM($AB$41:$AB$96)</f>
        <v>0.3728813559322034</v>
      </c>
      <c r="AB42" s="114">
        <v>220</v>
      </c>
      <c r="AC42" s="196">
        <f>Y42/220</f>
        <v>40.375</v>
      </c>
      <c r="AD42" s="113">
        <f t="shared" ref="AD42:AD60" si="14">ROUND(AB42*AC42,4)</f>
        <v>8882.5</v>
      </c>
      <c r="AE42" s="32"/>
      <c r="AF42" s="39"/>
      <c r="AG42" s="38"/>
    </row>
    <row r="43" spans="1:33" s="27" customFormat="1" hidden="1" x14ac:dyDescent="0.25">
      <c r="A43" s="30">
        <f t="shared" ref="A43:A59" si="15">IFERROR(IF(AD43&gt;0,T43,0),0)</f>
        <v>0</v>
      </c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si="13"/>
        <v>0</v>
      </c>
      <c r="J43" s="30">
        <f>IF(I43=1,1,IF(SUM(J44:J$168)+SUM(I$26:I43)&lt;$I$22,1,0))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si="14"/>
        <v>0</v>
      </c>
      <c r="AE43" s="32"/>
      <c r="AF43" s="39"/>
      <c r="AG43" s="38"/>
    </row>
    <row r="44" spans="1:33" s="27" customFormat="1" hidden="1" x14ac:dyDescent="0.25">
      <c r="A44" s="30">
        <f t="shared" si="15"/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0</v>
      </c>
      <c r="J44" s="30">
        <f>IF(I44=1,1,IF(SUM(J45:J$168)+SUM(I$26:I44)&lt;$I$22,1,0))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4"/>
        <v>0</v>
      </c>
      <c r="AE44" s="32"/>
      <c r="AF44" s="39"/>
      <c r="AG44" s="38"/>
    </row>
    <row r="45" spans="1:33" s="27" customFormat="1" hidden="1" x14ac:dyDescent="0.25">
      <c r="A45" s="30">
        <f t="shared" si="15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IF(I45=1,1,IF(SUM(J46:J$168)+SUM(I$26:I45)&lt;$I$22,1,0))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IF(I46=1,1,IF(SUM(J47:J$168)+SUM(I$26:I46)&lt;$I$22,1,0))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IF(I47=1,1,IF(SUM(J48:J$168)+SUM(I$26:I47)&lt;$I$22,1,0))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IF(I48=1,1,IF(SUM(J49:J$168)+SUM(I$26:I48)&lt;$I$22,1,0))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IF(I49=1,1,IF(SUM(J50:J$168)+SUM(I$26:I49)&lt;$I$22,1,0))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IF(I50=1,1,IF(SUM(J51:J$168)+SUM(I$26:I50)&lt;$I$22,1,0))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IF(I51=1,1,IF(SUM(J52:J$168)+SUM(I$26:I51)&lt;$I$22,1,0))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IF(I52=1,1,IF(SUM(J53:J$168)+SUM(I$26:I52)&lt;$I$22,1,0))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IF(I53=1,1,IF(SUM(J54:J$168)+SUM(I$26:I53)&lt;$I$22,1,0))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IF(I54=1,1,IF(SUM(J55:J$168)+SUM(I$26:I54)&lt;$I$22,1,0))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IF(I55=1,1,IF(SUM(J56:J$168)+SUM(I$26:I55)&lt;$I$22,1,0))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IF(I56=1,1,IF(SUM(J57:J$168)+SUM(I$26:I56)&lt;$I$22,1,0))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IF(I57=1,1,IF(SUM(J58:J$168)+SUM(I$26:I57)&lt;$I$22,1,0))</f>
        <v>0</v>
      </c>
      <c r="K57" s="33">
        <f t="shared" ref="K57:K88" si="16">MAX(I57:J57)</f>
        <v>0</v>
      </c>
      <c r="L57" s="33">
        <f t="shared" ref="L57:L88" si="17">K57</f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IF(I58=1,1,IF(SUM(J59:J$168)+SUM(I$26:I58)&lt;$I$22,1,0))</f>
        <v>0</v>
      </c>
      <c r="K58" s="33">
        <f t="shared" si="16"/>
        <v>0</v>
      </c>
      <c r="L58" s="33">
        <f t="shared" si="17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IF(I59=1,1,IF(SUM(J60:J$168)+SUM(I$26:I59)&lt;$I$22,1,0))</f>
        <v>0</v>
      </c>
      <c r="K59" s="33">
        <f t="shared" si="16"/>
        <v>0</v>
      </c>
      <c r="L59" s="33">
        <f t="shared" si="17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x14ac:dyDescent="0.25">
      <c r="A60" s="30"/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v>1</v>
      </c>
      <c r="J60" s="30">
        <f>IF(I60=1,1,IF(SUM(J61:J$168)+SUM(I$26:I60)&lt;$I$22,1,0))</f>
        <v>1</v>
      </c>
      <c r="K60" s="33">
        <f t="shared" si="16"/>
        <v>1</v>
      </c>
      <c r="L60" s="33">
        <f t="shared" si="17"/>
        <v>1</v>
      </c>
      <c r="M60" s="33"/>
      <c r="N60" s="33"/>
      <c r="O60" s="33"/>
      <c r="P60" s="33"/>
      <c r="Q60" s="33"/>
      <c r="R60" s="33"/>
      <c r="S60" s="33"/>
      <c r="T60" s="200" t="s">
        <v>48</v>
      </c>
      <c r="U60" s="48"/>
      <c r="V60" s="569" t="s">
        <v>203</v>
      </c>
      <c r="W60" s="569"/>
      <c r="X60" s="131" t="s">
        <v>204</v>
      </c>
      <c r="Y60" s="207">
        <f>VLOOKUP(X60,BASE!$B$5:$E$53,4,FALSE)</f>
        <v>18408.34</v>
      </c>
      <c r="Z60" s="198">
        <v>1</v>
      </c>
      <c r="AA60" s="197">
        <f>AB60/SUM($AB$41:$AB$96)</f>
        <v>6.7796610169491525E-2</v>
      </c>
      <c r="AB60" s="114">
        <v>40</v>
      </c>
      <c r="AC60" s="196">
        <f>Y60/220</f>
        <v>83.674272727272722</v>
      </c>
      <c r="AD60" s="113">
        <f t="shared" si="14"/>
        <v>3346.9708999999998</v>
      </c>
      <c r="AE60" s="32"/>
      <c r="AF60" s="39"/>
      <c r="AG60" s="38"/>
    </row>
    <row r="61" spans="1:33" s="27" customFormat="1" x14ac:dyDescent="0.25">
      <c r="A61" s="30"/>
      <c r="B61" s="122"/>
      <c r="C61" s="121"/>
      <c r="D61" s="121"/>
      <c r="E61" s="121"/>
      <c r="F61" s="122"/>
      <c r="I61" s="30">
        <v>1</v>
      </c>
      <c r="J61" s="30">
        <f>IF(I61=1,1,IF(SUM(J62:J$168)+SUM(I$26:I61)&lt;$I$22,1,0))</f>
        <v>1</v>
      </c>
      <c r="K61" s="33">
        <f t="shared" si="16"/>
        <v>1</v>
      </c>
      <c r="L61" s="33">
        <f t="shared" si="17"/>
        <v>1</v>
      </c>
      <c r="M61" s="33"/>
      <c r="N61" s="33"/>
      <c r="O61" s="33"/>
      <c r="P61" s="33"/>
      <c r="Q61" s="33"/>
      <c r="R61" s="33"/>
      <c r="S61" s="33"/>
      <c r="T61" s="195"/>
      <c r="U61" s="48"/>
      <c r="V61" s="573" t="s">
        <v>47</v>
      </c>
      <c r="W61" s="573"/>
      <c r="X61" s="131"/>
      <c r="Y61" s="199"/>
      <c r="Z61" s="114"/>
      <c r="AA61" s="202"/>
      <c r="AB61" s="114"/>
      <c r="AC61" s="196"/>
      <c r="AD61" s="201">
        <f>ROUND(SUM(AD62:AD81),2)</f>
        <v>3044.5</v>
      </c>
      <c r="AE61" s="32"/>
      <c r="AF61" s="39"/>
      <c r="AG61" s="38"/>
    </row>
    <row r="62" spans="1:33" s="27" customFormat="1" x14ac:dyDescent="0.25">
      <c r="A62" s="30"/>
      <c r="B62" s="122">
        <f t="shared" ref="B62:B81" si="18">IFERROR(IF($A62=0,0, ($AD62/$G$1)/$E$1  ),0)</f>
        <v>0</v>
      </c>
      <c r="C62" s="121">
        <f t="shared" ref="C62:C81" si="19">IF($A62=0,0,$B62*$E$1)</f>
        <v>0</v>
      </c>
      <c r="D62" s="121">
        <f t="shared" ref="D62:D81" si="20">IF($A62=0,0,$B62*$F$1)</f>
        <v>0</v>
      </c>
      <c r="E62" s="121">
        <f>IFERROR(IF($A62=0,0,#REF!*#REF!),0)</f>
        <v>0</v>
      </c>
      <c r="F62" s="122">
        <f t="shared" ref="F62:F81" si="21">IF($A62=0,0, ( ($AD62/$E62) / $Y62))</f>
        <v>0</v>
      </c>
      <c r="I62" s="30">
        <v>1</v>
      </c>
      <c r="J62" s="30">
        <f>IF(I62=1,1,IF(SUM(J63:J$168)+SUM(I$26:I62)&lt;$I$22,1,0))</f>
        <v>1</v>
      </c>
      <c r="K62" s="33">
        <f t="shared" si="16"/>
        <v>1</v>
      </c>
      <c r="L62" s="33">
        <f t="shared" si="17"/>
        <v>1</v>
      </c>
      <c r="M62" s="33"/>
      <c r="N62" s="33"/>
      <c r="O62" s="33"/>
      <c r="P62" s="33"/>
      <c r="Q62" s="33"/>
      <c r="R62" s="33"/>
      <c r="S62" s="33"/>
      <c r="T62" s="200" t="s">
        <v>120</v>
      </c>
      <c r="U62" s="48"/>
      <c r="V62" s="569" t="s">
        <v>229</v>
      </c>
      <c r="W62" s="569"/>
      <c r="X62" s="131" t="s">
        <v>230</v>
      </c>
      <c r="Y62" s="207">
        <f>VLOOKUP(X62,BASE!$B$5:$E$53,4,FALSE)</f>
        <v>3044.5</v>
      </c>
      <c r="Z62" s="198">
        <v>1</v>
      </c>
      <c r="AA62" s="197">
        <f>AB62/SUM($AB$41:$AB$96)</f>
        <v>0.3728813559322034</v>
      </c>
      <c r="AB62" s="114">
        <v>220</v>
      </c>
      <c r="AC62" s="196">
        <f>Y62/220</f>
        <v>13.838636363636363</v>
      </c>
      <c r="AD62" s="113">
        <f>ROUND(AB62*AC62,4)</f>
        <v>3044.5</v>
      </c>
      <c r="AE62" s="32"/>
      <c r="AF62" s="39"/>
      <c r="AG62" s="38"/>
    </row>
    <row r="63" spans="1:33" s="27" customFormat="1" hidden="1" x14ac:dyDescent="0.25">
      <c r="A63" s="30">
        <f t="shared" ref="A63:A80" si="22">IFERROR(IF(AD63&gt;0,T63,0),0)</f>
        <v>0</v>
      </c>
      <c r="B63" s="122">
        <f t="shared" si="18"/>
        <v>0</v>
      </c>
      <c r="C63" s="121">
        <f t="shared" si="19"/>
        <v>0</v>
      </c>
      <c r="D63" s="121">
        <f t="shared" si="20"/>
        <v>0</v>
      </c>
      <c r="E63" s="121">
        <f>IFERROR(IF($A63=0,0,#REF!*#REF!),0)</f>
        <v>0</v>
      </c>
      <c r="F63" s="122">
        <f t="shared" si="21"/>
        <v>0</v>
      </c>
      <c r="I63" s="30">
        <f t="shared" ref="I63:I80" si="23">IF($AD63=0,0,1)</f>
        <v>0</v>
      </c>
      <c r="J63" s="30">
        <f>IF(I63=1,1,IF(SUM(J64:J$168)+SUM(I$26:I63)&lt;$I$22,1,0))</f>
        <v>0</v>
      </c>
      <c r="K63" s="33">
        <f t="shared" si="16"/>
        <v>0</v>
      </c>
      <c r="L63" s="33">
        <f t="shared" si="17"/>
        <v>0</v>
      </c>
      <c r="M63" s="33"/>
      <c r="N63" s="33"/>
      <c r="O63" s="33"/>
      <c r="P63" s="33"/>
      <c r="Q63" s="33"/>
      <c r="R63" s="33"/>
      <c r="S63" s="33"/>
      <c r="T63" s="200"/>
      <c r="U63" s="48"/>
      <c r="V63" s="569" t="s">
        <v>19</v>
      </c>
      <c r="W63" s="569"/>
      <c r="X63" s="131" t="s">
        <v>19</v>
      </c>
      <c r="Y63" s="199">
        <v>0</v>
      </c>
      <c r="Z63" s="198">
        <v>0</v>
      </c>
      <c r="AA63" s="197">
        <v>0</v>
      </c>
      <c r="AB63" s="114">
        <v>0</v>
      </c>
      <c r="AC63" s="196">
        <v>0</v>
      </c>
      <c r="AD63" s="113">
        <f t="shared" ref="AD63:AD81" si="24">ROUND(AB63*AC63,4)</f>
        <v>0</v>
      </c>
      <c r="AE63" s="32"/>
      <c r="AF63" s="39"/>
      <c r="AG63" s="38"/>
    </row>
    <row r="64" spans="1:33" s="27" customFormat="1" hidden="1" x14ac:dyDescent="0.25">
      <c r="A64" s="30">
        <f t="shared" si="22"/>
        <v>0</v>
      </c>
      <c r="B64" s="122">
        <f t="shared" si="18"/>
        <v>0</v>
      </c>
      <c r="C64" s="121">
        <f t="shared" si="19"/>
        <v>0</v>
      </c>
      <c r="D64" s="121">
        <f t="shared" si="20"/>
        <v>0</v>
      </c>
      <c r="E64" s="121">
        <f>IFERROR(IF($A64=0,0,#REF!*#REF!),0)</f>
        <v>0</v>
      </c>
      <c r="F64" s="122">
        <f t="shared" si="21"/>
        <v>0</v>
      </c>
      <c r="I64" s="30">
        <f t="shared" si="23"/>
        <v>0</v>
      </c>
      <c r="J64" s="30">
        <f>IF(I64=1,1,IF(SUM(J65:J$168)+SUM(I$26:I64)&lt;$I$22,1,0))</f>
        <v>0</v>
      </c>
      <c r="K64" s="33">
        <f t="shared" si="16"/>
        <v>0</v>
      </c>
      <c r="L64" s="33">
        <f t="shared" si="17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si="24"/>
        <v>0</v>
      </c>
      <c r="AE64" s="32"/>
      <c r="AF64" s="39"/>
      <c r="AG64" s="38"/>
    </row>
    <row r="65" spans="1:33" s="27" customFormat="1" hidden="1" x14ac:dyDescent="0.25">
      <c r="A65" s="30">
        <f t="shared" si="22"/>
        <v>0</v>
      </c>
      <c r="B65" s="122">
        <f t="shared" si="18"/>
        <v>0</v>
      </c>
      <c r="C65" s="121">
        <f t="shared" si="19"/>
        <v>0</v>
      </c>
      <c r="D65" s="121">
        <f t="shared" si="20"/>
        <v>0</v>
      </c>
      <c r="E65" s="121">
        <f>IFERROR(IF($A65=0,0,#REF!*#REF!),0)</f>
        <v>0</v>
      </c>
      <c r="F65" s="122">
        <f t="shared" si="21"/>
        <v>0</v>
      </c>
      <c r="I65" s="30">
        <f t="shared" si="23"/>
        <v>0</v>
      </c>
      <c r="J65" s="30">
        <f>IF(I65=1,1,IF(SUM(J66:J$168)+SUM(I$26:I65)&lt;$I$22,1,0))</f>
        <v>0</v>
      </c>
      <c r="K65" s="33">
        <f t="shared" si="16"/>
        <v>0</v>
      </c>
      <c r="L65" s="33">
        <f t="shared" si="1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4"/>
        <v>0</v>
      </c>
      <c r="AE65" s="32"/>
      <c r="AF65" s="39"/>
      <c r="AG65" s="38"/>
    </row>
    <row r="66" spans="1:33" s="27" customFormat="1" hidden="1" x14ac:dyDescent="0.25">
      <c r="A66" s="30">
        <f t="shared" si="22"/>
        <v>0</v>
      </c>
      <c r="B66" s="122">
        <f t="shared" si="18"/>
        <v>0</v>
      </c>
      <c r="C66" s="121">
        <f t="shared" si="19"/>
        <v>0</v>
      </c>
      <c r="D66" s="121">
        <f t="shared" si="20"/>
        <v>0</v>
      </c>
      <c r="E66" s="121">
        <f>IFERROR(IF($A66=0,0,#REF!*#REF!),0)</f>
        <v>0</v>
      </c>
      <c r="F66" s="122">
        <f t="shared" si="21"/>
        <v>0</v>
      </c>
      <c r="I66" s="30">
        <f t="shared" si="23"/>
        <v>0</v>
      </c>
      <c r="J66" s="30">
        <f>IF(I66=1,1,IF(SUM(J67:J$168)+SUM(I$26:I66)&lt;$I$22,1,0))</f>
        <v>0</v>
      </c>
      <c r="K66" s="33">
        <f t="shared" si="16"/>
        <v>0</v>
      </c>
      <c r="L66" s="33">
        <f t="shared" si="1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4"/>
        <v>0</v>
      </c>
      <c r="AE66" s="32"/>
      <c r="AF66" s="39"/>
      <c r="AG66" s="38"/>
    </row>
    <row r="67" spans="1:33" s="27" customFormat="1" hidden="1" x14ac:dyDescent="0.25">
      <c r="A67" s="30">
        <f t="shared" si="22"/>
        <v>0</v>
      </c>
      <c r="B67" s="122">
        <f t="shared" si="18"/>
        <v>0</v>
      </c>
      <c r="C67" s="121">
        <f t="shared" si="19"/>
        <v>0</v>
      </c>
      <c r="D67" s="121">
        <f t="shared" si="20"/>
        <v>0</v>
      </c>
      <c r="E67" s="121">
        <f>IFERROR(IF($A67=0,0,#REF!*#REF!),0)</f>
        <v>0</v>
      </c>
      <c r="F67" s="122">
        <f t="shared" si="21"/>
        <v>0</v>
      </c>
      <c r="I67" s="30">
        <f t="shared" si="23"/>
        <v>0</v>
      </c>
      <c r="J67" s="30">
        <f>IF(I67=1,1,IF(SUM(J68:J$168)+SUM(I$26:I67)&lt;$I$22,1,0))</f>
        <v>0</v>
      </c>
      <c r="K67" s="33">
        <f t="shared" si="16"/>
        <v>0</v>
      </c>
      <c r="L67" s="33">
        <f t="shared" si="1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4"/>
        <v>0</v>
      </c>
      <c r="AE67" s="32"/>
      <c r="AF67" s="39"/>
      <c r="AG67" s="38"/>
    </row>
    <row r="68" spans="1:33" s="27" customFormat="1" hidden="1" x14ac:dyDescent="0.25">
      <c r="A68" s="30">
        <f t="shared" si="22"/>
        <v>0</v>
      </c>
      <c r="B68" s="122">
        <f t="shared" si="18"/>
        <v>0</v>
      </c>
      <c r="C68" s="121">
        <f t="shared" si="19"/>
        <v>0</v>
      </c>
      <c r="D68" s="121">
        <f t="shared" si="20"/>
        <v>0</v>
      </c>
      <c r="E68" s="121">
        <f>IFERROR(IF($A68=0,0,#REF!*#REF!),0)</f>
        <v>0</v>
      </c>
      <c r="F68" s="122">
        <f t="shared" si="21"/>
        <v>0</v>
      </c>
      <c r="I68" s="30">
        <f t="shared" si="23"/>
        <v>0</v>
      </c>
      <c r="J68" s="30">
        <f>IF(I68=1,1,IF(SUM(J69:J$168)+SUM(I$26:I68)&lt;$I$22,1,0))</f>
        <v>0</v>
      </c>
      <c r="K68" s="33">
        <f t="shared" si="16"/>
        <v>0</v>
      </c>
      <c r="L68" s="33">
        <f t="shared" si="1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4"/>
        <v>0</v>
      </c>
      <c r="AE68" s="32"/>
      <c r="AF68" s="39"/>
      <c r="AG68" s="38"/>
    </row>
    <row r="69" spans="1:33" s="27" customFormat="1" hidden="1" x14ac:dyDescent="0.25">
      <c r="A69" s="30">
        <f t="shared" si="22"/>
        <v>0</v>
      </c>
      <c r="B69" s="122">
        <f t="shared" si="18"/>
        <v>0</v>
      </c>
      <c r="C69" s="121">
        <f t="shared" si="19"/>
        <v>0</v>
      </c>
      <c r="D69" s="121">
        <f t="shared" si="20"/>
        <v>0</v>
      </c>
      <c r="E69" s="121">
        <f>IFERROR(IF($A69=0,0,#REF!*#REF!),0)</f>
        <v>0</v>
      </c>
      <c r="F69" s="122">
        <f t="shared" si="21"/>
        <v>0</v>
      </c>
      <c r="I69" s="30">
        <f t="shared" si="23"/>
        <v>0</v>
      </c>
      <c r="J69" s="30">
        <f>IF(I69=1,1,IF(SUM(J70:J$168)+SUM(I$26:I69)&lt;$I$22,1,0))</f>
        <v>0</v>
      </c>
      <c r="K69" s="33">
        <f t="shared" si="16"/>
        <v>0</v>
      </c>
      <c r="L69" s="33">
        <f t="shared" si="1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4"/>
        <v>0</v>
      </c>
      <c r="AE69" s="32"/>
      <c r="AF69" s="39"/>
      <c r="AG69" s="38"/>
    </row>
    <row r="70" spans="1:33" s="27" customFormat="1" hidden="1" x14ac:dyDescent="0.25">
      <c r="A70" s="30">
        <f t="shared" si="22"/>
        <v>0</v>
      </c>
      <c r="B70" s="122">
        <f t="shared" si="18"/>
        <v>0</v>
      </c>
      <c r="C70" s="121">
        <f t="shared" si="19"/>
        <v>0</v>
      </c>
      <c r="D70" s="121">
        <f t="shared" si="20"/>
        <v>0</v>
      </c>
      <c r="E70" s="121">
        <f>IFERROR(IF($A70=0,0,#REF!*#REF!),0)</f>
        <v>0</v>
      </c>
      <c r="F70" s="122">
        <f t="shared" si="21"/>
        <v>0</v>
      </c>
      <c r="I70" s="30">
        <f t="shared" si="23"/>
        <v>0</v>
      </c>
      <c r="J70" s="30">
        <f>IF(I70=1,1,IF(SUM(J71:J$168)+SUM(I$26:I70)&lt;$I$22,1,0))</f>
        <v>0</v>
      </c>
      <c r="K70" s="33">
        <f t="shared" si="16"/>
        <v>0</v>
      </c>
      <c r="L70" s="33">
        <f t="shared" si="1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4"/>
        <v>0</v>
      </c>
      <c r="AE70" s="32"/>
      <c r="AF70" s="39"/>
      <c r="AG70" s="38"/>
    </row>
    <row r="71" spans="1:33" s="27" customFormat="1" hidden="1" x14ac:dyDescent="0.25">
      <c r="A71" s="30">
        <f t="shared" si="22"/>
        <v>0</v>
      </c>
      <c r="B71" s="122">
        <f t="shared" si="18"/>
        <v>0</v>
      </c>
      <c r="C71" s="121">
        <f t="shared" si="19"/>
        <v>0</v>
      </c>
      <c r="D71" s="121">
        <f t="shared" si="20"/>
        <v>0</v>
      </c>
      <c r="E71" s="121">
        <f>IFERROR(IF($A71=0,0,#REF!*#REF!),0)</f>
        <v>0</v>
      </c>
      <c r="F71" s="122">
        <f t="shared" si="21"/>
        <v>0</v>
      </c>
      <c r="I71" s="30">
        <f t="shared" si="23"/>
        <v>0</v>
      </c>
      <c r="J71" s="30">
        <f>IF(I71=1,1,IF(SUM(J72:J$168)+SUM(I$26:I71)&lt;$I$22,1,0))</f>
        <v>0</v>
      </c>
      <c r="K71" s="33">
        <f t="shared" si="16"/>
        <v>0</v>
      </c>
      <c r="L71" s="33">
        <f t="shared" si="1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4"/>
        <v>0</v>
      </c>
      <c r="AE71" s="32"/>
      <c r="AF71" s="39"/>
      <c r="AG71" s="38"/>
    </row>
    <row r="72" spans="1:33" s="27" customFormat="1" hidden="1" x14ac:dyDescent="0.25">
      <c r="A72" s="30">
        <f t="shared" si="22"/>
        <v>0</v>
      </c>
      <c r="B72" s="122">
        <f t="shared" si="18"/>
        <v>0</v>
      </c>
      <c r="C72" s="121">
        <f t="shared" si="19"/>
        <v>0</v>
      </c>
      <c r="D72" s="121">
        <f t="shared" si="20"/>
        <v>0</v>
      </c>
      <c r="E72" s="121">
        <f>IFERROR(IF($A72=0,0,#REF!*#REF!),0)</f>
        <v>0</v>
      </c>
      <c r="F72" s="122">
        <f t="shared" si="21"/>
        <v>0</v>
      </c>
      <c r="I72" s="30">
        <f t="shared" si="23"/>
        <v>0</v>
      </c>
      <c r="J72" s="30">
        <f>IF(I72=1,1,IF(SUM(J73:J$168)+SUM(I$26:I72)&lt;$I$22,1,0))</f>
        <v>0</v>
      </c>
      <c r="K72" s="33">
        <f t="shared" si="16"/>
        <v>0</v>
      </c>
      <c r="L72" s="33">
        <f t="shared" si="1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4"/>
        <v>0</v>
      </c>
      <c r="AE72" s="32"/>
      <c r="AF72" s="39"/>
      <c r="AG72" s="38"/>
    </row>
    <row r="73" spans="1:33" s="27" customFormat="1" hidden="1" x14ac:dyDescent="0.25">
      <c r="A73" s="30">
        <f t="shared" si="22"/>
        <v>0</v>
      </c>
      <c r="B73" s="122">
        <f t="shared" si="18"/>
        <v>0</v>
      </c>
      <c r="C73" s="121">
        <f t="shared" si="19"/>
        <v>0</v>
      </c>
      <c r="D73" s="121">
        <f t="shared" si="20"/>
        <v>0</v>
      </c>
      <c r="E73" s="121">
        <f>IFERROR(IF($A73=0,0,#REF!*#REF!),0)</f>
        <v>0</v>
      </c>
      <c r="F73" s="122">
        <f t="shared" si="21"/>
        <v>0</v>
      </c>
      <c r="I73" s="30">
        <f t="shared" si="23"/>
        <v>0</v>
      </c>
      <c r="J73" s="30">
        <f>IF(I73=1,1,IF(SUM(J74:J$168)+SUM(I$26:I73)&lt;$I$22,1,0))</f>
        <v>0</v>
      </c>
      <c r="K73" s="33">
        <f t="shared" si="16"/>
        <v>0</v>
      </c>
      <c r="L73" s="33">
        <f t="shared" si="1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4"/>
        <v>0</v>
      </c>
      <c r="AE73" s="32"/>
      <c r="AF73" s="39"/>
      <c r="AG73" s="38"/>
    </row>
    <row r="74" spans="1:33" s="27" customFormat="1" hidden="1" x14ac:dyDescent="0.25">
      <c r="A74" s="30">
        <f t="shared" si="22"/>
        <v>0</v>
      </c>
      <c r="B74" s="122">
        <f t="shared" si="18"/>
        <v>0</v>
      </c>
      <c r="C74" s="121">
        <f t="shared" si="19"/>
        <v>0</v>
      </c>
      <c r="D74" s="121">
        <f t="shared" si="20"/>
        <v>0</v>
      </c>
      <c r="E74" s="121">
        <f>IFERROR(IF($A74=0,0,#REF!*#REF!),0)</f>
        <v>0</v>
      </c>
      <c r="F74" s="122">
        <f t="shared" si="21"/>
        <v>0</v>
      </c>
      <c r="I74" s="30">
        <f t="shared" si="23"/>
        <v>0</v>
      </c>
      <c r="J74" s="30">
        <f>IF(I74=1,1,IF(SUM(J75:J$168)+SUM(I$26:I74)&lt;$I$22,1,0))</f>
        <v>0</v>
      </c>
      <c r="K74" s="33">
        <f t="shared" si="16"/>
        <v>0</v>
      </c>
      <c r="L74" s="33">
        <f t="shared" si="1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4"/>
        <v>0</v>
      </c>
      <c r="AE74" s="32"/>
      <c r="AF74" s="39"/>
      <c r="AG74" s="38"/>
    </row>
    <row r="75" spans="1:33" s="27" customFormat="1" hidden="1" x14ac:dyDescent="0.25">
      <c r="A75" s="30">
        <f t="shared" si="22"/>
        <v>0</v>
      </c>
      <c r="B75" s="122">
        <f t="shared" si="18"/>
        <v>0</v>
      </c>
      <c r="C75" s="121">
        <f t="shared" si="19"/>
        <v>0</v>
      </c>
      <c r="D75" s="121">
        <f t="shared" si="20"/>
        <v>0</v>
      </c>
      <c r="E75" s="121">
        <f>IFERROR(IF($A75=0,0,#REF!*#REF!),0)</f>
        <v>0</v>
      </c>
      <c r="F75" s="122">
        <f t="shared" si="21"/>
        <v>0</v>
      </c>
      <c r="I75" s="30">
        <f t="shared" si="23"/>
        <v>0</v>
      </c>
      <c r="J75" s="30">
        <f>IF(I75=1,1,IF(SUM(J76:J$168)+SUM(I$26:I75)&lt;$I$22,1,0))</f>
        <v>0</v>
      </c>
      <c r="K75" s="33">
        <f t="shared" si="16"/>
        <v>0</v>
      </c>
      <c r="L75" s="33">
        <f t="shared" si="1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4"/>
        <v>0</v>
      </c>
      <c r="AE75" s="32"/>
      <c r="AF75" s="39"/>
      <c r="AG75" s="38"/>
    </row>
    <row r="76" spans="1:33" s="27" customFormat="1" hidden="1" x14ac:dyDescent="0.25">
      <c r="A76" s="30">
        <f t="shared" si="22"/>
        <v>0</v>
      </c>
      <c r="B76" s="122">
        <f t="shared" si="18"/>
        <v>0</v>
      </c>
      <c r="C76" s="121">
        <f t="shared" si="19"/>
        <v>0</v>
      </c>
      <c r="D76" s="121">
        <f t="shared" si="20"/>
        <v>0</v>
      </c>
      <c r="E76" s="121">
        <f>IFERROR(IF($A76=0,0,#REF!*#REF!),0)</f>
        <v>0</v>
      </c>
      <c r="F76" s="122">
        <f t="shared" si="21"/>
        <v>0</v>
      </c>
      <c r="I76" s="30">
        <f t="shared" si="23"/>
        <v>0</v>
      </c>
      <c r="J76" s="30">
        <f>IF(I76=1,1,IF(SUM(J77:J$168)+SUM(I$26:I76)&lt;$I$22,1,0))</f>
        <v>0</v>
      </c>
      <c r="K76" s="33">
        <f t="shared" si="16"/>
        <v>0</v>
      </c>
      <c r="L76" s="33">
        <f t="shared" si="1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4"/>
        <v>0</v>
      </c>
      <c r="AE76" s="32"/>
      <c r="AF76" s="39"/>
      <c r="AG76" s="38"/>
    </row>
    <row r="77" spans="1:33" s="27" customFormat="1" hidden="1" x14ac:dyDescent="0.25">
      <c r="A77" s="30">
        <f t="shared" si="22"/>
        <v>0</v>
      </c>
      <c r="B77" s="122">
        <f t="shared" si="18"/>
        <v>0</v>
      </c>
      <c r="C77" s="121">
        <f t="shared" si="19"/>
        <v>0</v>
      </c>
      <c r="D77" s="121">
        <f t="shared" si="20"/>
        <v>0</v>
      </c>
      <c r="E77" s="121">
        <f>IFERROR(IF($A77=0,0,#REF!*#REF!),0)</f>
        <v>0</v>
      </c>
      <c r="F77" s="122">
        <f t="shared" si="21"/>
        <v>0</v>
      </c>
      <c r="I77" s="30">
        <f t="shared" si="23"/>
        <v>0</v>
      </c>
      <c r="J77" s="30">
        <f>IF(I77=1,1,IF(SUM(J78:J$168)+SUM(I$26:I77)&lt;$I$22,1,0))</f>
        <v>0</v>
      </c>
      <c r="K77" s="33">
        <f t="shared" si="16"/>
        <v>0</v>
      </c>
      <c r="L77" s="33">
        <f t="shared" si="1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4"/>
        <v>0</v>
      </c>
      <c r="AE77" s="32"/>
      <c r="AF77" s="39"/>
      <c r="AG77" s="38"/>
    </row>
    <row r="78" spans="1:33" s="27" customFormat="1" hidden="1" x14ac:dyDescent="0.25">
      <c r="A78" s="30">
        <f t="shared" si="22"/>
        <v>0</v>
      </c>
      <c r="B78" s="122">
        <f t="shared" si="18"/>
        <v>0</v>
      </c>
      <c r="C78" s="121">
        <f t="shared" si="19"/>
        <v>0</v>
      </c>
      <c r="D78" s="121">
        <f t="shared" si="20"/>
        <v>0</v>
      </c>
      <c r="E78" s="121">
        <f>IFERROR(IF($A78=0,0,#REF!*#REF!),0)</f>
        <v>0</v>
      </c>
      <c r="F78" s="122">
        <f t="shared" si="21"/>
        <v>0</v>
      </c>
      <c r="I78" s="30">
        <f t="shared" si="23"/>
        <v>0</v>
      </c>
      <c r="J78" s="30">
        <f>IF(I78=1,1,IF(SUM(J79:J$168)+SUM(I$26:I78)&lt;$I$22,1,0))</f>
        <v>0</v>
      </c>
      <c r="K78" s="33">
        <f t="shared" si="16"/>
        <v>0</v>
      </c>
      <c r="L78" s="33">
        <f t="shared" si="1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4"/>
        <v>0</v>
      </c>
      <c r="AE78" s="32"/>
      <c r="AF78" s="39"/>
      <c r="AG78" s="38"/>
    </row>
    <row r="79" spans="1:33" s="27" customFormat="1" hidden="1" x14ac:dyDescent="0.25">
      <c r="A79" s="30">
        <f t="shared" si="22"/>
        <v>0</v>
      </c>
      <c r="B79" s="122">
        <f t="shared" si="18"/>
        <v>0</v>
      </c>
      <c r="C79" s="121">
        <f t="shared" si="19"/>
        <v>0</v>
      </c>
      <c r="D79" s="121">
        <f t="shared" si="20"/>
        <v>0</v>
      </c>
      <c r="E79" s="121">
        <f>IFERROR(IF($A79=0,0,#REF!*#REF!),0)</f>
        <v>0</v>
      </c>
      <c r="F79" s="122">
        <f t="shared" si="21"/>
        <v>0</v>
      </c>
      <c r="I79" s="30">
        <f t="shared" si="23"/>
        <v>0</v>
      </c>
      <c r="J79" s="30">
        <f>IF(I79=1,1,IF(SUM(J80:J$168)+SUM(I$26:I79)&lt;$I$22,1,0))</f>
        <v>0</v>
      </c>
      <c r="K79" s="33">
        <f t="shared" si="16"/>
        <v>0</v>
      </c>
      <c r="L79" s="33">
        <f t="shared" si="1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4"/>
        <v>0</v>
      </c>
      <c r="AE79" s="32"/>
      <c r="AF79" s="39"/>
      <c r="AG79" s="38"/>
    </row>
    <row r="80" spans="1:33" s="27" customFormat="1" hidden="1" x14ac:dyDescent="0.25">
      <c r="A80" s="30">
        <f t="shared" si="22"/>
        <v>0</v>
      </c>
      <c r="B80" s="122">
        <f t="shared" si="18"/>
        <v>0</v>
      </c>
      <c r="C80" s="121">
        <f t="shared" si="19"/>
        <v>0</v>
      </c>
      <c r="D80" s="121">
        <f t="shared" si="20"/>
        <v>0</v>
      </c>
      <c r="E80" s="121">
        <f>IFERROR(IF($A80=0,0,#REF!*#REF!),0)</f>
        <v>0</v>
      </c>
      <c r="F80" s="122">
        <f t="shared" si="21"/>
        <v>0</v>
      </c>
      <c r="I80" s="30">
        <f t="shared" si="23"/>
        <v>0</v>
      </c>
      <c r="J80" s="30">
        <f>IF(I80=1,1,IF(SUM(J81:J$168)+SUM(I$26:I80)&lt;$I$22,1,0))</f>
        <v>0</v>
      </c>
      <c r="K80" s="33">
        <f t="shared" si="16"/>
        <v>0</v>
      </c>
      <c r="L80" s="33">
        <f t="shared" si="1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4"/>
        <v>0</v>
      </c>
      <c r="AE80" s="32"/>
      <c r="AF80" s="39"/>
      <c r="AG80" s="38"/>
    </row>
    <row r="81" spans="1:33" s="27" customFormat="1" x14ac:dyDescent="0.25">
      <c r="A81" s="30"/>
      <c r="B81" s="122">
        <f t="shared" si="18"/>
        <v>0</v>
      </c>
      <c r="C81" s="121">
        <f t="shared" si="19"/>
        <v>0</v>
      </c>
      <c r="D81" s="121">
        <f t="shared" si="20"/>
        <v>0</v>
      </c>
      <c r="E81" s="121">
        <f>IFERROR(IF($A81=0,0,#REF!*#REF!),0)</f>
        <v>0</v>
      </c>
      <c r="F81" s="122">
        <f t="shared" si="21"/>
        <v>0</v>
      </c>
      <c r="I81" s="30">
        <v>1</v>
      </c>
      <c r="J81" s="30">
        <f>IF(I81=1,1,IF(SUM(J82:J$168)+SUM(I$26:I81)&lt;$I$22,1,0))</f>
        <v>1</v>
      </c>
      <c r="K81" s="33">
        <f t="shared" si="16"/>
        <v>1</v>
      </c>
      <c r="L81" s="33">
        <f t="shared" si="17"/>
        <v>1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310">
        <v>0</v>
      </c>
      <c r="AB81" s="114">
        <v>0</v>
      </c>
      <c r="AC81" s="196">
        <v>0</v>
      </c>
      <c r="AD81" s="113">
        <f t="shared" si="24"/>
        <v>0</v>
      </c>
      <c r="AE81" s="32"/>
      <c r="AF81" s="39"/>
      <c r="AG81" s="38"/>
    </row>
    <row r="82" spans="1:33" s="27" customFormat="1" x14ac:dyDescent="0.25">
      <c r="A82" s="30"/>
      <c r="B82" s="122"/>
      <c r="C82" s="121"/>
      <c r="D82" s="121"/>
      <c r="E82" s="121"/>
      <c r="F82" s="122"/>
      <c r="I82" s="30">
        <v>1</v>
      </c>
      <c r="J82" s="30">
        <f>IF(I82=1,1,IF(SUM(J83:J$168)+SUM(I$26:I82)&lt;$I$22,1,0))</f>
        <v>1</v>
      </c>
      <c r="K82" s="33">
        <f t="shared" si="16"/>
        <v>1</v>
      </c>
      <c r="L82" s="33">
        <f t="shared" si="17"/>
        <v>1</v>
      </c>
      <c r="M82" s="33"/>
      <c r="N82" s="33"/>
      <c r="O82" s="33"/>
      <c r="P82" s="33"/>
      <c r="Q82" s="33"/>
      <c r="R82" s="33"/>
      <c r="S82" s="33"/>
      <c r="T82" s="195"/>
      <c r="U82" s="48"/>
      <c r="V82" s="573" t="s">
        <v>45</v>
      </c>
      <c r="W82" s="573"/>
      <c r="X82" s="131"/>
      <c r="Y82" s="199"/>
      <c r="Z82" s="114"/>
      <c r="AA82" s="311"/>
      <c r="AB82" s="114"/>
      <c r="AC82" s="196"/>
      <c r="AD82" s="201">
        <f>ROUND(SUM(AD83:AD102),2)</f>
        <v>0</v>
      </c>
      <c r="AE82" s="32"/>
      <c r="AF82" s="39"/>
      <c r="AG82" s="38"/>
    </row>
    <row r="83" spans="1:33" s="27" customFormat="1" x14ac:dyDescent="0.25">
      <c r="A83" s="30"/>
      <c r="B83" s="122">
        <f t="shared" ref="B83:B102" si="25">IFERROR(IF($A83=0,0, ($AD83/$G$1)/$E$1  ),0)</f>
        <v>0</v>
      </c>
      <c r="C83" s="121">
        <f t="shared" ref="C83:C102" si="26">IF($A83=0,0,$B83*$E$1)</f>
        <v>0</v>
      </c>
      <c r="D83" s="121">
        <f t="shared" ref="D83:D102" si="27">IF($A83=0,0,$B83*$F$1)</f>
        <v>0</v>
      </c>
      <c r="E83" s="121">
        <f>IFERROR(IF($A83=0,0,#REF!*#REF!),0)</f>
        <v>0</v>
      </c>
      <c r="F83" s="122">
        <f t="shared" ref="F83:F102" si="28">IF($A83=0,0, ( ($AD83/$E83) / $Y83))</f>
        <v>0</v>
      </c>
      <c r="I83" s="30">
        <v>1</v>
      </c>
      <c r="J83" s="30">
        <f>IF(I83=1,1,IF(SUM(J84:J$168)+SUM(I$26:I83)&lt;$I$22,1,0))</f>
        <v>1</v>
      </c>
      <c r="K83" s="33">
        <f t="shared" si="16"/>
        <v>1</v>
      </c>
      <c r="L83" s="33">
        <f t="shared" si="17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>ROUND(AB83*AC83,4)</f>
        <v>0</v>
      </c>
      <c r="AE83" s="32"/>
      <c r="AF83" s="39"/>
      <c r="AG83" s="38"/>
    </row>
    <row r="84" spans="1:33" s="27" customFormat="1" x14ac:dyDescent="0.25">
      <c r="A84" s="30"/>
      <c r="B84" s="122">
        <f t="shared" si="25"/>
        <v>0</v>
      </c>
      <c r="C84" s="121">
        <f t="shared" si="26"/>
        <v>0</v>
      </c>
      <c r="D84" s="121">
        <f t="shared" si="27"/>
        <v>0</v>
      </c>
      <c r="E84" s="121">
        <f>IFERROR(IF($A84=0,0,#REF!*#REF!),0)</f>
        <v>0</v>
      </c>
      <c r="F84" s="122">
        <f t="shared" si="28"/>
        <v>0</v>
      </c>
      <c r="I84" s="30">
        <v>1</v>
      </c>
      <c r="J84" s="30">
        <f>IF(I84=1,1,IF(SUM(J85:J$168)+SUM(I$26:I84)&lt;$I$22,1,0))</f>
        <v>1</v>
      </c>
      <c r="K84" s="33">
        <f t="shared" si="16"/>
        <v>1</v>
      </c>
      <c r="L84" s="33">
        <f t="shared" si="17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 t="shared" ref="AD84:AD102" si="29">ROUND(AB84*AC84,4)</f>
        <v>0</v>
      </c>
      <c r="AE84" s="32"/>
      <c r="AF84" s="39"/>
      <c r="AG84" s="38"/>
    </row>
    <row r="85" spans="1:33" s="27" customFormat="1" hidden="1" x14ac:dyDescent="0.25">
      <c r="A85" s="30">
        <f t="shared" ref="A85:A102" si="30">IFERROR(IF(AD85&gt;0,T85,0),0)</f>
        <v>0</v>
      </c>
      <c r="B85" s="122">
        <f t="shared" si="25"/>
        <v>0</v>
      </c>
      <c r="C85" s="121">
        <f t="shared" si="26"/>
        <v>0</v>
      </c>
      <c r="D85" s="121">
        <f t="shared" si="27"/>
        <v>0</v>
      </c>
      <c r="E85" s="121">
        <f>IFERROR(IF($A85=0,0,#REF!*#REF!),0)</f>
        <v>0</v>
      </c>
      <c r="F85" s="122">
        <f t="shared" si="28"/>
        <v>0</v>
      </c>
      <c r="I85" s="30">
        <f t="shared" ref="I85:I102" si="31">IF($AD85=0,0,1)</f>
        <v>0</v>
      </c>
      <c r="J85" s="30">
        <f>IF(I85=1,1,IF(SUM(J86:J$168)+SUM(I$26:I85)&lt;$I$22,1,0))</f>
        <v>0</v>
      </c>
      <c r="K85" s="33">
        <f t="shared" si="16"/>
        <v>0</v>
      </c>
      <c r="L85" s="33">
        <f t="shared" si="17"/>
        <v>0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si="29"/>
        <v>0</v>
      </c>
      <c r="AE85" s="32"/>
      <c r="AF85" s="39"/>
      <c r="AG85" s="38"/>
    </row>
    <row r="86" spans="1:33" s="27" customFormat="1" hidden="1" x14ac:dyDescent="0.25">
      <c r="A86" s="30">
        <f t="shared" si="30"/>
        <v>0</v>
      </c>
      <c r="B86" s="122">
        <f t="shared" si="25"/>
        <v>0</v>
      </c>
      <c r="C86" s="121">
        <f t="shared" si="26"/>
        <v>0</v>
      </c>
      <c r="D86" s="121">
        <f t="shared" si="27"/>
        <v>0</v>
      </c>
      <c r="E86" s="121">
        <f>IFERROR(IF($A86=0,0,#REF!*#REF!),0)</f>
        <v>0</v>
      </c>
      <c r="F86" s="122">
        <f t="shared" si="28"/>
        <v>0</v>
      </c>
      <c r="I86" s="30">
        <f t="shared" si="31"/>
        <v>0</v>
      </c>
      <c r="J86" s="30">
        <f>IF(I86=1,1,IF(SUM(J87:J$168)+SUM(I$26:I86)&lt;$I$22,1,0))</f>
        <v>0</v>
      </c>
      <c r="K86" s="33">
        <f t="shared" si="16"/>
        <v>0</v>
      </c>
      <c r="L86" s="33">
        <f t="shared" si="17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9"/>
        <v>0</v>
      </c>
      <c r="AE86" s="32"/>
      <c r="AF86" s="39"/>
      <c r="AG86" s="38"/>
    </row>
    <row r="87" spans="1:33" s="27" customFormat="1" hidden="1" x14ac:dyDescent="0.25">
      <c r="A87" s="30">
        <f t="shared" si="30"/>
        <v>0</v>
      </c>
      <c r="B87" s="122">
        <f t="shared" si="25"/>
        <v>0</v>
      </c>
      <c r="C87" s="121">
        <f t="shared" si="26"/>
        <v>0</v>
      </c>
      <c r="D87" s="121">
        <f t="shared" si="27"/>
        <v>0</v>
      </c>
      <c r="E87" s="121">
        <f>IFERROR(IF($A87=0,0,#REF!*#REF!),0)</f>
        <v>0</v>
      </c>
      <c r="F87" s="122">
        <f t="shared" si="28"/>
        <v>0</v>
      </c>
      <c r="I87" s="30">
        <f t="shared" si="31"/>
        <v>0</v>
      </c>
      <c r="J87" s="30">
        <f>IF(I87=1,1,IF(SUM(J88:J$168)+SUM(I$26:I87)&lt;$I$22,1,0))</f>
        <v>0</v>
      </c>
      <c r="K87" s="33">
        <f t="shared" si="16"/>
        <v>0</v>
      </c>
      <c r="L87" s="33">
        <f t="shared" si="1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9"/>
        <v>0</v>
      </c>
      <c r="AE87" s="32"/>
      <c r="AF87" s="39"/>
      <c r="AG87" s="38"/>
    </row>
    <row r="88" spans="1:33" s="27" customFormat="1" hidden="1" x14ac:dyDescent="0.25">
      <c r="A88" s="30">
        <f t="shared" si="30"/>
        <v>0</v>
      </c>
      <c r="B88" s="122">
        <f t="shared" si="25"/>
        <v>0</v>
      </c>
      <c r="C88" s="121">
        <f t="shared" si="26"/>
        <v>0</v>
      </c>
      <c r="D88" s="121">
        <f t="shared" si="27"/>
        <v>0</v>
      </c>
      <c r="E88" s="121">
        <f>IFERROR(IF($A88=0,0,#REF!*#REF!),0)</f>
        <v>0</v>
      </c>
      <c r="F88" s="122">
        <f t="shared" si="28"/>
        <v>0</v>
      </c>
      <c r="I88" s="30">
        <f t="shared" si="31"/>
        <v>0</v>
      </c>
      <c r="J88" s="30">
        <f>IF(I88=1,1,IF(SUM(J89:J$168)+SUM(I$26:I88)&lt;$I$22,1,0))</f>
        <v>0</v>
      </c>
      <c r="K88" s="33">
        <f t="shared" si="16"/>
        <v>0</v>
      </c>
      <c r="L88" s="33">
        <f t="shared" si="1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9"/>
        <v>0</v>
      </c>
      <c r="AE88" s="32"/>
      <c r="AF88" s="39"/>
      <c r="AG88" s="38"/>
    </row>
    <row r="89" spans="1:33" s="27" customFormat="1" hidden="1" x14ac:dyDescent="0.25">
      <c r="A89" s="30">
        <f t="shared" si="30"/>
        <v>0</v>
      </c>
      <c r="B89" s="122">
        <f t="shared" si="25"/>
        <v>0</v>
      </c>
      <c r="C89" s="121">
        <f t="shared" si="26"/>
        <v>0</v>
      </c>
      <c r="D89" s="121">
        <f t="shared" si="27"/>
        <v>0</v>
      </c>
      <c r="E89" s="121">
        <f>IFERROR(IF($A89=0,0,#REF!*#REF!),0)</f>
        <v>0</v>
      </c>
      <c r="F89" s="122">
        <f t="shared" si="28"/>
        <v>0</v>
      </c>
      <c r="I89" s="30">
        <f t="shared" si="31"/>
        <v>0</v>
      </c>
      <c r="J89" s="30">
        <f>IF(I89=1,1,IF(SUM(J90:J$168)+SUM(I$26:I89)&lt;$I$22,1,0))</f>
        <v>0</v>
      </c>
      <c r="K89" s="33">
        <f t="shared" ref="K89:K120" si="32">MAX(I89:J89)</f>
        <v>0</v>
      </c>
      <c r="L89" s="33">
        <f t="shared" ref="L89:L120" si="33">K89</f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9"/>
        <v>0</v>
      </c>
      <c r="AE89" s="32"/>
      <c r="AF89" s="39"/>
      <c r="AG89" s="38"/>
    </row>
    <row r="90" spans="1:33" s="27" customFormat="1" hidden="1" x14ac:dyDescent="0.25">
      <c r="A90" s="30">
        <f t="shared" si="30"/>
        <v>0</v>
      </c>
      <c r="B90" s="122">
        <f t="shared" si="25"/>
        <v>0</v>
      </c>
      <c r="C90" s="121">
        <f t="shared" si="26"/>
        <v>0</v>
      </c>
      <c r="D90" s="121">
        <f t="shared" si="27"/>
        <v>0</v>
      </c>
      <c r="E90" s="121">
        <f>IFERROR(IF($A90=0,0,#REF!*#REF!),0)</f>
        <v>0</v>
      </c>
      <c r="F90" s="122">
        <f t="shared" si="28"/>
        <v>0</v>
      </c>
      <c r="I90" s="30">
        <f t="shared" si="31"/>
        <v>0</v>
      </c>
      <c r="J90" s="30">
        <f>IF(I90=1,1,IF(SUM(J91:J$168)+SUM(I$26:I90)&lt;$I$22,1,0))</f>
        <v>0</v>
      </c>
      <c r="K90" s="33">
        <f t="shared" si="32"/>
        <v>0</v>
      </c>
      <c r="L90" s="33">
        <f t="shared" si="33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9"/>
        <v>0</v>
      </c>
      <c r="AE90" s="32"/>
      <c r="AF90" s="39"/>
      <c r="AG90" s="38"/>
    </row>
    <row r="91" spans="1:33" s="27" customFormat="1" hidden="1" x14ac:dyDescent="0.25">
      <c r="A91" s="30">
        <f t="shared" si="30"/>
        <v>0</v>
      </c>
      <c r="B91" s="122">
        <f t="shared" si="25"/>
        <v>0</v>
      </c>
      <c r="C91" s="121">
        <f t="shared" si="26"/>
        <v>0</v>
      </c>
      <c r="D91" s="121">
        <f t="shared" si="27"/>
        <v>0</v>
      </c>
      <c r="E91" s="121">
        <f>IFERROR(IF($A91=0,0,#REF!*#REF!),0)</f>
        <v>0</v>
      </c>
      <c r="F91" s="122">
        <f t="shared" si="28"/>
        <v>0</v>
      </c>
      <c r="I91" s="30">
        <f t="shared" si="31"/>
        <v>0</v>
      </c>
      <c r="J91" s="30">
        <f>IF(I91=1,1,IF(SUM(J92:J$168)+SUM(I$26:I91)&lt;$I$22,1,0))</f>
        <v>0</v>
      </c>
      <c r="K91" s="33">
        <f t="shared" si="32"/>
        <v>0</v>
      </c>
      <c r="L91" s="33">
        <f t="shared" si="33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9"/>
        <v>0</v>
      </c>
      <c r="AE91" s="32"/>
      <c r="AF91" s="39"/>
      <c r="AG91" s="38"/>
    </row>
    <row r="92" spans="1:33" s="27" customFormat="1" hidden="1" x14ac:dyDescent="0.25">
      <c r="A92" s="30">
        <f t="shared" si="30"/>
        <v>0</v>
      </c>
      <c r="B92" s="122">
        <f t="shared" si="25"/>
        <v>0</v>
      </c>
      <c r="C92" s="121">
        <f t="shared" si="26"/>
        <v>0</v>
      </c>
      <c r="D92" s="121">
        <f t="shared" si="27"/>
        <v>0</v>
      </c>
      <c r="E92" s="121">
        <f>IFERROR(IF($A92=0,0,#REF!*#REF!),0)</f>
        <v>0</v>
      </c>
      <c r="F92" s="122">
        <f t="shared" si="28"/>
        <v>0</v>
      </c>
      <c r="I92" s="30">
        <f t="shared" si="31"/>
        <v>0</v>
      </c>
      <c r="J92" s="30">
        <f>IF(I92=1,1,IF(SUM(J93:J$168)+SUM(I$26:I92)&lt;$I$22,1,0))</f>
        <v>0</v>
      </c>
      <c r="K92" s="33">
        <f t="shared" si="32"/>
        <v>0</v>
      </c>
      <c r="L92" s="33">
        <f t="shared" si="3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9"/>
        <v>0</v>
      </c>
      <c r="AE92" s="32"/>
      <c r="AF92" s="39"/>
      <c r="AG92" s="38"/>
    </row>
    <row r="93" spans="1:33" s="27" customFormat="1" hidden="1" x14ac:dyDescent="0.25">
      <c r="A93" s="30">
        <f t="shared" si="30"/>
        <v>0</v>
      </c>
      <c r="B93" s="122">
        <f t="shared" si="25"/>
        <v>0</v>
      </c>
      <c r="C93" s="121">
        <f t="shared" si="26"/>
        <v>0</v>
      </c>
      <c r="D93" s="121">
        <f t="shared" si="27"/>
        <v>0</v>
      </c>
      <c r="E93" s="121">
        <f>IFERROR(IF($A93=0,0,#REF!*#REF!),0)</f>
        <v>0</v>
      </c>
      <c r="F93" s="122">
        <f t="shared" si="28"/>
        <v>0</v>
      </c>
      <c r="I93" s="30">
        <f t="shared" si="31"/>
        <v>0</v>
      </c>
      <c r="J93" s="30">
        <f>IF(I93=1,1,IF(SUM(J94:J$168)+SUM(I$26:I93)&lt;$I$22,1,0))</f>
        <v>0</v>
      </c>
      <c r="K93" s="33">
        <f t="shared" si="32"/>
        <v>0</v>
      </c>
      <c r="L93" s="33">
        <f t="shared" si="3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9"/>
        <v>0</v>
      </c>
      <c r="AE93" s="32"/>
      <c r="AF93" s="39"/>
      <c r="AG93" s="38"/>
    </row>
    <row r="94" spans="1:33" s="27" customFormat="1" hidden="1" x14ac:dyDescent="0.25">
      <c r="A94" s="30">
        <f t="shared" si="30"/>
        <v>0</v>
      </c>
      <c r="B94" s="122">
        <f t="shared" si="25"/>
        <v>0</v>
      </c>
      <c r="C94" s="121">
        <f t="shared" si="26"/>
        <v>0</v>
      </c>
      <c r="D94" s="121">
        <f t="shared" si="27"/>
        <v>0</v>
      </c>
      <c r="E94" s="121">
        <f>IFERROR(IF($A94=0,0,#REF!*#REF!),0)</f>
        <v>0</v>
      </c>
      <c r="F94" s="122">
        <f t="shared" si="28"/>
        <v>0</v>
      </c>
      <c r="I94" s="30">
        <f t="shared" si="31"/>
        <v>0</v>
      </c>
      <c r="J94" s="30">
        <f>IF(I94=1,1,IF(SUM(J95:J$168)+SUM(I$26:I94)&lt;$I$22,1,0))</f>
        <v>0</v>
      </c>
      <c r="K94" s="33">
        <f t="shared" si="32"/>
        <v>0</v>
      </c>
      <c r="L94" s="33">
        <f t="shared" si="3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9"/>
        <v>0</v>
      </c>
      <c r="AE94" s="32"/>
      <c r="AF94" s="39"/>
      <c r="AG94" s="38"/>
    </row>
    <row r="95" spans="1:33" s="27" customFormat="1" hidden="1" x14ac:dyDescent="0.25">
      <c r="A95" s="30">
        <f t="shared" si="30"/>
        <v>0</v>
      </c>
      <c r="B95" s="122">
        <f t="shared" si="25"/>
        <v>0</v>
      </c>
      <c r="C95" s="121">
        <f t="shared" si="26"/>
        <v>0</v>
      </c>
      <c r="D95" s="121">
        <f t="shared" si="27"/>
        <v>0</v>
      </c>
      <c r="E95" s="121">
        <f>IFERROR(IF($A95=0,0,#REF!*#REF!),0)</f>
        <v>0</v>
      </c>
      <c r="F95" s="122">
        <f t="shared" si="28"/>
        <v>0</v>
      </c>
      <c r="I95" s="30">
        <f t="shared" si="31"/>
        <v>0</v>
      </c>
      <c r="J95" s="30">
        <f>IF(I95=1,1,IF(SUM(J96:J$168)+SUM(I$26:I95)&lt;$I$22,1,0))</f>
        <v>0</v>
      </c>
      <c r="K95" s="33">
        <f t="shared" si="32"/>
        <v>0</v>
      </c>
      <c r="L95" s="33">
        <f t="shared" si="3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9"/>
        <v>0</v>
      </c>
      <c r="AE95" s="32"/>
      <c r="AF95" s="39"/>
      <c r="AG95" s="38"/>
    </row>
    <row r="96" spans="1:33" s="27" customFormat="1" ht="14.45" hidden="1" customHeight="1" x14ac:dyDescent="0.25">
      <c r="A96" s="30">
        <f t="shared" si="30"/>
        <v>0</v>
      </c>
      <c r="B96" s="122">
        <f t="shared" si="25"/>
        <v>0</v>
      </c>
      <c r="C96" s="121">
        <f t="shared" si="26"/>
        <v>0</v>
      </c>
      <c r="D96" s="121">
        <f t="shared" si="27"/>
        <v>0</v>
      </c>
      <c r="E96" s="121">
        <f>IFERROR(IF($A96=0,0,#REF!*#REF!),0)</f>
        <v>0</v>
      </c>
      <c r="F96" s="122">
        <f t="shared" si="28"/>
        <v>0</v>
      </c>
      <c r="I96" s="30">
        <f t="shared" si="31"/>
        <v>0</v>
      </c>
      <c r="J96" s="30">
        <f>IF(I96=1,1,IF(SUM(J97:J$168)+SUM(I$26:I96)&lt;$I$22,1,0))</f>
        <v>0</v>
      </c>
      <c r="K96" s="33">
        <f t="shared" si="32"/>
        <v>0</v>
      </c>
      <c r="L96" s="33">
        <f t="shared" si="3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9"/>
        <v>0</v>
      </c>
      <c r="AE96" s="32"/>
      <c r="AF96" s="39"/>
      <c r="AG96" s="38"/>
    </row>
    <row r="97" spans="1:33" s="27" customFormat="1" hidden="1" x14ac:dyDescent="0.25">
      <c r="A97" s="30">
        <f t="shared" si="30"/>
        <v>0</v>
      </c>
      <c r="B97" s="122">
        <f t="shared" si="25"/>
        <v>0</v>
      </c>
      <c r="C97" s="121">
        <f t="shared" si="26"/>
        <v>0</v>
      </c>
      <c r="D97" s="121">
        <f t="shared" si="27"/>
        <v>0</v>
      </c>
      <c r="E97" s="121">
        <f>IFERROR(IF($A97=0,0,#REF!*#REF!),0)</f>
        <v>0</v>
      </c>
      <c r="F97" s="122">
        <f t="shared" si="28"/>
        <v>0</v>
      </c>
      <c r="I97" s="30">
        <f t="shared" si="31"/>
        <v>0</v>
      </c>
      <c r="J97" s="30">
        <f>IF(I97=1,1,IF(SUM(J98:J$168)+SUM(I$26:I97)&lt;$I$22,1,0))</f>
        <v>0</v>
      </c>
      <c r="K97" s="33">
        <f t="shared" si="32"/>
        <v>0</v>
      </c>
      <c r="L97" s="33">
        <f t="shared" si="3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9"/>
        <v>0</v>
      </c>
      <c r="AE97" s="32"/>
      <c r="AF97" s="39"/>
      <c r="AG97" s="38"/>
    </row>
    <row r="98" spans="1:33" s="27" customFormat="1" hidden="1" x14ac:dyDescent="0.25">
      <c r="A98" s="30">
        <f t="shared" si="30"/>
        <v>0</v>
      </c>
      <c r="B98" s="122">
        <f t="shared" si="25"/>
        <v>0</v>
      </c>
      <c r="C98" s="121">
        <f t="shared" si="26"/>
        <v>0</v>
      </c>
      <c r="D98" s="121">
        <f t="shared" si="27"/>
        <v>0</v>
      </c>
      <c r="E98" s="121">
        <f>IFERROR(IF($A98=0,0,#REF!*#REF!),0)</f>
        <v>0</v>
      </c>
      <c r="F98" s="122">
        <f t="shared" si="28"/>
        <v>0</v>
      </c>
      <c r="I98" s="30">
        <f t="shared" si="31"/>
        <v>0</v>
      </c>
      <c r="J98" s="30">
        <f>IF(I98=1,1,IF(SUM(J99:J$168)+SUM(I$26:I98)&lt;$I$22,1,0))</f>
        <v>0</v>
      </c>
      <c r="K98" s="33">
        <f t="shared" si="32"/>
        <v>0</v>
      </c>
      <c r="L98" s="33">
        <f t="shared" si="3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9"/>
        <v>0</v>
      </c>
      <c r="AE98" s="32"/>
      <c r="AF98" s="39"/>
      <c r="AG98" s="38"/>
    </row>
    <row r="99" spans="1:33" s="27" customFormat="1" hidden="1" x14ac:dyDescent="0.25">
      <c r="A99" s="30">
        <f t="shared" si="30"/>
        <v>0</v>
      </c>
      <c r="B99" s="122">
        <f t="shared" si="25"/>
        <v>0</v>
      </c>
      <c r="C99" s="121">
        <f t="shared" si="26"/>
        <v>0</v>
      </c>
      <c r="D99" s="121">
        <f t="shared" si="27"/>
        <v>0</v>
      </c>
      <c r="E99" s="121">
        <f>IFERROR(IF($A99=0,0,#REF!*#REF!),0)</f>
        <v>0</v>
      </c>
      <c r="F99" s="122">
        <f t="shared" si="28"/>
        <v>0</v>
      </c>
      <c r="I99" s="30">
        <f t="shared" si="31"/>
        <v>0</v>
      </c>
      <c r="J99" s="30">
        <f>IF(I99=1,1,IF(SUM(J100:J$168)+SUM(I$26:I99)&lt;$I$22,1,0))</f>
        <v>0</v>
      </c>
      <c r="K99" s="33">
        <f t="shared" si="32"/>
        <v>0</v>
      </c>
      <c r="L99" s="33">
        <f t="shared" si="3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9"/>
        <v>0</v>
      </c>
      <c r="AE99" s="32"/>
      <c r="AF99" s="39"/>
      <c r="AG99" s="38"/>
    </row>
    <row r="100" spans="1:33" s="27" customFormat="1" hidden="1" x14ac:dyDescent="0.25">
      <c r="A100" s="30">
        <f t="shared" si="30"/>
        <v>0</v>
      </c>
      <c r="B100" s="122">
        <f t="shared" si="25"/>
        <v>0</v>
      </c>
      <c r="C100" s="121">
        <f t="shared" si="26"/>
        <v>0</v>
      </c>
      <c r="D100" s="121">
        <f t="shared" si="27"/>
        <v>0</v>
      </c>
      <c r="E100" s="121">
        <f>IFERROR(IF($A100=0,0,#REF!*#REF!),0)</f>
        <v>0</v>
      </c>
      <c r="F100" s="122">
        <f t="shared" si="28"/>
        <v>0</v>
      </c>
      <c r="I100" s="30">
        <f t="shared" si="31"/>
        <v>0</v>
      </c>
      <c r="J100" s="30">
        <f>IF(I100=1,1,IF(SUM(J101:J$168)+SUM(I$26:I100)&lt;$I$22,1,0))</f>
        <v>0</v>
      </c>
      <c r="K100" s="33">
        <f t="shared" si="32"/>
        <v>0</v>
      </c>
      <c r="L100" s="33">
        <f t="shared" si="3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9"/>
        <v>0</v>
      </c>
      <c r="AE100" s="32"/>
      <c r="AF100" s="39"/>
      <c r="AG100" s="38"/>
    </row>
    <row r="101" spans="1:33" s="27" customFormat="1" hidden="1" x14ac:dyDescent="0.25">
      <c r="A101" s="30">
        <f t="shared" si="30"/>
        <v>0</v>
      </c>
      <c r="B101" s="122">
        <f t="shared" si="25"/>
        <v>0</v>
      </c>
      <c r="C101" s="121">
        <f t="shared" si="26"/>
        <v>0</v>
      </c>
      <c r="D101" s="121">
        <f t="shared" si="27"/>
        <v>0</v>
      </c>
      <c r="E101" s="121">
        <f>IFERROR(IF($A101=0,0,#REF!*#REF!),0)</f>
        <v>0</v>
      </c>
      <c r="F101" s="122">
        <f t="shared" si="28"/>
        <v>0</v>
      </c>
      <c r="I101" s="30">
        <f t="shared" si="31"/>
        <v>0</v>
      </c>
      <c r="J101" s="30">
        <f>IF(I101=1,1,IF(SUM(J102:J$168)+SUM(I$26:I101)&lt;$I$22,1,0))</f>
        <v>0</v>
      </c>
      <c r="K101" s="33">
        <f t="shared" si="32"/>
        <v>0</v>
      </c>
      <c r="L101" s="33">
        <f t="shared" si="3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9"/>
        <v>0</v>
      </c>
      <c r="AE101" s="32"/>
      <c r="AF101" s="39"/>
      <c r="AG101" s="38"/>
    </row>
    <row r="102" spans="1:33" s="27" customFormat="1" hidden="1" x14ac:dyDescent="0.25">
      <c r="A102" s="30">
        <f t="shared" si="30"/>
        <v>0</v>
      </c>
      <c r="B102" s="122">
        <f t="shared" si="25"/>
        <v>0</v>
      </c>
      <c r="C102" s="121">
        <f t="shared" si="26"/>
        <v>0</v>
      </c>
      <c r="D102" s="121">
        <f t="shared" si="27"/>
        <v>0</v>
      </c>
      <c r="E102" s="121">
        <f>IFERROR(IF($A102=0,0,#REF!*#REF!),0)</f>
        <v>0</v>
      </c>
      <c r="F102" s="122">
        <f t="shared" si="28"/>
        <v>0</v>
      </c>
      <c r="I102" s="30">
        <f t="shared" si="31"/>
        <v>0</v>
      </c>
      <c r="J102" s="30">
        <f>IF(I102=1,1,IF(SUM(J103:J$168)+SUM(I$26:I102)&lt;$I$22,1,0))</f>
        <v>0</v>
      </c>
      <c r="K102" s="33">
        <f t="shared" si="32"/>
        <v>0</v>
      </c>
      <c r="L102" s="33">
        <f t="shared" si="3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9"/>
        <v>0</v>
      </c>
      <c r="AE102" s="32"/>
      <c r="AF102" s="39"/>
      <c r="AG102" s="38"/>
    </row>
    <row r="103" spans="1:33" s="27" customFormat="1" x14ac:dyDescent="0.25">
      <c r="A103" s="31"/>
      <c r="B103" s="31"/>
      <c r="C103" s="31"/>
      <c r="D103" s="31"/>
      <c r="E103" s="31"/>
      <c r="F103" s="31"/>
      <c r="I103" s="30">
        <v>1</v>
      </c>
      <c r="J103" s="30">
        <f>IF(I103=1,1,IF(SUM(J106:J$168)+SUM(I$26:I103)&lt;$I$22,1,0))</f>
        <v>1</v>
      </c>
      <c r="K103" s="33">
        <f t="shared" si="32"/>
        <v>1</v>
      </c>
      <c r="L103" s="33">
        <f t="shared" si="33"/>
        <v>1</v>
      </c>
      <c r="M103" s="33"/>
      <c r="N103" s="33"/>
      <c r="O103" s="33"/>
      <c r="P103" s="33"/>
      <c r="Q103" s="33"/>
      <c r="R103" s="33"/>
      <c r="S103" s="33"/>
      <c r="T103" s="195"/>
      <c r="U103" s="48"/>
      <c r="V103" s="570"/>
      <c r="W103" s="570"/>
      <c r="X103" s="194"/>
      <c r="Y103" s="193"/>
      <c r="Z103" s="191"/>
      <c r="AA103" s="192"/>
      <c r="AB103" s="191"/>
      <c r="AC103" s="160" t="s">
        <v>43</v>
      </c>
      <c r="AD103" s="190">
        <f>ROUND(AD40+AD61+AD82,2)</f>
        <v>20947.810000000001</v>
      </c>
      <c r="AE103" s="32"/>
      <c r="AF103" s="39"/>
      <c r="AG103" s="38"/>
    </row>
    <row r="104" spans="1:33" s="101" customFormat="1" ht="14.45" customHeight="1" x14ac:dyDescent="0.25">
      <c r="A104" s="30"/>
      <c r="B104" s="122">
        <f>IFERROR(IF($A104=0,0, ($AD104/$G$1)/$E$1  ),0)</f>
        <v>0</v>
      </c>
      <c r="C104" s="121">
        <f>IF($A104=0,0,$B104*$E$1)</f>
        <v>0</v>
      </c>
      <c r="D104" s="121">
        <f>IF($A104=0,0,$B104*$F$1)</f>
        <v>0</v>
      </c>
      <c r="E104" s="121"/>
      <c r="F104" s="122"/>
      <c r="G104" s="64" t="s">
        <v>16</v>
      </c>
      <c r="H104" s="63">
        <f>IFERROR(IF(G104=$A$1,1,0),0)</f>
        <v>1</v>
      </c>
      <c r="I104" s="30">
        <v>1</v>
      </c>
      <c r="J104" s="30">
        <f>H104</f>
        <v>1</v>
      </c>
      <c r="K104" s="33">
        <f t="shared" si="32"/>
        <v>1</v>
      </c>
      <c r="L104" s="33">
        <f t="shared" si="33"/>
        <v>1</v>
      </c>
      <c r="M104" s="33"/>
      <c r="N104" s="33"/>
      <c r="O104" s="33"/>
      <c r="P104" s="33"/>
      <c r="Q104" s="33"/>
      <c r="R104" s="33"/>
      <c r="S104" s="61"/>
      <c r="T104" s="157">
        <v>1</v>
      </c>
      <c r="U104" s="168"/>
      <c r="V104" s="185"/>
      <c r="W104" s="185"/>
      <c r="X104" s="185"/>
      <c r="Y104" s="184"/>
      <c r="Z104" s="183"/>
      <c r="AA104" s="183"/>
      <c r="AB104" s="189" t="s">
        <v>42</v>
      </c>
      <c r="AC104" s="188">
        <v>0.84040000000000004</v>
      </c>
      <c r="AD104" s="187">
        <f>$AD$103*AC104*T104</f>
        <v>17604.539524000003</v>
      </c>
      <c r="AE104" s="102"/>
      <c r="AF104" s="104"/>
      <c r="AG104" s="103"/>
    </row>
    <row r="105" spans="1:33" s="101" customFormat="1" ht="22.35" customHeight="1" x14ac:dyDescent="0.25">
      <c r="A105" s="112"/>
      <c r="B105" s="112"/>
      <c r="C105" s="112"/>
      <c r="D105" s="112"/>
      <c r="E105" s="112"/>
      <c r="F105" s="112"/>
      <c r="I105" s="30">
        <v>1</v>
      </c>
      <c r="J105" s="30">
        <f>IF(I105=1,1,IF(SUM(J108:J$168)+SUM(I$26:I105)&lt;$I$22,1,0))</f>
        <v>1</v>
      </c>
      <c r="K105" s="33">
        <f t="shared" si="32"/>
        <v>1</v>
      </c>
      <c r="L105" s="33">
        <f t="shared" si="33"/>
        <v>1</v>
      </c>
      <c r="M105" s="33"/>
      <c r="N105" s="33"/>
      <c r="O105" s="33"/>
      <c r="P105" s="33"/>
      <c r="Q105" s="33"/>
      <c r="R105" s="33"/>
      <c r="S105" s="61"/>
      <c r="T105" s="186"/>
      <c r="U105" s="168"/>
      <c r="V105" s="185"/>
      <c r="W105" s="185"/>
      <c r="X105" s="185"/>
      <c r="Y105" s="184"/>
      <c r="Z105" s="183"/>
      <c r="AA105" s="183"/>
      <c r="AB105" s="182"/>
      <c r="AC105" s="181" t="s">
        <v>41</v>
      </c>
      <c r="AD105" s="180">
        <f>ROUND(AD103+AD104,2)</f>
        <v>38552.35</v>
      </c>
      <c r="AE105" s="102"/>
      <c r="AF105" s="104"/>
      <c r="AG105" s="103"/>
    </row>
    <row r="106" spans="1:33" s="101" customFormat="1" ht="25.35" customHeight="1" x14ac:dyDescent="0.25">
      <c r="A106" s="112"/>
      <c r="B106" s="112"/>
      <c r="C106" s="112"/>
      <c r="D106" s="112"/>
      <c r="E106" s="112"/>
      <c r="F106" s="112"/>
      <c r="G106" s="100" t="s">
        <v>18</v>
      </c>
      <c r="H106" s="100" t="s">
        <v>17</v>
      </c>
      <c r="I106" s="30">
        <v>1</v>
      </c>
      <c r="J106" s="30">
        <f>IF(I106=1,1,IF(SUM(J108:J$168)+SUM(I$26:I106)&lt;$I$22,1,0))</f>
        <v>1</v>
      </c>
      <c r="K106" s="33">
        <f t="shared" si="32"/>
        <v>1</v>
      </c>
      <c r="L106" s="33">
        <f t="shared" si="33"/>
        <v>1</v>
      </c>
      <c r="M106" s="33"/>
      <c r="N106" s="33"/>
      <c r="O106" s="33"/>
      <c r="P106" s="33"/>
      <c r="Q106" s="33"/>
      <c r="R106" s="33"/>
      <c r="S106" s="61"/>
      <c r="T106" s="179" t="s">
        <v>40</v>
      </c>
      <c r="U106" s="168"/>
      <c r="V106" s="178" t="s">
        <v>39</v>
      </c>
      <c r="W106" s="177"/>
      <c r="X106" s="167"/>
      <c r="Y106" s="177"/>
      <c r="Z106" s="176"/>
      <c r="AA106" s="176"/>
      <c r="AB106" s="176"/>
      <c r="AC106" s="125"/>
      <c r="AD106" s="175"/>
      <c r="AE106" s="102"/>
      <c r="AF106" s="104"/>
      <c r="AG106" s="103"/>
    </row>
    <row r="107" spans="1:33" s="101" customFormat="1" ht="14.45" customHeight="1" x14ac:dyDescent="0.25">
      <c r="A107" s="112"/>
      <c r="B107" s="112"/>
      <c r="C107" s="112"/>
      <c r="D107" s="112"/>
      <c r="E107" s="112"/>
      <c r="F107" s="112"/>
      <c r="G107" s="64" t="s">
        <v>16</v>
      </c>
      <c r="H107" s="63">
        <f t="shared" ref="H107:H116" si="34">IFERROR(IF(G107=$A$1,1,0),0)</f>
        <v>1</v>
      </c>
      <c r="I107" s="30">
        <v>1</v>
      </c>
      <c r="J107" s="30">
        <f t="shared" ref="J107:J116" si="35">I107</f>
        <v>1</v>
      </c>
      <c r="K107" s="33">
        <f t="shared" si="32"/>
        <v>1</v>
      </c>
      <c r="L107" s="33">
        <f t="shared" si="33"/>
        <v>1</v>
      </c>
      <c r="M107" s="33"/>
      <c r="N107" s="33"/>
      <c r="O107" s="33"/>
      <c r="P107" s="33"/>
      <c r="Q107" s="33"/>
      <c r="R107" s="33"/>
      <c r="S107" s="61"/>
      <c r="T107" s="157">
        <v>1</v>
      </c>
      <c r="U107" s="168"/>
      <c r="V107" s="169"/>
      <c r="W107" s="169"/>
      <c r="X107" s="169"/>
      <c r="Y107" s="164"/>
      <c r="Z107" s="164" t="s">
        <v>38</v>
      </c>
      <c r="AA107" s="174">
        <v>0.3</v>
      </c>
      <c r="AB107" s="173" t="s">
        <v>37</v>
      </c>
      <c r="AC107" s="172">
        <v>0.16300804173005867</v>
      </c>
      <c r="AD107" s="113">
        <f>ROUND($AD$105*AC107*T107,4)</f>
        <v>6284.3431</v>
      </c>
      <c r="AE107" s="102"/>
      <c r="AF107" s="104"/>
      <c r="AG107" s="103"/>
    </row>
    <row r="108" spans="1:33" s="101" customFormat="1" ht="14.45" hidden="1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63">
        <f t="shared" si="34"/>
        <v>1</v>
      </c>
      <c r="I108" s="30">
        <f t="shared" ref="I108:I116" si="36">IF($AD108=0,0,1)</f>
        <v>0</v>
      </c>
      <c r="J108" s="30">
        <f t="shared" si="35"/>
        <v>0</v>
      </c>
      <c r="K108" s="33">
        <f t="shared" si="32"/>
        <v>0</v>
      </c>
      <c r="L108" s="33">
        <f t="shared" si="33"/>
        <v>0</v>
      </c>
      <c r="M108" s="33"/>
      <c r="N108" s="33"/>
      <c r="O108" s="33"/>
      <c r="P108" s="33"/>
      <c r="Q108" s="33"/>
      <c r="R108" s="33"/>
      <c r="S108" s="61"/>
      <c r="T108" s="157">
        <v>0</v>
      </c>
      <c r="U108" s="168"/>
      <c r="V108" s="169"/>
      <c r="W108" s="169"/>
      <c r="X108" s="169"/>
      <c r="Y108" s="166"/>
      <c r="Z108" s="171"/>
      <c r="AA108" s="170"/>
      <c r="AB108" s="164" t="s">
        <v>36</v>
      </c>
      <c r="AC108" s="163">
        <v>0.05</v>
      </c>
      <c r="AD108" s="113">
        <f t="shared" ref="AD108:AD116" si="37">ROUND($AD$105*AC108*T108,4)</f>
        <v>0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63">
        <f t="shared" si="34"/>
        <v>1</v>
      </c>
      <c r="I109" s="30">
        <f t="shared" si="36"/>
        <v>0</v>
      </c>
      <c r="J109" s="30">
        <f t="shared" si="35"/>
        <v>0</v>
      </c>
      <c r="K109" s="33">
        <f t="shared" si="32"/>
        <v>0</v>
      </c>
      <c r="L109" s="33">
        <f t="shared" si="33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65"/>
      <c r="AA109" s="165"/>
      <c r="AB109" s="164" t="s">
        <v>36</v>
      </c>
      <c r="AC109" s="163">
        <v>7.6999999999999999E-2</v>
      </c>
      <c r="AD109" s="113">
        <f t="shared" si="37"/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63">
        <f t="shared" si="34"/>
        <v>1</v>
      </c>
      <c r="I110" s="30">
        <f t="shared" si="36"/>
        <v>0</v>
      </c>
      <c r="J110" s="30">
        <f t="shared" si="35"/>
        <v>0</v>
      </c>
      <c r="K110" s="33">
        <f t="shared" si="32"/>
        <v>0</v>
      </c>
      <c r="L110" s="33">
        <f t="shared" si="3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35</v>
      </c>
      <c r="AC110" s="163">
        <v>1.4999999999999999E-2</v>
      </c>
      <c r="AD110" s="113">
        <f t="shared" si="37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63">
        <f t="shared" si="34"/>
        <v>1</v>
      </c>
      <c r="I111" s="30">
        <f t="shared" si="36"/>
        <v>0</v>
      </c>
      <c r="J111" s="30">
        <f t="shared" si="35"/>
        <v>0</v>
      </c>
      <c r="K111" s="33">
        <f t="shared" si="32"/>
        <v>0</v>
      </c>
      <c r="L111" s="33">
        <f t="shared" si="3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2.7E-2</v>
      </c>
      <c r="AD111" s="113">
        <f t="shared" si="37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14</v>
      </c>
      <c r="H112" s="63">
        <f t="shared" si="34"/>
        <v>0</v>
      </c>
      <c r="I112" s="30">
        <f t="shared" si="36"/>
        <v>0</v>
      </c>
      <c r="J112" s="30">
        <f t="shared" si="35"/>
        <v>0</v>
      </c>
      <c r="K112" s="33">
        <f t="shared" si="32"/>
        <v>0</v>
      </c>
      <c r="L112" s="33">
        <f t="shared" si="3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/>
      <c r="AC112" s="163"/>
      <c r="AD112" s="113">
        <f t="shared" si="37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63">
        <f t="shared" si="34"/>
        <v>0</v>
      </c>
      <c r="I113" s="30">
        <f t="shared" si="36"/>
        <v>0</v>
      </c>
      <c r="J113" s="30">
        <f t="shared" si="35"/>
        <v>0</v>
      </c>
      <c r="K113" s="33">
        <f t="shared" si="32"/>
        <v>0</v>
      </c>
      <c r="L113" s="33">
        <f t="shared" si="3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7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63">
        <f t="shared" si="34"/>
        <v>0</v>
      </c>
      <c r="I114" s="30">
        <f t="shared" si="36"/>
        <v>0</v>
      </c>
      <c r="J114" s="30">
        <f t="shared" si="35"/>
        <v>0</v>
      </c>
      <c r="K114" s="33">
        <f t="shared" si="32"/>
        <v>0</v>
      </c>
      <c r="L114" s="33">
        <f t="shared" si="3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7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63">
        <f t="shared" si="34"/>
        <v>0</v>
      </c>
      <c r="I115" s="30">
        <f t="shared" si="36"/>
        <v>0</v>
      </c>
      <c r="J115" s="30">
        <f t="shared" si="35"/>
        <v>0</v>
      </c>
      <c r="K115" s="33">
        <f t="shared" si="32"/>
        <v>0</v>
      </c>
      <c r="L115" s="33">
        <f t="shared" si="3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7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63">
        <f t="shared" si="34"/>
        <v>0</v>
      </c>
      <c r="I116" s="30">
        <f t="shared" si="36"/>
        <v>0</v>
      </c>
      <c r="J116" s="30">
        <f t="shared" si="35"/>
        <v>0</v>
      </c>
      <c r="K116" s="33">
        <f t="shared" si="32"/>
        <v>0</v>
      </c>
      <c r="L116" s="33">
        <f t="shared" si="3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7"/>
      <c r="W116" s="167"/>
      <c r="X116" s="167"/>
      <c r="Y116" s="166"/>
      <c r="Z116" s="165"/>
      <c r="AA116" s="165"/>
      <c r="AB116" s="164"/>
      <c r="AC116" s="163"/>
      <c r="AD116" s="113">
        <f t="shared" si="37"/>
        <v>0</v>
      </c>
      <c r="AE116" s="102"/>
      <c r="AF116" s="104"/>
      <c r="AG116" s="103"/>
    </row>
    <row r="117" spans="1:33" s="27" customFormat="1" x14ac:dyDescent="0.25">
      <c r="A117" s="30"/>
      <c r="B117" s="122">
        <f>IFERROR(IF($A117=0,0, ($AD117/$G$1)/$E$1  ),0)</f>
        <v>0</v>
      </c>
      <c r="C117" s="121">
        <f>IF($A117=0,0,$B117*$E$1)</f>
        <v>0</v>
      </c>
      <c r="D117" s="121">
        <f>IF($A117=0,0,$B117*$F$1)</f>
        <v>0</v>
      </c>
      <c r="E117" s="121"/>
      <c r="F117" s="122"/>
      <c r="I117" s="30">
        <v>1</v>
      </c>
      <c r="J117" s="62">
        <v>1</v>
      </c>
      <c r="K117" s="33">
        <f t="shared" si="32"/>
        <v>1</v>
      </c>
      <c r="L117" s="33">
        <f t="shared" si="33"/>
        <v>1</v>
      </c>
      <c r="M117" s="33"/>
      <c r="N117" s="33"/>
      <c r="O117" s="33"/>
      <c r="P117" s="33"/>
      <c r="Q117" s="33"/>
      <c r="R117" s="33"/>
      <c r="S117" s="33"/>
      <c r="T117" s="162"/>
      <c r="U117" s="48"/>
      <c r="V117" s="161"/>
      <c r="W117" s="161"/>
      <c r="X117" s="88"/>
      <c r="Y117" s="88"/>
      <c r="Z117" s="86"/>
      <c r="AA117" s="86"/>
      <c r="AB117" s="160"/>
      <c r="AC117" s="159" t="s">
        <v>34</v>
      </c>
      <c r="AD117" s="158">
        <f>ROUND(SUM(AD107:AD116),2)</f>
        <v>6284.34</v>
      </c>
      <c r="AE117" s="32"/>
      <c r="AF117" s="39"/>
      <c r="AG117" s="38"/>
    </row>
    <row r="118" spans="1:33" s="27" customFormat="1" x14ac:dyDescent="0.25">
      <c r="A118" s="31"/>
      <c r="B118" s="31"/>
      <c r="C118" s="31"/>
      <c r="D118" s="31"/>
      <c r="E118" s="31"/>
      <c r="F118" s="31"/>
      <c r="I118" s="30">
        <v>1</v>
      </c>
      <c r="J118" s="62">
        <v>1</v>
      </c>
      <c r="K118" s="33">
        <f t="shared" si="32"/>
        <v>1</v>
      </c>
      <c r="L118" s="33">
        <f t="shared" si="33"/>
        <v>1</v>
      </c>
      <c r="M118" s="33"/>
      <c r="N118" s="33"/>
      <c r="O118" s="33"/>
      <c r="P118" s="33"/>
      <c r="Q118" s="33"/>
      <c r="R118" s="33"/>
      <c r="S118" s="33"/>
      <c r="T118" s="156"/>
      <c r="U118" s="48"/>
      <c r="V118" s="153"/>
      <c r="W118" s="151"/>
      <c r="X118" s="151"/>
      <c r="Y118" s="80"/>
      <c r="Z118" s="78"/>
      <c r="AA118" s="78"/>
      <c r="AB118" s="155"/>
      <c r="AC118" s="148" t="s">
        <v>33</v>
      </c>
      <c r="AD118" s="147">
        <f>ROUND(AD105+AD117,2)</f>
        <v>44836.69</v>
      </c>
      <c r="AE118" s="32"/>
      <c r="AF118" s="39"/>
      <c r="AG118" s="104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2"/>
        <v>1</v>
      </c>
      <c r="L119" s="33">
        <f t="shared" si="33"/>
        <v>1</v>
      </c>
      <c r="M119" s="33"/>
      <c r="N119" s="33"/>
      <c r="O119" s="33"/>
      <c r="P119" s="33"/>
      <c r="Q119" s="33"/>
      <c r="R119" s="33"/>
      <c r="S119" s="33"/>
      <c r="T119" s="154" t="s">
        <v>32</v>
      </c>
      <c r="U119" s="124"/>
      <c r="V119" s="153"/>
      <c r="W119" s="152"/>
      <c r="X119" s="152"/>
      <c r="Y119" s="151"/>
      <c r="Z119" s="150"/>
      <c r="AA119" s="150"/>
      <c r="AB119" s="149"/>
      <c r="AC119" s="148" t="s">
        <v>31</v>
      </c>
      <c r="AD119" s="147">
        <f>ROUND(AD38+AD118,2)</f>
        <v>45861.31</v>
      </c>
      <c r="AE119" s="32"/>
      <c r="AF119" s="39"/>
      <c r="AG119" s="38"/>
    </row>
    <row r="120" spans="1:33" s="101" customFormat="1" ht="22.35" customHeight="1" x14ac:dyDescent="0.25">
      <c r="A120" s="112"/>
      <c r="B120" s="112"/>
      <c r="C120" s="112"/>
      <c r="D120" s="112"/>
      <c r="E120" s="112"/>
      <c r="F120" s="112"/>
      <c r="I120" s="62">
        <v>1</v>
      </c>
      <c r="J120" s="62">
        <v>1</v>
      </c>
      <c r="K120" s="61">
        <f t="shared" si="32"/>
        <v>1</v>
      </c>
      <c r="L120" s="61">
        <f t="shared" si="33"/>
        <v>1</v>
      </c>
      <c r="M120" s="61"/>
      <c r="N120" s="61"/>
      <c r="O120" s="61"/>
      <c r="P120" s="61"/>
      <c r="Q120" s="61"/>
      <c r="R120" s="61"/>
      <c r="S120" s="61"/>
      <c r="T120" s="146">
        <v>15</v>
      </c>
      <c r="U120" s="145"/>
      <c r="V120" s="571" t="s">
        <v>30</v>
      </c>
      <c r="W120" s="571"/>
      <c r="X120" s="572" t="str">
        <f>IF($AD$118=0,"ZERO",CONCATENATE(TEXT(T120,"#.##0,00")," ",AC25))</f>
        <v>15,00 Km</v>
      </c>
      <c r="Y120" s="572"/>
      <c r="Z120" s="144"/>
      <c r="AA120" s="143"/>
      <c r="AB120" s="142"/>
      <c r="AC120" s="141" t="s">
        <v>29</v>
      </c>
      <c r="AD120" s="140">
        <f>IF(T120=0,0,ROUND(AD119/T120,2))</f>
        <v>3057.42</v>
      </c>
      <c r="AE120" s="102"/>
      <c r="AF120" s="104"/>
      <c r="AG120" s="103"/>
    </row>
    <row r="121" spans="1:33" s="27" customFormat="1" ht="39.6" customHeight="1" x14ac:dyDescent="0.25">
      <c r="A121" s="31"/>
      <c r="B121" s="31"/>
      <c r="C121" s="31"/>
      <c r="D121" s="31"/>
      <c r="E121" s="31"/>
      <c r="F121" s="31"/>
      <c r="I121" s="30">
        <v>1</v>
      </c>
      <c r="J121" s="30">
        <f>IF(I121=1,1,IF(SUM(J122:J$168)+SUM(I$26:I121)&lt;$I$22,1,0))</f>
        <v>1</v>
      </c>
      <c r="K121" s="33">
        <f t="shared" ref="K121:K153" si="38">MAX(I121:J121)</f>
        <v>1</v>
      </c>
      <c r="L121" s="33">
        <f t="shared" ref="L121:L153" si="39">K121</f>
        <v>1</v>
      </c>
      <c r="M121" s="33"/>
      <c r="N121" s="33"/>
      <c r="O121" s="33"/>
      <c r="P121" s="33"/>
      <c r="Q121" s="33"/>
      <c r="R121" s="33"/>
      <c r="S121" s="33"/>
      <c r="T121" s="63" t="s">
        <v>8</v>
      </c>
      <c r="U121" s="124"/>
      <c r="V121" s="568" t="s">
        <v>28</v>
      </c>
      <c r="W121" s="568"/>
      <c r="X121" s="568"/>
      <c r="Y121" s="568"/>
      <c r="Z121" s="568"/>
      <c r="AA121" s="137" t="s">
        <v>22</v>
      </c>
      <c r="AB121" s="136" t="s">
        <v>21</v>
      </c>
      <c r="AC121" s="135" t="s">
        <v>24</v>
      </c>
      <c r="AD121" s="134" t="s">
        <v>20</v>
      </c>
      <c r="AE121" s="32"/>
      <c r="AF121" s="39"/>
      <c r="AG121" s="38"/>
    </row>
    <row r="122" spans="1:33" s="27" customFormat="1" x14ac:dyDescent="0.25">
      <c r="A122" s="30"/>
      <c r="B122" s="122">
        <f t="shared" ref="B122:B132" si="40">IFERROR(IF($A122=0,0, ($AD122)/$E$1  ),0)</f>
        <v>0</v>
      </c>
      <c r="C122" s="121">
        <f t="shared" ref="C122:C132" si="41">IF($A122=0,0,$B122*$E$1)</f>
        <v>0</v>
      </c>
      <c r="D122" s="121">
        <f t="shared" ref="D122:D132" si="42">IF($A122=0,0,$B122*$F$1)</f>
        <v>0</v>
      </c>
      <c r="E122" s="121">
        <f t="shared" ref="E122:E132" si="43">IFERROR(IF($A122=0,0,$AB122),0)</f>
        <v>0</v>
      </c>
      <c r="F122" s="122"/>
      <c r="I122" s="30">
        <v>1</v>
      </c>
      <c r="J122" s="30">
        <f>IF(I122=1,1,IF(SUM(J123:J$168)+SUM(I$26:I122)&lt;$I$22,1,0))</f>
        <v>1</v>
      </c>
      <c r="K122" s="33">
        <f t="shared" si="38"/>
        <v>1</v>
      </c>
      <c r="L122" s="33">
        <f t="shared" si="39"/>
        <v>1</v>
      </c>
      <c r="M122" s="33"/>
      <c r="N122" s="33"/>
      <c r="O122" s="33"/>
      <c r="P122" s="33"/>
      <c r="Q122" s="33"/>
      <c r="R122" s="33"/>
      <c r="S122" s="33"/>
      <c r="T122" s="123"/>
      <c r="U122" s="132"/>
      <c r="V122" s="563" t="s">
        <v>19</v>
      </c>
      <c r="W122" s="563"/>
      <c r="X122" s="563"/>
      <c r="Y122" s="563"/>
      <c r="Z122" s="563"/>
      <c r="AA122" s="131" t="s">
        <v>19</v>
      </c>
      <c r="AB122" s="115"/>
      <c r="AC122" s="114">
        <v>0</v>
      </c>
      <c r="AD122" s="113">
        <f>ROUND(AC122*AB122,4)</f>
        <v>0</v>
      </c>
      <c r="AE122" s="32"/>
      <c r="AF122" s="39"/>
      <c r="AG122" s="38"/>
    </row>
    <row r="123" spans="1:33" s="27" customFormat="1" ht="14.45" hidden="1" customHeight="1" x14ac:dyDescent="0.25">
      <c r="A123" s="30">
        <f t="shared" ref="A123:A129" si="44">IFERROR(IF(AD123&gt;0,T123,0),0)</f>
        <v>0</v>
      </c>
      <c r="B123" s="122">
        <f t="shared" si="40"/>
        <v>0</v>
      </c>
      <c r="C123" s="121">
        <f t="shared" si="41"/>
        <v>0</v>
      </c>
      <c r="D123" s="121">
        <f t="shared" si="42"/>
        <v>0</v>
      </c>
      <c r="E123" s="121">
        <f t="shared" si="43"/>
        <v>0</v>
      </c>
      <c r="F123" s="31"/>
      <c r="I123" s="30">
        <f t="shared" ref="I123:I132" si="45">IF($AD123=0,0,1)</f>
        <v>0</v>
      </c>
      <c r="J123" s="30">
        <f>IF(I123=1,1,IF(SUM(J124:J$168)+SUM(I$26:I123)&lt;$I$22,1,0))</f>
        <v>0</v>
      </c>
      <c r="K123" s="33">
        <f t="shared" si="38"/>
        <v>0</v>
      </c>
      <c r="L123" s="33">
        <f t="shared" si="39"/>
        <v>0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 t="shared" ref="AD123:AD132" si="46"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si="44"/>
        <v>0</v>
      </c>
      <c r="B124" s="122">
        <f t="shared" si="40"/>
        <v>0</v>
      </c>
      <c r="C124" s="121">
        <f t="shared" si="41"/>
        <v>0</v>
      </c>
      <c r="D124" s="121">
        <f t="shared" si="42"/>
        <v>0</v>
      </c>
      <c r="E124" s="121">
        <f t="shared" si="43"/>
        <v>0</v>
      </c>
      <c r="F124" s="31"/>
      <c r="I124" s="30">
        <f t="shared" si="45"/>
        <v>0</v>
      </c>
      <c r="J124" s="30">
        <f>IF(I124=1,1,IF(SUM(J125:J$168)+SUM(I$26:I124)&lt;$I$22,1,0))</f>
        <v>0</v>
      </c>
      <c r="K124" s="33">
        <f t="shared" si="38"/>
        <v>0</v>
      </c>
      <c r="L124" s="33">
        <f t="shared" si="39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si="46"/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4"/>
        <v>0</v>
      </c>
      <c r="B125" s="122">
        <f t="shared" si="40"/>
        <v>0</v>
      </c>
      <c r="C125" s="121">
        <f t="shared" si="41"/>
        <v>0</v>
      </c>
      <c r="D125" s="121">
        <f t="shared" si="42"/>
        <v>0</v>
      </c>
      <c r="E125" s="121">
        <f t="shared" si="43"/>
        <v>0</v>
      </c>
      <c r="F125" s="31"/>
      <c r="I125" s="30">
        <f t="shared" si="45"/>
        <v>0</v>
      </c>
      <c r="J125" s="30">
        <f>IF(I125=1,1,IF(SUM(J126:J$168)+SUM(I$26:I125)&lt;$I$22,1,0))</f>
        <v>0</v>
      </c>
      <c r="K125" s="33">
        <f t="shared" si="38"/>
        <v>0</v>
      </c>
      <c r="L125" s="33">
        <f t="shared" si="39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6"/>
        <v>0</v>
      </c>
      <c r="AE125" s="32"/>
      <c r="AF125" s="39"/>
      <c r="AG125" s="38"/>
    </row>
    <row r="126" spans="1:33" s="27" customFormat="1" hidden="1" x14ac:dyDescent="0.25">
      <c r="A126" s="30">
        <f t="shared" si="44"/>
        <v>0</v>
      </c>
      <c r="B126" s="122">
        <f t="shared" si="40"/>
        <v>0</v>
      </c>
      <c r="C126" s="121">
        <f t="shared" si="41"/>
        <v>0</v>
      </c>
      <c r="D126" s="121">
        <f t="shared" si="42"/>
        <v>0</v>
      </c>
      <c r="E126" s="121">
        <f t="shared" si="43"/>
        <v>0</v>
      </c>
      <c r="F126" s="31"/>
      <c r="I126" s="30">
        <f t="shared" si="45"/>
        <v>0</v>
      </c>
      <c r="J126" s="30">
        <f>IF(I126=1,1,IF(SUM(J127:J$168)+SUM(I$26:I126)&lt;$I$22,1,0))</f>
        <v>0</v>
      </c>
      <c r="K126" s="33">
        <f t="shared" si="38"/>
        <v>0</v>
      </c>
      <c r="L126" s="33">
        <f t="shared" si="39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6"/>
        <v>0</v>
      </c>
      <c r="AE126" s="32"/>
      <c r="AF126" s="39"/>
      <c r="AG126" s="38"/>
    </row>
    <row r="127" spans="1:33" s="27" customFormat="1" hidden="1" x14ac:dyDescent="0.25">
      <c r="A127" s="30">
        <f t="shared" si="44"/>
        <v>0</v>
      </c>
      <c r="B127" s="122">
        <f t="shared" si="40"/>
        <v>0</v>
      </c>
      <c r="C127" s="121">
        <f t="shared" si="41"/>
        <v>0</v>
      </c>
      <c r="D127" s="121">
        <f t="shared" si="42"/>
        <v>0</v>
      </c>
      <c r="E127" s="121">
        <f t="shared" si="43"/>
        <v>0</v>
      </c>
      <c r="F127" s="31"/>
      <c r="I127" s="30">
        <f t="shared" si="45"/>
        <v>0</v>
      </c>
      <c r="J127" s="30">
        <f>IF(I127=1,1,IF(SUM(J128:J$168)+SUM(I$26:I127)&lt;$I$22,1,0))</f>
        <v>0</v>
      </c>
      <c r="K127" s="33">
        <f t="shared" si="38"/>
        <v>0</v>
      </c>
      <c r="L127" s="33">
        <f t="shared" si="39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6"/>
        <v>0</v>
      </c>
      <c r="AE127" s="32"/>
      <c r="AF127" s="39"/>
      <c r="AG127" s="38"/>
    </row>
    <row r="128" spans="1:33" s="27" customFormat="1" hidden="1" x14ac:dyDescent="0.25">
      <c r="A128" s="30">
        <f t="shared" si="44"/>
        <v>0</v>
      </c>
      <c r="B128" s="122">
        <f t="shared" si="40"/>
        <v>0</v>
      </c>
      <c r="C128" s="121">
        <f t="shared" si="41"/>
        <v>0</v>
      </c>
      <c r="D128" s="121">
        <f t="shared" si="42"/>
        <v>0</v>
      </c>
      <c r="E128" s="121">
        <f t="shared" si="43"/>
        <v>0</v>
      </c>
      <c r="F128" s="31"/>
      <c r="I128" s="30">
        <f t="shared" si="45"/>
        <v>0</v>
      </c>
      <c r="J128" s="30">
        <f>IF(I128=1,1,IF(SUM(J129:J$168)+SUM(I$26:I128)&lt;$I$22,1,0))</f>
        <v>1</v>
      </c>
      <c r="K128" s="33">
        <f t="shared" si="38"/>
        <v>1</v>
      </c>
      <c r="L128" s="33">
        <f t="shared" si="39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6"/>
        <v>0</v>
      </c>
      <c r="AE128" s="32"/>
      <c r="AF128" s="39"/>
      <c r="AG128" s="38"/>
    </row>
    <row r="129" spans="1:33" s="27" customFormat="1" hidden="1" x14ac:dyDescent="0.25">
      <c r="A129" s="30">
        <f t="shared" si="44"/>
        <v>0</v>
      </c>
      <c r="B129" s="122">
        <f t="shared" si="40"/>
        <v>0</v>
      </c>
      <c r="C129" s="121">
        <f t="shared" si="41"/>
        <v>0</v>
      </c>
      <c r="D129" s="121">
        <f t="shared" si="42"/>
        <v>0</v>
      </c>
      <c r="E129" s="121">
        <f t="shared" si="43"/>
        <v>0</v>
      </c>
      <c r="F129" s="31"/>
      <c r="I129" s="30">
        <f t="shared" si="45"/>
        <v>0</v>
      </c>
      <c r="J129" s="30">
        <f>IF(I129=1,1,IF(SUM(J130:J$168)+SUM(I$26:I129)&lt;$I$22,1,0))</f>
        <v>1</v>
      </c>
      <c r="K129" s="33">
        <f t="shared" si="38"/>
        <v>1</v>
      </c>
      <c r="L129" s="33">
        <f t="shared" si="39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6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40"/>
        <v>0</v>
      </c>
      <c r="C130" s="121">
        <f t="shared" si="41"/>
        <v>0</v>
      </c>
      <c r="D130" s="121">
        <f t="shared" si="42"/>
        <v>0</v>
      </c>
      <c r="E130" s="121">
        <f t="shared" si="43"/>
        <v>0</v>
      </c>
      <c r="F130" s="31"/>
      <c r="I130" s="30">
        <f t="shared" si="45"/>
        <v>0</v>
      </c>
      <c r="J130" s="30">
        <f>IF(I130=1,1,IF(SUM(J131:J$168)+SUM(I$26:I130)&lt;$I$22,1,0))</f>
        <v>1</v>
      </c>
      <c r="K130" s="33">
        <f t="shared" si="38"/>
        <v>1</v>
      </c>
      <c r="L130" s="33">
        <f t="shared" si="39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6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40"/>
        <v>0</v>
      </c>
      <c r="C131" s="121">
        <f t="shared" si="41"/>
        <v>0</v>
      </c>
      <c r="D131" s="121">
        <f t="shared" si="42"/>
        <v>0</v>
      </c>
      <c r="E131" s="121">
        <f t="shared" si="43"/>
        <v>0</v>
      </c>
      <c r="F131" s="31"/>
      <c r="I131" s="30">
        <f t="shared" si="45"/>
        <v>0</v>
      </c>
      <c r="J131" s="30">
        <f>IF(I131=1,1,IF(SUM(J132:J$168)+SUM(I$26:I131)&lt;$I$22,1,0))</f>
        <v>1</v>
      </c>
      <c r="K131" s="33">
        <f t="shared" si="38"/>
        <v>1</v>
      </c>
      <c r="L131" s="33">
        <f t="shared" si="39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6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40"/>
        <v>0</v>
      </c>
      <c r="C132" s="121">
        <f t="shared" si="41"/>
        <v>0</v>
      </c>
      <c r="D132" s="121">
        <f t="shared" si="42"/>
        <v>0</v>
      </c>
      <c r="E132" s="121">
        <f t="shared" si="43"/>
        <v>0</v>
      </c>
      <c r="F132" s="31"/>
      <c r="I132" s="30">
        <f t="shared" si="45"/>
        <v>0</v>
      </c>
      <c r="J132" s="30">
        <f>IF(I132=1,1,IF(SUM(J133:J$168)+SUM(I$26:I132)&lt;$I$22,1,0))</f>
        <v>1</v>
      </c>
      <c r="K132" s="33">
        <f t="shared" si="38"/>
        <v>1</v>
      </c>
      <c r="L132" s="33">
        <f t="shared" si="39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6"/>
        <v>0</v>
      </c>
      <c r="AE132" s="32"/>
      <c r="AF132" s="39"/>
      <c r="AG132" s="38"/>
    </row>
    <row r="133" spans="1:33" s="101" customFormat="1" ht="22.35" customHeight="1" x14ac:dyDescent="0.25">
      <c r="A133" s="112"/>
      <c r="B133" s="112"/>
      <c r="C133" s="112"/>
      <c r="D133" s="112"/>
      <c r="E133" s="112"/>
      <c r="F133" s="112"/>
      <c r="I133" s="62">
        <v>1</v>
      </c>
      <c r="J133" s="62">
        <v>1</v>
      </c>
      <c r="K133" s="61">
        <f t="shared" si="38"/>
        <v>1</v>
      </c>
      <c r="L133" s="61">
        <f t="shared" si="39"/>
        <v>1</v>
      </c>
      <c r="M133" s="61"/>
      <c r="N133" s="61"/>
      <c r="O133" s="61"/>
      <c r="P133" s="61"/>
      <c r="Q133" s="61"/>
      <c r="R133" s="61"/>
      <c r="S133" s="61"/>
      <c r="T133" s="130"/>
      <c r="U133" s="111"/>
      <c r="V133" s="129"/>
      <c r="W133" s="129"/>
      <c r="X133" s="129"/>
      <c r="Y133" s="128"/>
      <c r="Z133" s="127"/>
      <c r="AA133" s="127"/>
      <c r="AB133" s="126"/>
      <c r="AC133" s="125" t="s">
        <v>27</v>
      </c>
      <c r="AD133" s="105">
        <f>ROUND(SUM(AD122:AD132),2)</f>
        <v>0</v>
      </c>
      <c r="AE133" s="102"/>
      <c r="AF133" s="104"/>
      <c r="AG133" s="103"/>
    </row>
    <row r="134" spans="1:33" s="27" customFormat="1" ht="25.5" x14ac:dyDescent="0.25">
      <c r="H134" s="138" t="s">
        <v>26</v>
      </c>
      <c r="I134" s="30">
        <v>1</v>
      </c>
      <c r="J134" s="30">
        <f>IF(I134=1,1,IF(SUM(J136:J$168)+SUM(I$26:I134)&lt;$I$22,1,0))</f>
        <v>1</v>
      </c>
      <c r="K134" s="33">
        <f t="shared" si="38"/>
        <v>1</v>
      </c>
      <c r="L134" s="33">
        <f t="shared" si="39"/>
        <v>1</v>
      </c>
      <c r="M134" s="33"/>
      <c r="N134" s="33"/>
      <c r="O134" s="33"/>
      <c r="P134" s="33"/>
      <c r="Q134" s="33"/>
      <c r="R134" s="33"/>
      <c r="S134" s="33"/>
      <c r="T134" s="63" t="s">
        <v>8</v>
      </c>
      <c r="U134" s="124"/>
      <c r="V134" s="568" t="s">
        <v>25</v>
      </c>
      <c r="W134" s="568"/>
      <c r="X134" s="568"/>
      <c r="Y134" s="568"/>
      <c r="Z134" s="568"/>
      <c r="AA134" s="137" t="s">
        <v>22</v>
      </c>
      <c r="AB134" s="136" t="s">
        <v>21</v>
      </c>
      <c r="AC134" s="135" t="s">
        <v>24</v>
      </c>
      <c r="AD134" s="134" t="s">
        <v>20</v>
      </c>
      <c r="AE134" s="32"/>
      <c r="AF134" s="39"/>
      <c r="AG134" s="38"/>
    </row>
    <row r="135" spans="1:33" s="27" customFormat="1" x14ac:dyDescent="0.25">
      <c r="H135" s="138"/>
      <c r="I135" s="30"/>
      <c r="J135" s="30"/>
      <c r="K135" s="33"/>
      <c r="L135" s="33"/>
      <c r="M135" s="33"/>
      <c r="N135" s="33"/>
      <c r="O135" s="33"/>
      <c r="P135" s="33"/>
      <c r="Q135" s="33"/>
      <c r="R135" s="33"/>
      <c r="S135" s="33"/>
      <c r="T135" s="435"/>
      <c r="U135" s="124"/>
      <c r="V135" s="431" t="s">
        <v>480</v>
      </c>
      <c r="W135" s="431"/>
      <c r="X135" s="431"/>
      <c r="Y135" s="431"/>
      <c r="Z135" s="431"/>
      <c r="AA135" s="131" t="s">
        <v>441</v>
      </c>
      <c r="AB135" s="115">
        <v>2</v>
      </c>
      <c r="AC135" s="207">
        <f>VLOOKUP(V135,BASE!$B$5:$E$60,4,FALSE)</f>
        <v>162</v>
      </c>
      <c r="AD135" s="113">
        <f>ROUND(AC135*AB135,2)</f>
        <v>324</v>
      </c>
      <c r="AE135" s="32"/>
      <c r="AF135" s="39"/>
      <c r="AG135" s="38"/>
    </row>
    <row r="136" spans="1:33" s="27" customFormat="1" x14ac:dyDescent="0.25">
      <c r="A136" s="30"/>
      <c r="B136" s="122">
        <f t="shared" ref="B136:B146" si="47">IFERROR(IF($A136=0,0, ($AD136)/$E$1  ),0)</f>
        <v>0</v>
      </c>
      <c r="C136" s="121">
        <f t="shared" ref="C136:C146" si="48">IF($A136=0,0,$B136*$E$1)</f>
        <v>0</v>
      </c>
      <c r="D136" s="121">
        <f t="shared" ref="D136:D146" si="49">IF($A136=0,0,$B136*$F$1)</f>
        <v>0</v>
      </c>
      <c r="E136" s="121">
        <f t="shared" ref="E136:E146" si="50">IFERROR(IF($A136=0,0,$AB136),0)</f>
        <v>0</v>
      </c>
      <c r="F136" s="31"/>
      <c r="G136" s="27">
        <f t="shared" ref="G136:G146" ca="1" si="51">IF($H136=0,0,IFERROR(INDIRECT(CONCATENATE("'",$T136,"'!E1")),0))</f>
        <v>0</v>
      </c>
      <c r="H136" s="63">
        <f t="shared" ref="H136:H146" ca="1" si="52">IFERROR(IF(CONCATENATE(INDIRECT(CONCATENATE("'",$T136,"'!B1")))=CONCATENATE($T136),1,0),0)</f>
        <v>0</v>
      </c>
      <c r="I136" s="30">
        <v>1</v>
      </c>
      <c r="J136" s="30">
        <v>0</v>
      </c>
      <c r="K136" s="33">
        <f t="shared" si="38"/>
        <v>1</v>
      </c>
      <c r="L136" s="33">
        <f t="shared" si="39"/>
        <v>1</v>
      </c>
      <c r="M136" s="33"/>
      <c r="N136" s="33"/>
      <c r="O136" s="33"/>
      <c r="P136" s="33"/>
      <c r="Q136" s="33"/>
      <c r="R136" s="33"/>
      <c r="S136" s="33"/>
      <c r="T136" s="123"/>
      <c r="U136" s="132"/>
      <c r="V136" s="563" t="s">
        <v>19</v>
      </c>
      <c r="W136" s="563"/>
      <c r="X136" s="563"/>
      <c r="Y136" s="563"/>
      <c r="Z136" s="563"/>
      <c r="AA136" s="131" t="s">
        <v>19</v>
      </c>
      <c r="AB136" s="115"/>
      <c r="AC136" s="114">
        <v>0</v>
      </c>
      <c r="AD136" s="113">
        <f>ROUND(AC136*AB136,4)</f>
        <v>0</v>
      </c>
      <c r="AE136" s="32"/>
      <c r="AF136" s="133"/>
      <c r="AG136" s="38"/>
    </row>
    <row r="137" spans="1:33" s="27" customFormat="1" hidden="1" x14ac:dyDescent="0.25">
      <c r="A137" s="30">
        <f t="shared" ref="A137:A146" si="53">IFERROR(IF(AD137&gt;0,T137,0),0)</f>
        <v>0</v>
      </c>
      <c r="B137" s="122">
        <f t="shared" si="47"/>
        <v>0</v>
      </c>
      <c r="C137" s="121">
        <f t="shared" si="48"/>
        <v>0</v>
      </c>
      <c r="D137" s="121">
        <f t="shared" si="49"/>
        <v>0</v>
      </c>
      <c r="E137" s="121">
        <f t="shared" si="50"/>
        <v>0</v>
      </c>
      <c r="G137" s="27">
        <f t="shared" ca="1" si="51"/>
        <v>0</v>
      </c>
      <c r="H137" s="63">
        <f t="shared" ca="1" si="52"/>
        <v>0</v>
      </c>
      <c r="I137" s="30">
        <f t="shared" ref="I137:I146" si="54">IF($AD137=0,0,1)</f>
        <v>0</v>
      </c>
      <c r="J137" s="30">
        <v>0</v>
      </c>
      <c r="K137" s="33">
        <f t="shared" si="38"/>
        <v>0</v>
      </c>
      <c r="L137" s="33">
        <f t="shared" si="39"/>
        <v>0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 t="shared" ref="AD137:AD146" si="55">ROUND(AC137*AB137,4)</f>
        <v>0</v>
      </c>
      <c r="AE137" s="32"/>
      <c r="AF137" s="39"/>
      <c r="AG137" s="38"/>
    </row>
    <row r="138" spans="1:33" s="27" customFormat="1" hidden="1" x14ac:dyDescent="0.25">
      <c r="A138" s="30">
        <f t="shared" si="53"/>
        <v>0</v>
      </c>
      <c r="B138" s="122">
        <f t="shared" si="47"/>
        <v>0</v>
      </c>
      <c r="C138" s="121">
        <f t="shared" si="48"/>
        <v>0</v>
      </c>
      <c r="D138" s="121">
        <f t="shared" si="49"/>
        <v>0</v>
      </c>
      <c r="E138" s="121">
        <f t="shared" si="50"/>
        <v>0</v>
      </c>
      <c r="G138" s="27">
        <f t="shared" ca="1" si="51"/>
        <v>0</v>
      </c>
      <c r="H138" s="63">
        <f t="shared" ca="1" si="52"/>
        <v>0</v>
      </c>
      <c r="I138" s="30">
        <f t="shared" si="54"/>
        <v>0</v>
      </c>
      <c r="J138" s="30">
        <v>0</v>
      </c>
      <c r="K138" s="33">
        <f t="shared" si="38"/>
        <v>0</v>
      </c>
      <c r="L138" s="33">
        <f t="shared" si="39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si="55"/>
        <v>0</v>
      </c>
      <c r="AE138" s="32"/>
      <c r="AF138" s="39"/>
      <c r="AG138" s="38"/>
    </row>
    <row r="139" spans="1:33" s="27" customFormat="1" hidden="1" x14ac:dyDescent="0.25">
      <c r="A139" s="30">
        <f t="shared" si="53"/>
        <v>0</v>
      </c>
      <c r="B139" s="122">
        <f t="shared" si="47"/>
        <v>0</v>
      </c>
      <c r="C139" s="121">
        <f t="shared" si="48"/>
        <v>0</v>
      </c>
      <c r="D139" s="121">
        <f t="shared" si="49"/>
        <v>0</v>
      </c>
      <c r="E139" s="121">
        <f t="shared" si="50"/>
        <v>0</v>
      </c>
      <c r="G139" s="27">
        <f t="shared" ca="1" si="51"/>
        <v>0</v>
      </c>
      <c r="H139" s="63">
        <f t="shared" ca="1" si="52"/>
        <v>0</v>
      </c>
      <c r="I139" s="30">
        <f t="shared" si="54"/>
        <v>0</v>
      </c>
      <c r="J139" s="30">
        <v>0</v>
      </c>
      <c r="K139" s="33">
        <f t="shared" si="38"/>
        <v>0</v>
      </c>
      <c r="L139" s="33">
        <f t="shared" si="39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5"/>
        <v>0</v>
      </c>
      <c r="AE139" s="32"/>
      <c r="AF139" s="39"/>
      <c r="AG139" s="38"/>
    </row>
    <row r="140" spans="1:33" s="27" customFormat="1" hidden="1" x14ac:dyDescent="0.25">
      <c r="A140" s="30">
        <f t="shared" si="53"/>
        <v>0</v>
      </c>
      <c r="B140" s="122">
        <f t="shared" si="47"/>
        <v>0</v>
      </c>
      <c r="C140" s="121">
        <f t="shared" si="48"/>
        <v>0</v>
      </c>
      <c r="D140" s="121">
        <f t="shared" si="49"/>
        <v>0</v>
      </c>
      <c r="E140" s="121">
        <f t="shared" si="50"/>
        <v>0</v>
      </c>
      <c r="G140" s="27">
        <f t="shared" ca="1" si="51"/>
        <v>0</v>
      </c>
      <c r="H140" s="63">
        <f t="shared" ca="1" si="52"/>
        <v>0</v>
      </c>
      <c r="I140" s="30">
        <f t="shared" si="54"/>
        <v>0</v>
      </c>
      <c r="J140" s="30">
        <v>0</v>
      </c>
      <c r="K140" s="33">
        <f t="shared" si="38"/>
        <v>0</v>
      </c>
      <c r="L140" s="33">
        <f t="shared" si="39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5"/>
        <v>0</v>
      </c>
      <c r="AE140" s="32"/>
      <c r="AF140" s="39"/>
      <c r="AG140" s="38"/>
    </row>
    <row r="141" spans="1:33" s="27" customFormat="1" hidden="1" x14ac:dyDescent="0.25">
      <c r="A141" s="30">
        <f t="shared" si="53"/>
        <v>0</v>
      </c>
      <c r="B141" s="122">
        <f t="shared" si="47"/>
        <v>0</v>
      </c>
      <c r="C141" s="121">
        <f t="shared" si="48"/>
        <v>0</v>
      </c>
      <c r="D141" s="121">
        <f t="shared" si="49"/>
        <v>0</v>
      </c>
      <c r="E141" s="121">
        <f t="shared" si="50"/>
        <v>0</v>
      </c>
      <c r="G141" s="27">
        <f t="shared" ca="1" si="51"/>
        <v>0</v>
      </c>
      <c r="H141" s="63">
        <f t="shared" ca="1" si="52"/>
        <v>0</v>
      </c>
      <c r="I141" s="30">
        <f t="shared" si="54"/>
        <v>0</v>
      </c>
      <c r="J141" s="30">
        <v>0</v>
      </c>
      <c r="K141" s="33">
        <f t="shared" si="38"/>
        <v>0</v>
      </c>
      <c r="L141" s="33">
        <f t="shared" si="39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5"/>
        <v>0</v>
      </c>
      <c r="AE141" s="32"/>
      <c r="AF141" s="39"/>
      <c r="AG141" s="38"/>
    </row>
    <row r="142" spans="1:33" s="27" customFormat="1" hidden="1" x14ac:dyDescent="0.25">
      <c r="A142" s="30">
        <f t="shared" si="53"/>
        <v>0</v>
      </c>
      <c r="B142" s="122">
        <f t="shared" si="47"/>
        <v>0</v>
      </c>
      <c r="C142" s="121">
        <f t="shared" si="48"/>
        <v>0</v>
      </c>
      <c r="D142" s="121">
        <f t="shared" si="49"/>
        <v>0</v>
      </c>
      <c r="E142" s="121">
        <f t="shared" si="50"/>
        <v>0</v>
      </c>
      <c r="G142" s="27">
        <f t="shared" ca="1" si="51"/>
        <v>0</v>
      </c>
      <c r="H142" s="63">
        <f t="shared" ca="1" si="52"/>
        <v>0</v>
      </c>
      <c r="I142" s="30">
        <f t="shared" si="54"/>
        <v>0</v>
      </c>
      <c r="J142" s="30">
        <v>0</v>
      </c>
      <c r="K142" s="33">
        <f t="shared" si="38"/>
        <v>0</v>
      </c>
      <c r="L142" s="33">
        <f t="shared" si="39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5"/>
        <v>0</v>
      </c>
      <c r="AE142" s="32"/>
      <c r="AF142" s="39"/>
      <c r="AG142" s="38"/>
    </row>
    <row r="143" spans="1:33" s="27" customFormat="1" hidden="1" x14ac:dyDescent="0.25">
      <c r="A143" s="30">
        <f t="shared" si="53"/>
        <v>0</v>
      </c>
      <c r="B143" s="122">
        <f t="shared" si="47"/>
        <v>0</v>
      </c>
      <c r="C143" s="121">
        <f t="shared" si="48"/>
        <v>0</v>
      </c>
      <c r="D143" s="121">
        <f t="shared" si="49"/>
        <v>0</v>
      </c>
      <c r="E143" s="121">
        <f t="shared" si="50"/>
        <v>0</v>
      </c>
      <c r="G143" s="27">
        <f t="shared" ca="1" si="51"/>
        <v>0</v>
      </c>
      <c r="H143" s="63">
        <f t="shared" ca="1" si="52"/>
        <v>0</v>
      </c>
      <c r="I143" s="30">
        <f t="shared" si="54"/>
        <v>0</v>
      </c>
      <c r="J143" s="30">
        <v>0</v>
      </c>
      <c r="K143" s="33">
        <f t="shared" si="38"/>
        <v>0</v>
      </c>
      <c r="L143" s="33">
        <f t="shared" si="39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5"/>
        <v>0</v>
      </c>
      <c r="AE143" s="32"/>
      <c r="AF143" s="39"/>
      <c r="AG143" s="38"/>
    </row>
    <row r="144" spans="1:33" s="27" customFormat="1" hidden="1" x14ac:dyDescent="0.25">
      <c r="A144" s="30">
        <f t="shared" si="53"/>
        <v>0</v>
      </c>
      <c r="B144" s="122">
        <f t="shared" si="47"/>
        <v>0</v>
      </c>
      <c r="C144" s="121">
        <f t="shared" si="48"/>
        <v>0</v>
      </c>
      <c r="D144" s="121">
        <f t="shared" si="49"/>
        <v>0</v>
      </c>
      <c r="E144" s="121">
        <f t="shared" si="50"/>
        <v>0</v>
      </c>
      <c r="G144" s="27">
        <f t="shared" ca="1" si="51"/>
        <v>0</v>
      </c>
      <c r="H144" s="63">
        <f t="shared" ca="1" si="52"/>
        <v>0</v>
      </c>
      <c r="I144" s="30">
        <f t="shared" si="54"/>
        <v>0</v>
      </c>
      <c r="J144" s="30">
        <v>0</v>
      </c>
      <c r="K144" s="33">
        <f t="shared" si="38"/>
        <v>0</v>
      </c>
      <c r="L144" s="33">
        <f t="shared" si="39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5"/>
        <v>0</v>
      </c>
      <c r="AE144" s="32"/>
      <c r="AF144" s="39"/>
      <c r="AG144" s="38"/>
    </row>
    <row r="145" spans="1:33" s="27" customFormat="1" hidden="1" x14ac:dyDescent="0.25">
      <c r="A145" s="30">
        <f t="shared" si="53"/>
        <v>0</v>
      </c>
      <c r="B145" s="122">
        <f t="shared" si="47"/>
        <v>0</v>
      </c>
      <c r="C145" s="121">
        <f t="shared" si="48"/>
        <v>0</v>
      </c>
      <c r="D145" s="121">
        <f t="shared" si="49"/>
        <v>0</v>
      </c>
      <c r="E145" s="121">
        <f t="shared" si="50"/>
        <v>0</v>
      </c>
      <c r="G145" s="27">
        <f t="shared" ca="1" si="51"/>
        <v>0</v>
      </c>
      <c r="H145" s="63">
        <f t="shared" ca="1" si="52"/>
        <v>0</v>
      </c>
      <c r="I145" s="30">
        <f t="shared" si="54"/>
        <v>0</v>
      </c>
      <c r="J145" s="30">
        <v>0</v>
      </c>
      <c r="K145" s="33">
        <f t="shared" si="38"/>
        <v>0</v>
      </c>
      <c r="L145" s="33">
        <f t="shared" si="39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5"/>
        <v>0</v>
      </c>
      <c r="AE145" s="32"/>
      <c r="AF145" s="39"/>
      <c r="AG145" s="38"/>
    </row>
    <row r="146" spans="1:33" s="27" customFormat="1" hidden="1" x14ac:dyDescent="0.25">
      <c r="A146" s="30">
        <f t="shared" si="53"/>
        <v>0</v>
      </c>
      <c r="B146" s="122">
        <f t="shared" si="47"/>
        <v>0</v>
      </c>
      <c r="C146" s="121">
        <f t="shared" si="48"/>
        <v>0</v>
      </c>
      <c r="D146" s="121">
        <f t="shared" si="49"/>
        <v>0</v>
      </c>
      <c r="E146" s="121">
        <f t="shared" si="50"/>
        <v>0</v>
      </c>
      <c r="G146" s="27">
        <f t="shared" ca="1" si="51"/>
        <v>0</v>
      </c>
      <c r="H146" s="63">
        <f t="shared" ca="1" si="52"/>
        <v>0</v>
      </c>
      <c r="I146" s="30">
        <f t="shared" si="54"/>
        <v>0</v>
      </c>
      <c r="J146" s="30">
        <v>0</v>
      </c>
      <c r="K146" s="33">
        <f t="shared" si="38"/>
        <v>0</v>
      </c>
      <c r="L146" s="33">
        <f t="shared" si="39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5"/>
        <v>0</v>
      </c>
      <c r="AE146" s="32"/>
      <c r="AF146" s="39"/>
      <c r="AG146" s="38"/>
    </row>
    <row r="147" spans="1:33" s="101" customFormat="1" ht="22.35" customHeight="1" x14ac:dyDescent="0.25">
      <c r="A147" s="112"/>
      <c r="B147" s="112"/>
      <c r="C147" s="112"/>
      <c r="D147" s="112"/>
      <c r="E147" s="112"/>
      <c r="F147" s="112"/>
      <c r="I147" s="62">
        <v>1</v>
      </c>
      <c r="J147" s="62">
        <v>1</v>
      </c>
      <c r="K147" s="61">
        <f t="shared" si="38"/>
        <v>1</v>
      </c>
      <c r="L147" s="61">
        <f t="shared" si="39"/>
        <v>1</v>
      </c>
      <c r="M147" s="61"/>
      <c r="N147" s="61"/>
      <c r="O147" s="61"/>
      <c r="P147" s="61"/>
      <c r="Q147" s="61"/>
      <c r="R147" s="61"/>
      <c r="S147" s="61"/>
      <c r="T147" s="130"/>
      <c r="U147" s="111"/>
      <c r="V147" s="110"/>
      <c r="W147" s="110"/>
      <c r="X147" s="110"/>
      <c r="Y147" s="109"/>
      <c r="Z147" s="108"/>
      <c r="AA147" s="108"/>
      <c r="AB147" s="107"/>
      <c r="AC147" s="106" t="s">
        <v>23</v>
      </c>
      <c r="AD147" s="105">
        <f>IF($T$120=0,0,ROUND((SUM(AD135:AD138))/$T$120,2))</f>
        <v>21.6</v>
      </c>
      <c r="AE147" s="102"/>
      <c r="AF147" s="104"/>
      <c r="AG147" s="103"/>
    </row>
    <row r="148" spans="1:33" s="27" customFormat="1" ht="15" customHeight="1" x14ac:dyDescent="0.25">
      <c r="A148" s="31"/>
      <c r="B148" s="31"/>
      <c r="C148" s="31"/>
      <c r="D148" s="31"/>
      <c r="E148" s="31"/>
      <c r="F148" s="31"/>
      <c r="I148" s="30">
        <v>1</v>
      </c>
      <c r="J148" s="30">
        <f>IF(I148=1,1,IF(SUM(J149:J$168)+SUM(I$26:I148)&lt;$I$22,1,0))</f>
        <v>1</v>
      </c>
      <c r="K148" s="33">
        <f t="shared" si="38"/>
        <v>1</v>
      </c>
      <c r="L148" s="33">
        <f t="shared" si="39"/>
        <v>1</v>
      </c>
      <c r="M148" s="33"/>
      <c r="N148" s="33"/>
      <c r="O148" s="33"/>
      <c r="P148" s="33"/>
      <c r="Q148" s="33"/>
      <c r="R148" s="33"/>
      <c r="S148" s="33"/>
      <c r="T148" s="585" t="s">
        <v>8</v>
      </c>
      <c r="U148" s="124"/>
      <c r="V148" s="566"/>
      <c r="W148" s="566"/>
      <c r="X148" s="567"/>
      <c r="Y148" s="567"/>
      <c r="Z148" s="567"/>
      <c r="AA148" s="567"/>
      <c r="AB148" s="558"/>
      <c r="AC148" s="559"/>
      <c r="AD148" s="560"/>
      <c r="AE148" s="32"/>
      <c r="AF148" s="39"/>
      <c r="AG148" s="38"/>
    </row>
    <row r="149" spans="1:33" s="27" customForma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IF(I149=1,1,IF(SUM(J150:J$168)+SUM(I$26:I149)&lt;$I$22,1,0))</f>
        <v>1</v>
      </c>
      <c r="K149" s="33">
        <f t="shared" si="38"/>
        <v>1</v>
      </c>
      <c r="L149" s="33">
        <f t="shared" si="39"/>
        <v>1</v>
      </c>
      <c r="M149" s="33"/>
      <c r="N149" s="33"/>
      <c r="O149" s="33"/>
      <c r="P149" s="33"/>
      <c r="Q149" s="33"/>
      <c r="R149" s="33"/>
      <c r="S149" s="33"/>
      <c r="T149" s="586"/>
      <c r="U149" s="124"/>
      <c r="V149" s="566"/>
      <c r="W149" s="566"/>
      <c r="X149" s="567"/>
      <c r="Y149" s="479"/>
      <c r="Z149" s="479"/>
      <c r="AA149" s="479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0"/>
      <c r="B150" s="122">
        <f t="shared" ref="B150:B160" si="56">IFERROR(IF($A150=0,0, ($AD150)/$E$1  ),0)</f>
        <v>0</v>
      </c>
      <c r="C150" s="121">
        <f t="shared" ref="C150:C160" si="57">IF($A150=0,0,$B150*$E$1)</f>
        <v>0</v>
      </c>
      <c r="D150" s="121">
        <f t="shared" ref="D150:D160" si="58">IF($A150=0,0,$B150*$F$1)</f>
        <v>0</v>
      </c>
      <c r="E150" s="121">
        <f t="shared" ref="E150:E160" si="59">IFERROR(IF($A150=0,0,$AB150),0)</f>
        <v>0</v>
      </c>
      <c r="F150" s="31"/>
      <c r="I150" s="30">
        <v>1</v>
      </c>
      <c r="J150" s="30">
        <v>0</v>
      </c>
      <c r="K150" s="33">
        <f t="shared" si="38"/>
        <v>1</v>
      </c>
      <c r="L150" s="33">
        <f t="shared" si="39"/>
        <v>1</v>
      </c>
      <c r="M150" s="33"/>
      <c r="N150" s="33"/>
      <c r="O150" s="33"/>
      <c r="P150" s="33"/>
      <c r="Q150" s="33"/>
      <c r="R150" s="33"/>
      <c r="S150" s="120"/>
      <c r="T150" s="123"/>
      <c r="U150" s="118"/>
      <c r="V150" s="561"/>
      <c r="W150" s="561"/>
      <c r="X150" s="480"/>
      <c r="Y150" s="481"/>
      <c r="Z150" s="481"/>
      <c r="AA150" s="482"/>
      <c r="AB150" s="481"/>
      <c r="AC150" s="483"/>
      <c r="AD150" s="187"/>
      <c r="AE150" s="32"/>
      <c r="AF150" s="39"/>
      <c r="AG150" s="38"/>
    </row>
    <row r="151" spans="1:33" s="27" customFormat="1" hidden="1" x14ac:dyDescent="0.25">
      <c r="A151" s="30">
        <f t="shared" ref="A151:A160" si="60">IFERROR(IF(AD151&gt;0,T151,0),0)</f>
        <v>0</v>
      </c>
      <c r="B151" s="122">
        <f t="shared" si="56"/>
        <v>0</v>
      </c>
      <c r="C151" s="121">
        <f t="shared" si="57"/>
        <v>0</v>
      </c>
      <c r="D151" s="121">
        <f t="shared" si="58"/>
        <v>0</v>
      </c>
      <c r="E151" s="121">
        <f t="shared" si="59"/>
        <v>0</v>
      </c>
      <c r="F151" s="31"/>
      <c r="I151" s="30">
        <f t="shared" ref="I151:I160" si="61">IF($AD151=0,0,1)</f>
        <v>0</v>
      </c>
      <c r="J151" s="30">
        <v>0</v>
      </c>
      <c r="K151" s="33">
        <f t="shared" si="38"/>
        <v>0</v>
      </c>
      <c r="L151" s="33">
        <f t="shared" si="39"/>
        <v>0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2" t="s">
        <v>19</v>
      </c>
      <c r="W151" s="562"/>
      <c r="X151" s="474" t="s">
        <v>19</v>
      </c>
      <c r="Y151" s="475"/>
      <c r="Z151" s="475"/>
      <c r="AA151" s="476">
        <v>0</v>
      </c>
      <c r="AB151" s="475"/>
      <c r="AC151" s="477">
        <v>0</v>
      </c>
      <c r="AD151" s="478">
        <f t="shared" ref="AD151:AD160" si="62">ROUND(AA151*AB151*AC151,4)</f>
        <v>0</v>
      </c>
      <c r="AE151" s="32"/>
      <c r="AF151" s="39"/>
      <c r="AG151" s="38"/>
    </row>
    <row r="152" spans="1:33" s="27" customFormat="1" hidden="1" x14ac:dyDescent="0.25">
      <c r="A152" s="30">
        <f t="shared" si="60"/>
        <v>0</v>
      </c>
      <c r="B152" s="122">
        <f t="shared" si="56"/>
        <v>0</v>
      </c>
      <c r="C152" s="121">
        <f t="shared" si="57"/>
        <v>0</v>
      </c>
      <c r="D152" s="121">
        <f t="shared" si="58"/>
        <v>0</v>
      </c>
      <c r="E152" s="121">
        <f t="shared" si="59"/>
        <v>0</v>
      </c>
      <c r="F152" s="31"/>
      <c r="I152" s="30">
        <f t="shared" si="61"/>
        <v>0</v>
      </c>
      <c r="J152" s="30">
        <v>0</v>
      </c>
      <c r="K152" s="33">
        <f t="shared" si="38"/>
        <v>0</v>
      </c>
      <c r="L152" s="33">
        <f t="shared" si="39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57" t="s">
        <v>19</v>
      </c>
      <c r="W152" s="557"/>
      <c r="X152" s="117" t="s">
        <v>19</v>
      </c>
      <c r="Y152" s="115"/>
      <c r="Z152" s="115"/>
      <c r="AA152" s="116">
        <v>0</v>
      </c>
      <c r="AB152" s="115"/>
      <c r="AC152" s="114">
        <v>0</v>
      </c>
      <c r="AD152" s="113">
        <f t="shared" si="62"/>
        <v>0</v>
      </c>
      <c r="AE152" s="32"/>
      <c r="AF152" s="39"/>
      <c r="AG152" s="38"/>
    </row>
    <row r="153" spans="1:33" s="27" customFormat="1" hidden="1" x14ac:dyDescent="0.25">
      <c r="A153" s="30">
        <f t="shared" si="60"/>
        <v>0</v>
      </c>
      <c r="B153" s="122">
        <f t="shared" si="56"/>
        <v>0</v>
      </c>
      <c r="C153" s="121">
        <f t="shared" si="57"/>
        <v>0</v>
      </c>
      <c r="D153" s="121">
        <f t="shared" si="58"/>
        <v>0</v>
      </c>
      <c r="E153" s="121">
        <f t="shared" si="59"/>
        <v>0</v>
      </c>
      <c r="F153" s="31"/>
      <c r="I153" s="30">
        <f t="shared" si="61"/>
        <v>0</v>
      </c>
      <c r="J153" s="30">
        <v>0</v>
      </c>
      <c r="K153" s="33">
        <f t="shared" si="38"/>
        <v>0</v>
      </c>
      <c r="L153" s="33">
        <f t="shared" si="39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62"/>
        <v>0</v>
      </c>
      <c r="AE153" s="32"/>
      <c r="AF153" s="39"/>
      <c r="AG153" s="38"/>
    </row>
    <row r="154" spans="1:33" s="27" customFormat="1" hidden="1" x14ac:dyDescent="0.25">
      <c r="A154" s="30">
        <f t="shared" si="60"/>
        <v>0</v>
      </c>
      <c r="B154" s="122">
        <f t="shared" si="56"/>
        <v>0</v>
      </c>
      <c r="C154" s="121">
        <f t="shared" si="57"/>
        <v>0</v>
      </c>
      <c r="D154" s="121">
        <f t="shared" si="58"/>
        <v>0</v>
      </c>
      <c r="E154" s="121">
        <f t="shared" si="59"/>
        <v>0</v>
      </c>
      <c r="F154" s="31"/>
      <c r="I154" s="30">
        <f t="shared" si="61"/>
        <v>0</v>
      </c>
      <c r="J154" s="30">
        <v>0</v>
      </c>
      <c r="K154" s="33">
        <f t="shared" ref="K154:K167" si="63">MAX(I154:J154)</f>
        <v>0</v>
      </c>
      <c r="L154" s="33">
        <f t="shared" ref="L154:L167" si="64">K154</f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62"/>
        <v>0</v>
      </c>
      <c r="AE154" s="32"/>
      <c r="AF154" s="39"/>
      <c r="AG154" s="38"/>
    </row>
    <row r="155" spans="1:33" s="27" customFormat="1" hidden="1" x14ac:dyDescent="0.25">
      <c r="A155" s="30">
        <f t="shared" si="60"/>
        <v>0</v>
      </c>
      <c r="B155" s="122">
        <f t="shared" si="56"/>
        <v>0</v>
      </c>
      <c r="C155" s="121">
        <f t="shared" si="57"/>
        <v>0</v>
      </c>
      <c r="D155" s="121">
        <f t="shared" si="58"/>
        <v>0</v>
      </c>
      <c r="E155" s="121">
        <f t="shared" si="59"/>
        <v>0</v>
      </c>
      <c r="F155" s="31"/>
      <c r="I155" s="30">
        <f t="shared" si="61"/>
        <v>0</v>
      </c>
      <c r="J155" s="30">
        <v>0</v>
      </c>
      <c r="K155" s="33">
        <f t="shared" si="63"/>
        <v>0</v>
      </c>
      <c r="L155" s="33">
        <f t="shared" si="64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62"/>
        <v>0</v>
      </c>
      <c r="AE155" s="32"/>
      <c r="AF155" s="39"/>
      <c r="AG155" s="38"/>
    </row>
    <row r="156" spans="1:33" s="27" customFormat="1" hidden="1" x14ac:dyDescent="0.25">
      <c r="A156" s="30">
        <f t="shared" si="60"/>
        <v>0</v>
      </c>
      <c r="B156" s="122">
        <f t="shared" si="56"/>
        <v>0</v>
      </c>
      <c r="C156" s="121">
        <f t="shared" si="57"/>
        <v>0</v>
      </c>
      <c r="D156" s="121">
        <f t="shared" si="58"/>
        <v>0</v>
      </c>
      <c r="E156" s="121">
        <f t="shared" si="59"/>
        <v>0</v>
      </c>
      <c r="F156" s="31"/>
      <c r="I156" s="30">
        <f t="shared" si="61"/>
        <v>0</v>
      </c>
      <c r="J156" s="30">
        <v>0</v>
      </c>
      <c r="K156" s="33">
        <f t="shared" si="63"/>
        <v>0</v>
      </c>
      <c r="L156" s="33">
        <f t="shared" si="64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62"/>
        <v>0</v>
      </c>
      <c r="AE156" s="32"/>
      <c r="AF156" s="39"/>
      <c r="AG156" s="38"/>
    </row>
    <row r="157" spans="1:33" s="27" customFormat="1" hidden="1" x14ac:dyDescent="0.25">
      <c r="A157" s="30">
        <f t="shared" si="60"/>
        <v>0</v>
      </c>
      <c r="B157" s="122">
        <f t="shared" si="56"/>
        <v>0</v>
      </c>
      <c r="C157" s="121">
        <f t="shared" si="57"/>
        <v>0</v>
      </c>
      <c r="D157" s="121">
        <f t="shared" si="58"/>
        <v>0</v>
      </c>
      <c r="E157" s="121">
        <f t="shared" si="59"/>
        <v>0</v>
      </c>
      <c r="F157" s="31"/>
      <c r="I157" s="30">
        <f t="shared" si="61"/>
        <v>0</v>
      </c>
      <c r="J157" s="30">
        <v>0</v>
      </c>
      <c r="K157" s="33">
        <f t="shared" si="63"/>
        <v>0</v>
      </c>
      <c r="L157" s="33">
        <f t="shared" si="64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62"/>
        <v>0</v>
      </c>
      <c r="AE157" s="32"/>
      <c r="AF157" s="39"/>
      <c r="AG157" s="38"/>
    </row>
    <row r="158" spans="1:33" s="27" customFormat="1" hidden="1" x14ac:dyDescent="0.25">
      <c r="A158" s="30">
        <f t="shared" si="60"/>
        <v>0</v>
      </c>
      <c r="B158" s="122">
        <f t="shared" si="56"/>
        <v>0</v>
      </c>
      <c r="C158" s="121">
        <f t="shared" si="57"/>
        <v>0</v>
      </c>
      <c r="D158" s="121">
        <f t="shared" si="58"/>
        <v>0</v>
      </c>
      <c r="E158" s="121">
        <f t="shared" si="59"/>
        <v>0</v>
      </c>
      <c r="F158" s="31"/>
      <c r="I158" s="30">
        <f t="shared" si="61"/>
        <v>0</v>
      </c>
      <c r="J158" s="30">
        <v>0</v>
      </c>
      <c r="K158" s="33">
        <f t="shared" si="63"/>
        <v>0</v>
      </c>
      <c r="L158" s="33">
        <f t="shared" si="64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62"/>
        <v>0</v>
      </c>
      <c r="AE158" s="32"/>
      <c r="AF158" s="39"/>
      <c r="AG158" s="38"/>
    </row>
    <row r="159" spans="1:33" s="27" customFormat="1" hidden="1" x14ac:dyDescent="0.25">
      <c r="A159" s="30">
        <f t="shared" si="60"/>
        <v>0</v>
      </c>
      <c r="B159" s="122">
        <f t="shared" si="56"/>
        <v>0</v>
      </c>
      <c r="C159" s="121">
        <f t="shared" si="57"/>
        <v>0</v>
      </c>
      <c r="D159" s="121">
        <f t="shared" si="58"/>
        <v>0</v>
      </c>
      <c r="E159" s="121">
        <f t="shared" si="59"/>
        <v>0</v>
      </c>
      <c r="F159" s="31"/>
      <c r="I159" s="30">
        <f t="shared" si="61"/>
        <v>0</v>
      </c>
      <c r="J159" s="30">
        <v>0</v>
      </c>
      <c r="K159" s="33">
        <f t="shared" si="63"/>
        <v>0</v>
      </c>
      <c r="L159" s="33">
        <f t="shared" si="64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62"/>
        <v>0</v>
      </c>
      <c r="AE159" s="32"/>
      <c r="AF159" s="39"/>
      <c r="AG159" s="38"/>
    </row>
    <row r="160" spans="1:33" s="27" customFormat="1" hidden="1" x14ac:dyDescent="0.25">
      <c r="A160" s="30">
        <f t="shared" si="60"/>
        <v>0</v>
      </c>
      <c r="B160" s="122">
        <f t="shared" si="56"/>
        <v>0</v>
      </c>
      <c r="C160" s="121">
        <f t="shared" si="57"/>
        <v>0</v>
      </c>
      <c r="D160" s="121">
        <f t="shared" si="58"/>
        <v>0</v>
      </c>
      <c r="E160" s="121">
        <f t="shared" si="59"/>
        <v>0</v>
      </c>
      <c r="F160" s="31"/>
      <c r="I160" s="30">
        <f t="shared" si="61"/>
        <v>0</v>
      </c>
      <c r="J160" s="30">
        <v>0</v>
      </c>
      <c r="K160" s="33">
        <f t="shared" si="63"/>
        <v>0</v>
      </c>
      <c r="L160" s="33">
        <f t="shared" si="64"/>
        <v>0</v>
      </c>
      <c r="M160" s="33"/>
      <c r="N160" s="33"/>
      <c r="O160" s="33"/>
      <c r="P160" s="33"/>
      <c r="Q160" s="33"/>
      <c r="R160" s="33"/>
      <c r="S160" s="120"/>
      <c r="T160" s="119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62"/>
        <v>0</v>
      </c>
      <c r="AE160" s="32"/>
      <c r="AF160" s="39"/>
      <c r="AG160" s="38"/>
    </row>
    <row r="161" spans="1:33" s="101" customFormat="1" ht="22.35" customHeight="1" x14ac:dyDescent="0.25">
      <c r="A161" s="112"/>
      <c r="B161" s="112"/>
      <c r="C161" s="112"/>
      <c r="D161" s="112"/>
      <c r="E161" s="112"/>
      <c r="F161" s="112"/>
      <c r="G161" s="27"/>
      <c r="H161" s="27"/>
      <c r="I161" s="62">
        <v>1</v>
      </c>
      <c r="J161" s="62">
        <v>1</v>
      </c>
      <c r="K161" s="61">
        <f t="shared" si="63"/>
        <v>1</v>
      </c>
      <c r="L161" s="61">
        <f t="shared" si="64"/>
        <v>1</v>
      </c>
      <c r="M161" s="61"/>
      <c r="N161" s="61"/>
      <c r="O161" s="61"/>
      <c r="P161" s="61"/>
      <c r="Q161" s="61"/>
      <c r="R161" s="61"/>
      <c r="S161" s="61"/>
      <c r="T161" s="111"/>
      <c r="U161" s="111"/>
      <c r="V161" s="110"/>
      <c r="W161" s="110"/>
      <c r="X161" s="110"/>
      <c r="Y161" s="109"/>
      <c r="Z161" s="108"/>
      <c r="AA161" s="108"/>
      <c r="AB161" s="107"/>
      <c r="AC161" s="106"/>
      <c r="AD161" s="105"/>
      <c r="AE161" s="102"/>
      <c r="AF161" s="104"/>
      <c r="AG161" s="103"/>
    </row>
    <row r="162" spans="1:33" s="27" customFormat="1" ht="18" customHeight="1" x14ac:dyDescent="0.25">
      <c r="A162" s="31"/>
      <c r="B162" s="31"/>
      <c r="C162" s="31"/>
      <c r="D162" s="31"/>
      <c r="E162" s="31"/>
      <c r="F162" s="31"/>
      <c r="G162" s="100" t="s">
        <v>18</v>
      </c>
      <c r="H162" s="100" t="s">
        <v>17</v>
      </c>
      <c r="I162" s="30">
        <v>1</v>
      </c>
      <c r="J162" s="30">
        <f>IF(I162=1,1,IF(SUM(J163:J$168)+SUM(I$26:I162)&lt;$I$22,1,0))</f>
        <v>1</v>
      </c>
      <c r="K162" s="33">
        <f t="shared" si="63"/>
        <v>1</v>
      </c>
      <c r="L162" s="33">
        <f t="shared" si="64"/>
        <v>1</v>
      </c>
      <c r="M162" s="33"/>
      <c r="N162" s="33"/>
      <c r="O162" s="33"/>
      <c r="P162" s="33"/>
      <c r="Q162" s="33"/>
      <c r="R162" s="33"/>
      <c r="S162" s="33"/>
      <c r="T162" s="60"/>
      <c r="U162" s="48"/>
      <c r="V162" s="99"/>
      <c r="W162" s="98"/>
      <c r="X162" s="97"/>
      <c r="Y162" s="96"/>
      <c r="Z162" s="95" t="s">
        <v>486</v>
      </c>
      <c r="AA162" s="94"/>
      <c r="AB162" s="93"/>
      <c r="AC162" s="92"/>
      <c r="AD162" s="91">
        <f>TRUNC(SUM(AD120+AD133+AD147+AD161),2)</f>
        <v>3079.02</v>
      </c>
      <c r="AE162" s="32"/>
      <c r="AF162" s="39"/>
      <c r="AG162" s="38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64" t="s">
        <v>16</v>
      </c>
      <c r="H163" s="63">
        <f>IFERROR(IF(G163=$A$1,1,0),0)</f>
        <v>1</v>
      </c>
      <c r="I163" s="30">
        <f>IF($AD163=0,0,1)</f>
        <v>1</v>
      </c>
      <c r="J163" s="30">
        <f>H163</f>
        <v>1</v>
      </c>
      <c r="K163" s="33">
        <f t="shared" si="63"/>
        <v>1</v>
      </c>
      <c r="L163" s="33">
        <f t="shared" si="64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0"/>
      <c r="W163" s="90"/>
      <c r="X163" s="89"/>
      <c r="Y163" s="88"/>
      <c r="Z163" s="87" t="s">
        <v>266</v>
      </c>
      <c r="AA163" s="86"/>
      <c r="AB163" s="85">
        <v>0.12</v>
      </c>
      <c r="AC163" s="84"/>
      <c r="AD163" s="83">
        <f>TRUNC(AD162*AB163,2)</f>
        <v>369.48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63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63"/>
        <v>1</v>
      </c>
      <c r="L164" s="33">
        <f t="shared" si="64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82"/>
      <c r="W164" s="82"/>
      <c r="X164" s="81"/>
      <c r="Y164" s="80"/>
      <c r="Z164" s="79" t="s">
        <v>267</v>
      </c>
      <c r="AA164" s="78"/>
      <c r="AB164" s="77">
        <v>0.10787172011661809</v>
      </c>
      <c r="AC164" s="76"/>
      <c r="AD164" s="75">
        <f>TRUNC((AD163+AD162)*AB164,2)</f>
        <v>371.99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63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3"/>
        <v>1</v>
      </c>
      <c r="L165" s="33">
        <f t="shared" si="64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268</v>
      </c>
      <c r="AA165" s="78"/>
      <c r="AB165" s="77">
        <v>5.8309037900874654E-2</v>
      </c>
      <c r="AC165" s="76"/>
      <c r="AD165" s="75">
        <f>TRUNC((AD163+AD162)*AB165,2)</f>
        <v>201.07</v>
      </c>
      <c r="AE165" s="32"/>
      <c r="AF165" s="39"/>
      <c r="AG165" s="38"/>
    </row>
    <row r="166" spans="1:33" s="27" customFormat="1" ht="18" hidden="1" customHeight="1" x14ac:dyDescent="0.25">
      <c r="A166" s="31"/>
      <c r="B166" s="31"/>
      <c r="C166" s="31"/>
      <c r="D166" s="31"/>
      <c r="E166" s="31"/>
      <c r="F166" s="31"/>
      <c r="G166" s="64" t="s">
        <v>14</v>
      </c>
      <c r="H166" s="63">
        <f>IFERROR(IF(G166=$A$1,1,0),0)</f>
        <v>0</v>
      </c>
      <c r="I166" s="30">
        <f>IF($AD166=0,0,1)</f>
        <v>0</v>
      </c>
      <c r="J166" s="30">
        <f>H166</f>
        <v>0</v>
      </c>
      <c r="K166" s="33">
        <f t="shared" si="63"/>
        <v>0</v>
      </c>
      <c r="L166" s="33">
        <f t="shared" si="64"/>
        <v>0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74"/>
      <c r="W166" s="74"/>
      <c r="X166" s="73"/>
      <c r="Y166" s="72"/>
      <c r="Z166" s="71" t="s">
        <v>15</v>
      </c>
      <c r="AA166" s="70"/>
      <c r="AB166" s="69">
        <v>0</v>
      </c>
      <c r="AC166" s="68"/>
      <c r="AD166" s="67">
        <f>ROUND(AD162*AB166,2)</f>
        <v>0</v>
      </c>
      <c r="AE166" s="32"/>
      <c r="AF166" s="39"/>
      <c r="AG166" s="38"/>
    </row>
    <row r="167" spans="1:33" s="27" customFormat="1" ht="18" customHeight="1" x14ac:dyDescent="0.25">
      <c r="A167" s="31"/>
      <c r="B167" s="66">
        <f>SUM(B$26:B$166)</f>
        <v>0</v>
      </c>
      <c r="C167" s="65">
        <f>SUM(C$26:C$166)</f>
        <v>0</v>
      </c>
      <c r="D167" s="65">
        <f>SUM(D$26:D$166)</f>
        <v>0</v>
      </c>
      <c r="E167" s="31"/>
      <c r="F167" s="31"/>
      <c r="G167" s="64" t="s">
        <v>14</v>
      </c>
      <c r="H167" s="63">
        <f>IFERROR(IF(G167=$A$1,1,0),0)</f>
        <v>0</v>
      </c>
      <c r="I167" s="62">
        <v>1</v>
      </c>
      <c r="J167" s="62">
        <v>1</v>
      </c>
      <c r="K167" s="61">
        <f t="shared" si="63"/>
        <v>1</v>
      </c>
      <c r="L167" s="61">
        <f t="shared" si="64"/>
        <v>1</v>
      </c>
      <c r="M167" s="61"/>
      <c r="N167" s="61"/>
      <c r="O167" s="61"/>
      <c r="P167" s="61"/>
      <c r="Q167" s="61"/>
      <c r="R167" s="61"/>
      <c r="S167" s="33"/>
      <c r="T167" s="60"/>
      <c r="U167" s="48"/>
      <c r="V167" s="59"/>
      <c r="W167" s="58"/>
      <c r="X167" s="57"/>
      <c r="Y167" s="56"/>
      <c r="Z167" s="55" t="s">
        <v>269</v>
      </c>
      <c r="AA167" s="54"/>
      <c r="AB167" s="53"/>
      <c r="AC167" s="52"/>
      <c r="AD167" s="51">
        <f>TRUNC(AD162+AD163+AD164+AD165,2)</f>
        <v>4021.56</v>
      </c>
      <c r="AE167" s="32"/>
      <c r="AF167" s="39"/>
      <c r="AG167" s="38"/>
    </row>
    <row r="168" spans="1:33" s="27" customFormat="1" ht="5.45" customHeight="1" x14ac:dyDescent="0.25">
      <c r="A168" s="31"/>
      <c r="B168" s="31"/>
      <c r="C168" s="31"/>
      <c r="D168" s="31"/>
      <c r="E168" s="31"/>
      <c r="F168" s="31"/>
      <c r="I168" s="30"/>
      <c r="J168" s="30"/>
      <c r="K168" s="33"/>
      <c r="L168" s="33"/>
      <c r="M168" s="33"/>
      <c r="N168" s="33"/>
      <c r="O168" s="33"/>
      <c r="P168" s="33"/>
      <c r="Q168" s="33"/>
      <c r="R168" s="33"/>
      <c r="S168" s="33"/>
      <c r="T168" s="29"/>
      <c r="U168" s="48"/>
      <c r="V168" s="47"/>
      <c r="W168" s="47"/>
      <c r="X168" s="46"/>
      <c r="Y168" s="45"/>
      <c r="Z168" s="44"/>
      <c r="AA168" s="43"/>
      <c r="AB168" s="42"/>
      <c r="AC168" s="41"/>
      <c r="AD168" s="50"/>
      <c r="AE168" s="32"/>
      <c r="AF168" s="39"/>
      <c r="AG168" s="38"/>
    </row>
    <row r="169" spans="1:33" s="32" customFormat="1" ht="18" customHeight="1" x14ac:dyDescent="0.25">
      <c r="A169" s="37"/>
      <c r="B169" s="37"/>
      <c r="C169" s="37"/>
      <c r="D169" s="37"/>
      <c r="E169" s="37"/>
      <c r="F169" s="37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49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Z173" s="44"/>
      <c r="AA173" s="43"/>
      <c r="AB173" s="42"/>
      <c r="AC173" s="41"/>
      <c r="AD173" s="40"/>
      <c r="AF173" s="39"/>
      <c r="AG173" s="38"/>
    </row>
    <row r="174" spans="1:33" s="32" customFormat="1" x14ac:dyDescent="0.25">
      <c r="A174" s="37"/>
      <c r="B174" s="36"/>
      <c r="C174" s="36"/>
      <c r="D174" s="36"/>
      <c r="E174" s="36"/>
      <c r="F174" s="36"/>
      <c r="G174" s="35"/>
      <c r="H174" s="35"/>
      <c r="I174" s="34"/>
      <c r="J174" s="34"/>
      <c r="K174" s="34"/>
      <c r="L174" s="33"/>
      <c r="M174" s="33"/>
      <c r="N174" s="33"/>
      <c r="O174" s="33"/>
      <c r="P174" s="33"/>
      <c r="Q174" s="33"/>
      <c r="R174" s="33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27" customFormat="1" x14ac:dyDescent="0.25">
      <c r="A201" s="31"/>
      <c r="B201" s="26"/>
      <c r="C201" s="26"/>
      <c r="D201" s="26"/>
      <c r="E201" s="26"/>
      <c r="F201" s="26"/>
      <c r="G201" s="21"/>
      <c r="H201" s="21"/>
      <c r="I201" s="25"/>
      <c r="J201" s="25"/>
      <c r="K201" s="25"/>
      <c r="L201" s="30"/>
      <c r="M201" s="30"/>
      <c r="N201" s="30"/>
      <c r="O201" s="30"/>
      <c r="P201" s="30"/>
      <c r="Q201" s="30"/>
      <c r="R201" s="30"/>
      <c r="T201" s="28"/>
      <c r="U201" s="29"/>
      <c r="V201" s="28"/>
      <c r="W201" s="28"/>
      <c r="X201" s="28"/>
      <c r="Y201" s="28"/>
      <c r="Z201" s="28"/>
      <c r="AA201" s="28"/>
      <c r="AB201" s="28"/>
      <c r="AC201" s="28"/>
      <c r="AD201" s="28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</sheetData>
  <autoFilter ref="L26:L167">
    <filterColumn colId="0">
      <filters>
        <filter val="1"/>
      </filters>
    </filterColumn>
  </autoFilter>
  <mergeCells count="129">
    <mergeCell ref="V151:W151"/>
    <mergeCell ref="V152:W152"/>
    <mergeCell ref="V153:W153"/>
    <mergeCell ref="V160:W160"/>
    <mergeCell ref="V154:W154"/>
    <mergeCell ref="V155:W155"/>
    <mergeCell ref="V156:W156"/>
    <mergeCell ref="V157:W157"/>
    <mergeCell ref="V158:W158"/>
    <mergeCell ref="V159:W159"/>
    <mergeCell ref="V145:Z145"/>
    <mergeCell ref="V146:Z146"/>
    <mergeCell ref="T148:T149"/>
    <mergeCell ref="V148:W149"/>
    <mergeCell ref="X148:X149"/>
    <mergeCell ref="Y148:AA148"/>
    <mergeCell ref="AC148:AC149"/>
    <mergeCell ref="AD148:AD149"/>
    <mergeCell ref="V150:W150"/>
    <mergeCell ref="AB148:AB149"/>
    <mergeCell ref="V131:Z131"/>
    <mergeCell ref="V132:Z132"/>
    <mergeCell ref="V134:Z134"/>
    <mergeCell ref="V136:Z136"/>
    <mergeCell ref="V140:Z140"/>
    <mergeCell ref="V141:Z141"/>
    <mergeCell ref="V142:Z142"/>
    <mergeCell ref="V143:Z143"/>
    <mergeCell ref="V144:Z144"/>
    <mergeCell ref="V137:Z137"/>
    <mergeCell ref="V138:Z138"/>
    <mergeCell ref="V139:Z139"/>
    <mergeCell ref="V124:Z124"/>
    <mergeCell ref="V122:Z122"/>
    <mergeCell ref="V123:Z123"/>
    <mergeCell ref="V126:Z126"/>
    <mergeCell ref="V127:Z127"/>
    <mergeCell ref="V128:Z128"/>
    <mergeCell ref="V129:Z129"/>
    <mergeCell ref="V130:Z130"/>
    <mergeCell ref="V125:Z125"/>
    <mergeCell ref="V120:W120"/>
    <mergeCell ref="X120:Y120"/>
    <mergeCell ref="V121:Z121"/>
    <mergeCell ref="V97:W97"/>
    <mergeCell ref="V98:W98"/>
    <mergeCell ref="V99:W99"/>
    <mergeCell ref="V100:W100"/>
    <mergeCell ref="V101:W101"/>
    <mergeCell ref="V102:W102"/>
    <mergeCell ref="V103:W103"/>
    <mergeCell ref="V94:W94"/>
    <mergeCell ref="V95:W95"/>
    <mergeCell ref="V96:W96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70:W70"/>
    <mergeCell ref="V71:W71"/>
    <mergeCell ref="V72:W72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47:W47"/>
    <mergeCell ref="V48:W48"/>
    <mergeCell ref="V36:W36"/>
    <mergeCell ref="V37:W37"/>
    <mergeCell ref="V39:W39"/>
    <mergeCell ref="V40:W40"/>
    <mergeCell ref="V41:W41"/>
    <mergeCell ref="V42:W42"/>
    <mergeCell ref="V43:W43"/>
    <mergeCell ref="V44:W44"/>
    <mergeCell ref="V45:W45"/>
    <mergeCell ref="V46:W46"/>
    <mergeCell ref="V35:W35"/>
    <mergeCell ref="AC23:AD23"/>
    <mergeCell ref="W24:AB24"/>
    <mergeCell ref="W25:AB25"/>
    <mergeCell ref="T27:T28"/>
    <mergeCell ref="V27:W28"/>
    <mergeCell ref="X27:X28"/>
    <mergeCell ref="Y27:Y28"/>
    <mergeCell ref="Z27:AA27"/>
    <mergeCell ref="W23:AB23"/>
    <mergeCell ref="V29:W29"/>
    <mergeCell ref="V30:W30"/>
    <mergeCell ref="V31:W31"/>
    <mergeCell ref="AB27:AC27"/>
    <mergeCell ref="AD27:AD28"/>
    <mergeCell ref="V32:W32"/>
    <mergeCell ref="V33:W33"/>
    <mergeCell ref="V34:W34"/>
  </mergeCells>
  <conditionalFormatting sqref="T116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2:T115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08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7 H109:H116 H104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6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2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3:H165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4 T107:T111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6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4 T107:T116">
      <formula1>0</formula1>
      <formula2>1</formula2>
    </dataValidation>
    <dataValidation type="list" allowBlank="1" showInputMessage="1" showErrorMessage="1" sqref="A1 G163:G167 G104 G107:G116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171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03 01 02</v>
      </c>
      <c r="C1" s="25" t="str">
        <f>CONCATENATE($W$25)</f>
        <v>PROJETO GEOMÉTRICO - VIA NOVA (PISTA SIMPLES)</v>
      </c>
      <c r="D1" s="25" t="str">
        <f>CONCATENATE($AC$25)</f>
        <v>Km</v>
      </c>
      <c r="E1" s="231">
        <f>$AD$163</f>
        <v>1319.58</v>
      </c>
      <c r="F1" s="231">
        <f>$AD$168</f>
        <v>1723.51</v>
      </c>
      <c r="G1" s="233">
        <f>$T$120</f>
        <v>35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8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363</v>
      </c>
      <c r="W25" s="579" t="str">
        <f>VLOOKUP(V25,ORÇAMENTO!E:G,2,0)</f>
        <v>PROJETO GEOMÉTRICO - VIA NOVA (PISTA SIMPLES)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88" si="0">MAX(I27:J27)</f>
        <v>1</v>
      </c>
      <c r="L27" s="33">
        <f t="shared" ref="L27:L8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86" t="s">
        <v>65</v>
      </c>
      <c r="AA28" s="286" t="s">
        <v>64</v>
      </c>
      <c r="AB28" s="282" t="s">
        <v>65</v>
      </c>
      <c r="AC28" s="286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7" si="2">IFERROR(IF($A29=0,0, ($AD29/$G$1)/$E$1  ),0)</f>
        <v>0</v>
      </c>
      <c r="C29" s="121">
        <f t="shared" ref="C29:C37" si="3">IF($A29=0,0,$B29*$E$1)</f>
        <v>0</v>
      </c>
      <c r="D29" s="121">
        <f t="shared" ref="D29:D37" si="4">IF($A29=0,0,$B29*$F$1)</f>
        <v>0</v>
      </c>
      <c r="E29" s="121">
        <f>IFERROR(IF($A29=0,0,#REF!),0)</f>
        <v>0</v>
      </c>
      <c r="F29" s="122">
        <f t="shared" ref="F29:F37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7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7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7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x14ac:dyDescent="0.25">
      <c r="A35" s="30"/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1</v>
      </c>
      <c r="J35" s="30">
        <f>IF(I35=1,1,IF(SUM(J36:J$169)+SUM(I$26:I35)&lt;$I$22,1,0))</f>
        <v>1</v>
      </c>
      <c r="K35" s="33">
        <f t="shared" si="0"/>
        <v>1</v>
      </c>
      <c r="L35" s="33">
        <f t="shared" si="1"/>
        <v>1</v>
      </c>
      <c r="M35" s="33"/>
      <c r="N35" s="33"/>
      <c r="O35" s="33"/>
      <c r="P35" s="33"/>
      <c r="Q35" s="33"/>
      <c r="R35" s="33"/>
      <c r="S35" s="33"/>
      <c r="T35" s="123" t="s">
        <v>61</v>
      </c>
      <c r="U35" s="132"/>
      <c r="V35" s="563" t="s">
        <v>184</v>
      </c>
      <c r="W35" s="563"/>
      <c r="X35" s="131" t="s">
        <v>183</v>
      </c>
      <c r="Y35" s="115">
        <v>4</v>
      </c>
      <c r="Z35" s="115">
        <v>1</v>
      </c>
      <c r="AA35" s="115"/>
      <c r="AB35" s="207">
        <f>VLOOKUP(V35,BASE!$B$5:$E$53,4,FALSE)</f>
        <v>239.7877334815829</v>
      </c>
      <c r="AC35" s="207"/>
      <c r="AD35" s="113">
        <f t="shared" si="8"/>
        <v>959.15089999999998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60</v>
      </c>
      <c r="U36" s="132"/>
      <c r="V36" s="563" t="s">
        <v>185</v>
      </c>
      <c r="W36" s="563"/>
      <c r="X36" s="131" t="s">
        <v>183</v>
      </c>
      <c r="Y36" s="115">
        <v>1</v>
      </c>
      <c r="Z36" s="115">
        <v>1</v>
      </c>
      <c r="AA36" s="115"/>
      <c r="AB36" s="207">
        <f>VLOOKUP(V36,BASE!$B$5:$E$53,4,FALSE)</f>
        <v>65.46508428631158</v>
      </c>
      <c r="AC36" s="207"/>
      <c r="AD36" s="113">
        <f t="shared" si="8"/>
        <v>65.465000000000003</v>
      </c>
      <c r="AE36" s="32"/>
      <c r="AF36" s="39"/>
      <c r="AG36" s="38"/>
    </row>
    <row r="37" spans="1:33" s="27" customFormat="1" hidden="1" x14ac:dyDescent="0.25">
      <c r="A37" s="30">
        <f t="shared" si="6"/>
        <v>0</v>
      </c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0</v>
      </c>
      <c r="J37" s="30">
        <f>IF(I37=1,1,IF(SUM(J38:J$169)+SUM(I$26:I37)&lt;$I$22,1,0))</f>
        <v>0</v>
      </c>
      <c r="K37" s="33">
        <f t="shared" si="0"/>
        <v>0</v>
      </c>
      <c r="L37" s="33">
        <f t="shared" si="1"/>
        <v>0</v>
      </c>
      <c r="M37" s="33"/>
      <c r="N37" s="33"/>
      <c r="O37" s="33"/>
      <c r="P37" s="33"/>
      <c r="Q37" s="33"/>
      <c r="R37" s="33"/>
      <c r="S37" s="33"/>
      <c r="T37" s="123"/>
      <c r="U37" s="132"/>
      <c r="V37" s="563" t="s">
        <v>19</v>
      </c>
      <c r="W37" s="563"/>
      <c r="X37" s="131" t="s">
        <v>19</v>
      </c>
      <c r="Y37" s="115">
        <v>0</v>
      </c>
      <c r="Z37" s="115">
        <v>0</v>
      </c>
      <c r="AA37" s="115"/>
      <c r="AB37" s="207">
        <v>0</v>
      </c>
      <c r="AC37" s="207"/>
      <c r="AD37" s="113">
        <f t="shared" si="8"/>
        <v>0</v>
      </c>
      <c r="AE37" s="32"/>
      <c r="AF37" s="39"/>
      <c r="AG37" s="38"/>
    </row>
    <row r="38" spans="1:33" s="101" customFormat="1" ht="22.35" customHeight="1" x14ac:dyDescent="0.25">
      <c r="A38" s="112"/>
      <c r="B38" s="112"/>
      <c r="C38" s="112"/>
      <c r="D38" s="112"/>
      <c r="E38" s="112"/>
      <c r="F38" s="112"/>
      <c r="I38" s="30">
        <v>1</v>
      </c>
      <c r="J38" s="30">
        <f>IF(I38=1,1,IF(SUM(J39:J$169)+SUM(I$26:I38)&lt;$I$22,1,0))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61"/>
      <c r="T38" s="130"/>
      <c r="U38" s="111"/>
      <c r="V38" s="129"/>
      <c r="W38" s="129"/>
      <c r="X38" s="129"/>
      <c r="Y38" s="128"/>
      <c r="Z38" s="165"/>
      <c r="AA38" s="165"/>
      <c r="AB38" s="206"/>
      <c r="AC38" s="125" t="s">
        <v>59</v>
      </c>
      <c r="AD38" s="205">
        <f>ROUND(SUM(AD29:AD37),2)</f>
        <v>1024.6199999999999</v>
      </c>
      <c r="AE38" s="102"/>
      <c r="AF38" s="104"/>
      <c r="AG38" s="103"/>
    </row>
    <row r="39" spans="1:33" s="27" customFormat="1" ht="31.5" customHeight="1" x14ac:dyDescent="0.25">
      <c r="A39" s="31"/>
      <c r="B39" s="31"/>
      <c r="C39" s="31"/>
      <c r="D39" s="31"/>
      <c r="E39" s="31"/>
      <c r="F39" s="31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33"/>
      <c r="T39" s="285" t="s">
        <v>8</v>
      </c>
      <c r="U39" s="124"/>
      <c r="V39" s="568" t="s">
        <v>58</v>
      </c>
      <c r="W39" s="568"/>
      <c r="X39" s="134" t="s">
        <v>57</v>
      </c>
      <c r="Y39" s="135" t="s">
        <v>56</v>
      </c>
      <c r="Z39" s="135" t="s">
        <v>55</v>
      </c>
      <c r="AA39" s="135" t="s">
        <v>54</v>
      </c>
      <c r="AB39" s="204" t="s">
        <v>53</v>
      </c>
      <c r="AC39" s="135" t="s">
        <v>52</v>
      </c>
      <c r="AD39" s="283" t="s">
        <v>51</v>
      </c>
      <c r="AE39" s="32"/>
      <c r="AF39" s="39"/>
      <c r="AG39" s="38"/>
    </row>
    <row r="40" spans="1:33" s="27" customFormat="1" x14ac:dyDescent="0.25">
      <c r="A40" s="30"/>
      <c r="B40" s="122"/>
      <c r="C40" s="121"/>
      <c r="D40" s="121"/>
      <c r="E40" s="121"/>
      <c r="F40" s="122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195"/>
      <c r="U40" s="48"/>
      <c r="V40" s="573" t="s">
        <v>50</v>
      </c>
      <c r="W40" s="573"/>
      <c r="X40" s="131"/>
      <c r="Y40" s="199"/>
      <c r="Z40" s="114"/>
      <c r="AA40" s="202"/>
      <c r="AB40" s="114"/>
      <c r="AC40" s="196"/>
      <c r="AD40" s="201">
        <f>ROUND(SUM(AD41:AD60),2)</f>
        <v>17903.310000000001</v>
      </c>
      <c r="AE40" s="32"/>
      <c r="AF40" s="39"/>
      <c r="AG40" s="38"/>
    </row>
    <row r="41" spans="1:33" s="27" customFormat="1" x14ac:dyDescent="0.25">
      <c r="A41" s="30"/>
      <c r="B41" s="122">
        <f t="shared" ref="B41:B60" si="9">IFERROR(IF($A41=0,0, ($AD41/$G$1)/$E$1  ),0)</f>
        <v>0</v>
      </c>
      <c r="C41" s="121">
        <f t="shared" ref="C41:C60" si="10">IF($A41=0,0,$B41*$E$1)</f>
        <v>0</v>
      </c>
      <c r="D41" s="121">
        <f t="shared" ref="D41:D60" si="11">IF($A41=0,0,$B41*$F$1)</f>
        <v>0</v>
      </c>
      <c r="E41" s="121">
        <f>IFERROR(IF($A41=0,0,#REF!*#REF!),0)</f>
        <v>0</v>
      </c>
      <c r="F41" s="122">
        <f t="shared" ref="F41:F60" si="12">IF($A41=0,0, ( ($AD41/$E41) / $Y41))</f>
        <v>0</v>
      </c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200" t="s">
        <v>49</v>
      </c>
      <c r="U41" s="48"/>
      <c r="V41" s="569" t="s">
        <v>201</v>
      </c>
      <c r="W41" s="569"/>
      <c r="X41" s="131" t="s">
        <v>202</v>
      </c>
      <c r="Y41" s="207">
        <f>VLOOKUP(X41,BASE!$B$5:$E$53,4,FALSE)</f>
        <v>11347.68</v>
      </c>
      <c r="Z41" s="198">
        <v>1</v>
      </c>
      <c r="AA41" s="197">
        <f>AB41/SUM($AB$41:$AB$84)</f>
        <v>0.1864406779661017</v>
      </c>
      <c r="AB41" s="114">
        <v>110</v>
      </c>
      <c r="AC41" s="196">
        <f>Y41/220</f>
        <v>51.580363636363636</v>
      </c>
      <c r="AD41" s="113">
        <f>ROUND(AB41*AC41,4)</f>
        <v>5673.84</v>
      </c>
      <c r="AE41" s="32"/>
      <c r="AF41" s="39"/>
      <c r="AG41" s="38"/>
    </row>
    <row r="42" spans="1:33" s="27" customFormat="1" x14ac:dyDescent="0.25">
      <c r="A42" s="30"/>
      <c r="B42" s="122">
        <f t="shared" si="9"/>
        <v>0</v>
      </c>
      <c r="C42" s="121">
        <f t="shared" si="10"/>
        <v>0</v>
      </c>
      <c r="D42" s="121">
        <f t="shared" si="11"/>
        <v>0</v>
      </c>
      <c r="E42" s="121">
        <f>IFERROR(IF($A42=0,0,#REF!*#REF!),0)</f>
        <v>0</v>
      </c>
      <c r="F42" s="122">
        <f t="shared" si="12"/>
        <v>0</v>
      </c>
      <c r="I42" s="30">
        <f t="shared" ref="I42:I59" si="13">IF($AD42=0,0,1)</f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104</v>
      </c>
      <c r="U42" s="48"/>
      <c r="V42" s="569" t="s">
        <v>206</v>
      </c>
      <c r="W42" s="569"/>
      <c r="X42" s="131" t="s">
        <v>207</v>
      </c>
      <c r="Y42" s="207">
        <f>VLOOKUP(X42,BASE!$B$5:$E$53,4,FALSE)</f>
        <v>8882.5</v>
      </c>
      <c r="Z42" s="198">
        <v>1</v>
      </c>
      <c r="AA42" s="197">
        <f>AB42/SUM($AB$41:$AB$84)</f>
        <v>0.3728813559322034</v>
      </c>
      <c r="AB42" s="114">
        <v>220</v>
      </c>
      <c r="AC42" s="196">
        <f>Y42/220</f>
        <v>40.375</v>
      </c>
      <c r="AD42" s="113">
        <f t="shared" ref="AD42:AD60" si="14">ROUND(AB42*AC42,4)</f>
        <v>8882.5</v>
      </c>
      <c r="AE42" s="32"/>
      <c r="AF42" s="39"/>
      <c r="AG42" s="38"/>
    </row>
    <row r="43" spans="1:33" s="27" customFormat="1" hidden="1" x14ac:dyDescent="0.25">
      <c r="A43" s="30">
        <f t="shared" ref="A43:A59" si="15">IFERROR(IF(AD43&gt;0,T43,0),0)</f>
        <v>0</v>
      </c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si="13"/>
        <v>0</v>
      </c>
      <c r="J43" s="30">
        <f>IF(I43=1,1,IF(SUM(J44:J$169)+SUM(I$26:I43)&lt;$I$22,1,0))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si="14"/>
        <v>0</v>
      </c>
      <c r="AE43" s="32"/>
      <c r="AF43" s="39"/>
      <c r="AG43" s="38"/>
    </row>
    <row r="44" spans="1:33" s="27" customFormat="1" hidden="1" x14ac:dyDescent="0.25">
      <c r="A44" s="30">
        <f t="shared" si="15"/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4"/>
        <v>0</v>
      </c>
      <c r="AE44" s="32"/>
      <c r="AF44" s="39"/>
      <c r="AG44" s="38"/>
    </row>
    <row r="45" spans="1:33" s="27" customFormat="1" hidden="1" x14ac:dyDescent="0.25">
      <c r="A45" s="30">
        <f t="shared" si="15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x14ac:dyDescent="0.25">
      <c r="A60" s="30"/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v>1</v>
      </c>
      <c r="J60" s="30">
        <f>IF(I60=1,1,IF(SUM(J61:J$169)+SUM(I$26:I60)&lt;$I$22,1,0))</f>
        <v>1</v>
      </c>
      <c r="K60" s="33">
        <f t="shared" si="0"/>
        <v>1</v>
      </c>
      <c r="L60" s="33">
        <f t="shared" si="1"/>
        <v>1</v>
      </c>
      <c r="M60" s="33"/>
      <c r="N60" s="33"/>
      <c r="O60" s="33"/>
      <c r="P60" s="33"/>
      <c r="Q60" s="33"/>
      <c r="R60" s="33"/>
      <c r="S60" s="33"/>
      <c r="T60" s="200" t="s">
        <v>48</v>
      </c>
      <c r="U60" s="48"/>
      <c r="V60" s="569" t="s">
        <v>203</v>
      </c>
      <c r="W60" s="569"/>
      <c r="X60" s="131" t="s">
        <v>204</v>
      </c>
      <c r="Y60" s="207">
        <f>VLOOKUP(X60,BASE!$B$5:$E$53,4,FALSE)</f>
        <v>18408.34</v>
      </c>
      <c r="Z60" s="198">
        <v>1</v>
      </c>
      <c r="AA60" s="197">
        <f>AB60/SUM($AB$41:$AB$84)</f>
        <v>6.7796610169491525E-2</v>
      </c>
      <c r="AB60" s="114">
        <v>40</v>
      </c>
      <c r="AC60" s="196">
        <f>Y60/220</f>
        <v>83.674272727272722</v>
      </c>
      <c r="AD60" s="113">
        <f t="shared" si="14"/>
        <v>3346.9708999999998</v>
      </c>
      <c r="AE60" s="32"/>
      <c r="AF60" s="39"/>
      <c r="AG60" s="38"/>
    </row>
    <row r="61" spans="1:33" s="27" customFormat="1" x14ac:dyDescent="0.25">
      <c r="A61" s="30"/>
      <c r="B61" s="122"/>
      <c r="C61" s="121"/>
      <c r="D61" s="121"/>
      <c r="E61" s="121"/>
      <c r="F61" s="122"/>
      <c r="I61" s="30">
        <v>1</v>
      </c>
      <c r="J61" s="30">
        <f>IF(I61=1,1,IF(SUM(J62:J$169)+SUM(I$26:I61)&lt;$I$22,1,0))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195"/>
      <c r="U61" s="48"/>
      <c r="V61" s="573" t="s">
        <v>47</v>
      </c>
      <c r="W61" s="573"/>
      <c r="X61" s="131"/>
      <c r="Y61" s="199"/>
      <c r="Z61" s="114"/>
      <c r="AA61" s="202"/>
      <c r="AB61" s="114"/>
      <c r="AC61" s="196"/>
      <c r="AD61" s="201">
        <f>ROUND(SUM(AD62:AD81),2)</f>
        <v>3044.5</v>
      </c>
      <c r="AE61" s="32"/>
      <c r="AF61" s="39"/>
      <c r="AG61" s="38"/>
    </row>
    <row r="62" spans="1:33" s="27" customFormat="1" x14ac:dyDescent="0.25">
      <c r="A62" s="30"/>
      <c r="B62" s="122">
        <f t="shared" ref="B62:B81" si="16">IFERROR(IF($A62=0,0, ($AD62/$G$1)/$E$1  ),0)</f>
        <v>0</v>
      </c>
      <c r="C62" s="121">
        <f t="shared" ref="C62:C81" si="17">IF($A62=0,0,$B62*$E$1)</f>
        <v>0</v>
      </c>
      <c r="D62" s="121">
        <f t="shared" ref="D62:D81" si="18">IF($A62=0,0,$B62*$F$1)</f>
        <v>0</v>
      </c>
      <c r="E62" s="121">
        <f>IFERROR(IF($A62=0,0,#REF!*#REF!),0)</f>
        <v>0</v>
      </c>
      <c r="F62" s="122">
        <f t="shared" ref="F62:F81" si="19">IF($A62=0,0, ( ($AD62/$E62) / $Y62))</f>
        <v>0</v>
      </c>
      <c r="I62" s="30">
        <v>1</v>
      </c>
      <c r="J62" s="30">
        <f>IF(I62=1,1,IF(SUM(J63:J$169)+SUM(I$26:I62)&lt;$I$22,1,0))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200" t="s">
        <v>120</v>
      </c>
      <c r="U62" s="48"/>
      <c r="V62" s="569" t="s">
        <v>229</v>
      </c>
      <c r="W62" s="569"/>
      <c r="X62" s="131" t="s">
        <v>230</v>
      </c>
      <c r="Y62" s="207">
        <f>VLOOKUP(X62,BASE!$B$5:$E$53,4,FALSE)</f>
        <v>3044.5</v>
      </c>
      <c r="Z62" s="198">
        <v>1</v>
      </c>
      <c r="AA62" s="197">
        <f>AB62/SUM($AB$41:$AB$84)</f>
        <v>0.3728813559322034</v>
      </c>
      <c r="AB62" s="114">
        <v>220</v>
      </c>
      <c r="AC62" s="196">
        <f>Y62/220</f>
        <v>13.838636363636363</v>
      </c>
      <c r="AD62" s="113">
        <f>ROUND(AB62*AC62,4)</f>
        <v>3044.5</v>
      </c>
      <c r="AE62" s="32"/>
      <c r="AF62" s="39"/>
      <c r="AG62" s="38"/>
    </row>
    <row r="63" spans="1:33" s="27" customFormat="1" hidden="1" x14ac:dyDescent="0.25">
      <c r="A63" s="30">
        <f t="shared" ref="A63:A80" si="20">IFERROR(IF(AD63&gt;0,T63,0),0)</f>
        <v>0</v>
      </c>
      <c r="B63" s="122">
        <f t="shared" si="16"/>
        <v>0</v>
      </c>
      <c r="C63" s="121">
        <f t="shared" si="17"/>
        <v>0</v>
      </c>
      <c r="D63" s="121">
        <f t="shared" si="18"/>
        <v>0</v>
      </c>
      <c r="E63" s="121">
        <f>IFERROR(IF($A63=0,0,#REF!*#REF!),0)</f>
        <v>0</v>
      </c>
      <c r="F63" s="122">
        <f t="shared" si="19"/>
        <v>0</v>
      </c>
      <c r="I63" s="30">
        <f t="shared" ref="I63:I80" si="21">IF($AD63=0,0,1)</f>
        <v>0</v>
      </c>
      <c r="J63" s="30">
        <f>IF(I63=1,1,IF(SUM(J64:J$169)+SUM(I$26:I63)&lt;$I$22,1,0))</f>
        <v>0</v>
      </c>
      <c r="K63" s="33">
        <f t="shared" si="0"/>
        <v>0</v>
      </c>
      <c r="L63" s="33">
        <f t="shared" si="1"/>
        <v>0</v>
      </c>
      <c r="M63" s="33"/>
      <c r="N63" s="33"/>
      <c r="O63" s="33"/>
      <c r="P63" s="33"/>
      <c r="Q63" s="33"/>
      <c r="R63" s="33"/>
      <c r="S63" s="33"/>
      <c r="T63" s="200"/>
      <c r="U63" s="48"/>
      <c r="V63" s="569" t="s">
        <v>19</v>
      </c>
      <c r="W63" s="569"/>
      <c r="X63" s="131" t="s">
        <v>19</v>
      </c>
      <c r="Y63" s="199">
        <v>0</v>
      </c>
      <c r="Z63" s="198">
        <v>0</v>
      </c>
      <c r="AA63" s="197">
        <v>0</v>
      </c>
      <c r="AB63" s="114">
        <v>0</v>
      </c>
      <c r="AC63" s="196">
        <v>0</v>
      </c>
      <c r="AD63" s="113">
        <f t="shared" ref="AD63:AD81" si="22">ROUND(AB63*AC63,4)</f>
        <v>0</v>
      </c>
      <c r="AE63" s="32"/>
      <c r="AF63" s="39"/>
      <c r="AG63" s="38"/>
    </row>
    <row r="64" spans="1:33" s="27" customFormat="1" hidden="1" x14ac:dyDescent="0.25">
      <c r="A64" s="30">
        <f t="shared" si="20"/>
        <v>0</v>
      </c>
      <c r="B64" s="122">
        <f t="shared" si="16"/>
        <v>0</v>
      </c>
      <c r="C64" s="121">
        <f t="shared" si="17"/>
        <v>0</v>
      </c>
      <c r="D64" s="121">
        <f t="shared" si="18"/>
        <v>0</v>
      </c>
      <c r="E64" s="121">
        <f>IFERROR(IF($A64=0,0,#REF!*#REF!),0)</f>
        <v>0</v>
      </c>
      <c r="F64" s="122">
        <f t="shared" si="19"/>
        <v>0</v>
      </c>
      <c r="I64" s="30">
        <f t="shared" si="21"/>
        <v>0</v>
      </c>
      <c r="J64" s="30">
        <f>IF(I64=1,1,IF(SUM(J65:J$169)+SUM(I$26:I64)&lt;$I$22,1,0))</f>
        <v>0</v>
      </c>
      <c r="K64" s="33">
        <f t="shared" si="0"/>
        <v>0</v>
      </c>
      <c r="L64" s="33">
        <f t="shared" si="1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si="22"/>
        <v>0</v>
      </c>
      <c r="AE64" s="32"/>
      <c r="AF64" s="39"/>
      <c r="AG64" s="38"/>
    </row>
    <row r="65" spans="1:33" s="27" customFormat="1" hidden="1" x14ac:dyDescent="0.25">
      <c r="A65" s="30">
        <f t="shared" si="20"/>
        <v>0</v>
      </c>
      <c r="B65" s="122">
        <f t="shared" si="16"/>
        <v>0</v>
      </c>
      <c r="C65" s="121">
        <f t="shared" si="17"/>
        <v>0</v>
      </c>
      <c r="D65" s="121">
        <f t="shared" si="18"/>
        <v>0</v>
      </c>
      <c r="E65" s="121">
        <f>IFERROR(IF($A65=0,0,#REF!*#REF!),0)</f>
        <v>0</v>
      </c>
      <c r="F65" s="122">
        <f t="shared" si="19"/>
        <v>0</v>
      </c>
      <c r="I65" s="30">
        <f t="shared" si="21"/>
        <v>0</v>
      </c>
      <c r="J65" s="30">
        <f>IF(I65=1,1,IF(SUM(J66:J$169)+SUM(I$26:I65)&lt;$I$22,1,0))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2"/>
        <v>0</v>
      </c>
      <c r="AE65" s="32"/>
      <c r="AF65" s="39"/>
      <c r="AG65" s="38"/>
    </row>
    <row r="66" spans="1:33" s="27" customFormat="1" hidden="1" x14ac:dyDescent="0.25">
      <c r="A66" s="30">
        <f t="shared" si="20"/>
        <v>0</v>
      </c>
      <c r="B66" s="122">
        <f t="shared" si="16"/>
        <v>0</v>
      </c>
      <c r="C66" s="121">
        <f t="shared" si="17"/>
        <v>0</v>
      </c>
      <c r="D66" s="121">
        <f t="shared" si="18"/>
        <v>0</v>
      </c>
      <c r="E66" s="121">
        <f>IFERROR(IF($A66=0,0,#REF!*#REF!),0)</f>
        <v>0</v>
      </c>
      <c r="F66" s="122">
        <f t="shared" si="19"/>
        <v>0</v>
      </c>
      <c r="I66" s="30">
        <f t="shared" si="21"/>
        <v>0</v>
      </c>
      <c r="J66" s="30">
        <f>IF(I66=1,1,IF(SUM(J67:J$169)+SUM(I$26:I66)&lt;$I$22,1,0))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2"/>
        <v>0</v>
      </c>
      <c r="AE66" s="32"/>
      <c r="AF66" s="39"/>
      <c r="AG66" s="38"/>
    </row>
    <row r="67" spans="1:33" s="27" customFormat="1" hidden="1" x14ac:dyDescent="0.25">
      <c r="A67" s="30">
        <f t="shared" si="20"/>
        <v>0</v>
      </c>
      <c r="B67" s="122">
        <f t="shared" si="16"/>
        <v>0</v>
      </c>
      <c r="C67" s="121">
        <f t="shared" si="17"/>
        <v>0</v>
      </c>
      <c r="D67" s="121">
        <f t="shared" si="18"/>
        <v>0</v>
      </c>
      <c r="E67" s="121">
        <f>IFERROR(IF($A67=0,0,#REF!*#REF!),0)</f>
        <v>0</v>
      </c>
      <c r="F67" s="122">
        <f t="shared" si="19"/>
        <v>0</v>
      </c>
      <c r="I67" s="30">
        <f t="shared" si="21"/>
        <v>0</v>
      </c>
      <c r="J67" s="30">
        <f>IF(I67=1,1,IF(SUM(J68:J$169)+SUM(I$26:I67)&lt;$I$22,1,0))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2"/>
        <v>0</v>
      </c>
      <c r="AE67" s="32"/>
      <c r="AF67" s="39"/>
      <c r="AG67" s="38"/>
    </row>
    <row r="68" spans="1:33" s="27" customFormat="1" hidden="1" x14ac:dyDescent="0.25">
      <c r="A68" s="30">
        <f t="shared" si="20"/>
        <v>0</v>
      </c>
      <c r="B68" s="122">
        <f t="shared" si="16"/>
        <v>0</v>
      </c>
      <c r="C68" s="121">
        <f t="shared" si="17"/>
        <v>0</v>
      </c>
      <c r="D68" s="121">
        <f t="shared" si="18"/>
        <v>0</v>
      </c>
      <c r="E68" s="121">
        <f>IFERROR(IF($A68=0,0,#REF!*#REF!),0)</f>
        <v>0</v>
      </c>
      <c r="F68" s="122">
        <f t="shared" si="19"/>
        <v>0</v>
      </c>
      <c r="I68" s="30">
        <f t="shared" si="21"/>
        <v>0</v>
      </c>
      <c r="J68" s="30">
        <f>IF(I68=1,1,IF(SUM(J69:J$169)+SUM(I$26:I68)&lt;$I$22,1,0))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2"/>
        <v>0</v>
      </c>
      <c r="AE68" s="32"/>
      <c r="AF68" s="39"/>
      <c r="AG68" s="38"/>
    </row>
    <row r="69" spans="1:33" s="27" customFormat="1" hidden="1" x14ac:dyDescent="0.25">
      <c r="A69" s="30">
        <f t="shared" si="20"/>
        <v>0</v>
      </c>
      <c r="B69" s="122">
        <f t="shared" si="16"/>
        <v>0</v>
      </c>
      <c r="C69" s="121">
        <f t="shared" si="17"/>
        <v>0</v>
      </c>
      <c r="D69" s="121">
        <f t="shared" si="18"/>
        <v>0</v>
      </c>
      <c r="E69" s="121">
        <f>IFERROR(IF($A69=0,0,#REF!*#REF!),0)</f>
        <v>0</v>
      </c>
      <c r="F69" s="122">
        <f t="shared" si="19"/>
        <v>0</v>
      </c>
      <c r="I69" s="30">
        <f t="shared" si="21"/>
        <v>0</v>
      </c>
      <c r="J69" s="30">
        <f>IF(I69=1,1,IF(SUM(J70:J$169)+SUM(I$26:I69)&lt;$I$22,1,0))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2"/>
        <v>0</v>
      </c>
      <c r="AE69" s="32"/>
      <c r="AF69" s="39"/>
      <c r="AG69" s="38"/>
    </row>
    <row r="70" spans="1:33" s="27" customFormat="1" hidden="1" x14ac:dyDescent="0.25">
      <c r="A70" s="30">
        <f t="shared" si="20"/>
        <v>0</v>
      </c>
      <c r="B70" s="122">
        <f t="shared" si="16"/>
        <v>0</v>
      </c>
      <c r="C70" s="121">
        <f t="shared" si="17"/>
        <v>0</v>
      </c>
      <c r="D70" s="121">
        <f t="shared" si="18"/>
        <v>0</v>
      </c>
      <c r="E70" s="121">
        <f>IFERROR(IF($A70=0,0,#REF!*#REF!),0)</f>
        <v>0</v>
      </c>
      <c r="F70" s="122">
        <f t="shared" si="19"/>
        <v>0</v>
      </c>
      <c r="I70" s="30">
        <f t="shared" si="21"/>
        <v>0</v>
      </c>
      <c r="J70" s="30">
        <f>IF(I70=1,1,IF(SUM(J71:J$169)+SUM(I$26:I70)&lt;$I$22,1,0))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2"/>
        <v>0</v>
      </c>
      <c r="AE70" s="32"/>
      <c r="AF70" s="39"/>
      <c r="AG70" s="38"/>
    </row>
    <row r="71" spans="1:33" s="27" customFormat="1" hidden="1" x14ac:dyDescent="0.25">
      <c r="A71" s="30">
        <f t="shared" si="20"/>
        <v>0</v>
      </c>
      <c r="B71" s="122">
        <f t="shared" si="16"/>
        <v>0</v>
      </c>
      <c r="C71" s="121">
        <f t="shared" si="17"/>
        <v>0</v>
      </c>
      <c r="D71" s="121">
        <f t="shared" si="18"/>
        <v>0</v>
      </c>
      <c r="E71" s="121">
        <f>IFERROR(IF($A71=0,0,#REF!*#REF!),0)</f>
        <v>0</v>
      </c>
      <c r="F71" s="122">
        <f t="shared" si="19"/>
        <v>0</v>
      </c>
      <c r="I71" s="30">
        <f t="shared" si="21"/>
        <v>0</v>
      </c>
      <c r="J71" s="30">
        <f>IF(I71=1,1,IF(SUM(J72:J$169)+SUM(I$26:I71)&lt;$I$22,1,0))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2"/>
        <v>0</v>
      </c>
      <c r="AE71" s="32"/>
      <c r="AF71" s="39"/>
      <c r="AG71" s="38"/>
    </row>
    <row r="72" spans="1:33" s="27" customFormat="1" hidden="1" x14ac:dyDescent="0.25">
      <c r="A72" s="30">
        <f t="shared" si="20"/>
        <v>0</v>
      </c>
      <c r="B72" s="122">
        <f t="shared" si="16"/>
        <v>0</v>
      </c>
      <c r="C72" s="121">
        <f t="shared" si="17"/>
        <v>0</v>
      </c>
      <c r="D72" s="121">
        <f t="shared" si="18"/>
        <v>0</v>
      </c>
      <c r="E72" s="121">
        <f>IFERROR(IF($A72=0,0,#REF!*#REF!),0)</f>
        <v>0</v>
      </c>
      <c r="F72" s="122">
        <f t="shared" si="19"/>
        <v>0</v>
      </c>
      <c r="I72" s="30">
        <f t="shared" si="21"/>
        <v>0</v>
      </c>
      <c r="J72" s="30">
        <f>IF(I72=1,1,IF(SUM(J73:J$169)+SUM(I$26:I72)&lt;$I$22,1,0))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2"/>
        <v>0</v>
      </c>
      <c r="AE72" s="32"/>
      <c r="AF72" s="39"/>
      <c r="AG72" s="38"/>
    </row>
    <row r="73" spans="1:33" s="27" customFormat="1" hidden="1" x14ac:dyDescent="0.25">
      <c r="A73" s="30">
        <f t="shared" si="20"/>
        <v>0</v>
      </c>
      <c r="B73" s="122">
        <f t="shared" si="16"/>
        <v>0</v>
      </c>
      <c r="C73" s="121">
        <f t="shared" si="17"/>
        <v>0</v>
      </c>
      <c r="D73" s="121">
        <f t="shared" si="18"/>
        <v>0</v>
      </c>
      <c r="E73" s="121">
        <f>IFERROR(IF($A73=0,0,#REF!*#REF!),0)</f>
        <v>0</v>
      </c>
      <c r="F73" s="122">
        <f t="shared" si="19"/>
        <v>0</v>
      </c>
      <c r="I73" s="30">
        <f t="shared" si="21"/>
        <v>0</v>
      </c>
      <c r="J73" s="30">
        <f>IF(I73=1,1,IF(SUM(J74:J$169)+SUM(I$26:I73)&lt;$I$22,1,0))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2"/>
        <v>0</v>
      </c>
      <c r="AE73" s="32"/>
      <c r="AF73" s="39"/>
      <c r="AG73" s="38"/>
    </row>
    <row r="74" spans="1:33" s="27" customFormat="1" hidden="1" x14ac:dyDescent="0.25">
      <c r="A74" s="30">
        <f t="shared" si="20"/>
        <v>0</v>
      </c>
      <c r="B74" s="122">
        <f t="shared" si="16"/>
        <v>0</v>
      </c>
      <c r="C74" s="121">
        <f t="shared" si="17"/>
        <v>0</v>
      </c>
      <c r="D74" s="121">
        <f t="shared" si="18"/>
        <v>0</v>
      </c>
      <c r="E74" s="121">
        <f>IFERROR(IF($A74=0,0,#REF!*#REF!),0)</f>
        <v>0</v>
      </c>
      <c r="F74" s="122">
        <f t="shared" si="19"/>
        <v>0</v>
      </c>
      <c r="I74" s="30">
        <f t="shared" si="21"/>
        <v>0</v>
      </c>
      <c r="J74" s="30">
        <f>IF(I74=1,1,IF(SUM(J75:J$169)+SUM(I$26:I74)&lt;$I$22,1,0))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2"/>
        <v>0</v>
      </c>
      <c r="AE74" s="32"/>
      <c r="AF74" s="39"/>
      <c r="AG74" s="38"/>
    </row>
    <row r="75" spans="1:33" s="27" customFormat="1" hidden="1" x14ac:dyDescent="0.25">
      <c r="A75" s="30">
        <f t="shared" si="20"/>
        <v>0</v>
      </c>
      <c r="B75" s="122">
        <f t="shared" si="16"/>
        <v>0</v>
      </c>
      <c r="C75" s="121">
        <f t="shared" si="17"/>
        <v>0</v>
      </c>
      <c r="D75" s="121">
        <f t="shared" si="18"/>
        <v>0</v>
      </c>
      <c r="E75" s="121">
        <f>IFERROR(IF($A75=0,0,#REF!*#REF!),0)</f>
        <v>0</v>
      </c>
      <c r="F75" s="122">
        <f t="shared" si="19"/>
        <v>0</v>
      </c>
      <c r="I75" s="30">
        <f t="shared" si="21"/>
        <v>0</v>
      </c>
      <c r="J75" s="30">
        <f>IF(I75=1,1,IF(SUM(J76:J$169)+SUM(I$26:I75)&lt;$I$22,1,0))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2"/>
        <v>0</v>
      </c>
      <c r="AE75" s="32"/>
      <c r="AF75" s="39"/>
      <c r="AG75" s="38"/>
    </row>
    <row r="76" spans="1:33" s="27" customFormat="1" hidden="1" x14ac:dyDescent="0.25">
      <c r="A76" s="30">
        <f t="shared" si="20"/>
        <v>0</v>
      </c>
      <c r="B76" s="122">
        <f t="shared" si="16"/>
        <v>0</v>
      </c>
      <c r="C76" s="121">
        <f t="shared" si="17"/>
        <v>0</v>
      </c>
      <c r="D76" s="121">
        <f t="shared" si="18"/>
        <v>0</v>
      </c>
      <c r="E76" s="121">
        <f>IFERROR(IF($A76=0,0,#REF!*#REF!),0)</f>
        <v>0</v>
      </c>
      <c r="F76" s="122">
        <f t="shared" si="19"/>
        <v>0</v>
      </c>
      <c r="I76" s="30">
        <f t="shared" si="21"/>
        <v>0</v>
      </c>
      <c r="J76" s="30">
        <f>IF(I76=1,1,IF(SUM(J77:J$169)+SUM(I$26:I76)&lt;$I$22,1,0))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2"/>
        <v>0</v>
      </c>
      <c r="AE76" s="32"/>
      <c r="AF76" s="39"/>
      <c r="AG76" s="38"/>
    </row>
    <row r="77" spans="1:33" s="27" customFormat="1" hidden="1" x14ac:dyDescent="0.25">
      <c r="A77" s="30">
        <f t="shared" si="20"/>
        <v>0</v>
      </c>
      <c r="B77" s="122">
        <f t="shared" si="16"/>
        <v>0</v>
      </c>
      <c r="C77" s="121">
        <f t="shared" si="17"/>
        <v>0</v>
      </c>
      <c r="D77" s="121">
        <f t="shared" si="18"/>
        <v>0</v>
      </c>
      <c r="E77" s="121">
        <f>IFERROR(IF($A77=0,0,#REF!*#REF!),0)</f>
        <v>0</v>
      </c>
      <c r="F77" s="122">
        <f t="shared" si="19"/>
        <v>0</v>
      </c>
      <c r="I77" s="30">
        <f t="shared" si="21"/>
        <v>0</v>
      </c>
      <c r="J77" s="30">
        <f>IF(I77=1,1,IF(SUM(J78:J$169)+SUM(I$26:I77)&lt;$I$22,1,0))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2"/>
        <v>0</v>
      </c>
      <c r="AE77" s="32"/>
      <c r="AF77" s="39"/>
      <c r="AG77" s="38"/>
    </row>
    <row r="78" spans="1:33" s="27" customFormat="1" hidden="1" x14ac:dyDescent="0.25">
      <c r="A78" s="30">
        <f t="shared" si="20"/>
        <v>0</v>
      </c>
      <c r="B78" s="122">
        <f t="shared" si="16"/>
        <v>0</v>
      </c>
      <c r="C78" s="121">
        <f t="shared" si="17"/>
        <v>0</v>
      </c>
      <c r="D78" s="121">
        <f t="shared" si="18"/>
        <v>0</v>
      </c>
      <c r="E78" s="121">
        <f>IFERROR(IF($A78=0,0,#REF!*#REF!),0)</f>
        <v>0</v>
      </c>
      <c r="F78" s="122">
        <f t="shared" si="19"/>
        <v>0</v>
      </c>
      <c r="I78" s="30">
        <f t="shared" si="21"/>
        <v>0</v>
      </c>
      <c r="J78" s="30">
        <f>IF(I78=1,1,IF(SUM(J79:J$169)+SUM(I$26:I78)&lt;$I$22,1,0))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2"/>
        <v>0</v>
      </c>
      <c r="AE78" s="32"/>
      <c r="AF78" s="39"/>
      <c r="AG78" s="38"/>
    </row>
    <row r="79" spans="1:33" s="27" customFormat="1" hidden="1" x14ac:dyDescent="0.25">
      <c r="A79" s="30">
        <f t="shared" si="20"/>
        <v>0</v>
      </c>
      <c r="B79" s="122">
        <f t="shared" si="16"/>
        <v>0</v>
      </c>
      <c r="C79" s="121">
        <f t="shared" si="17"/>
        <v>0</v>
      </c>
      <c r="D79" s="121">
        <f t="shared" si="18"/>
        <v>0</v>
      </c>
      <c r="E79" s="121">
        <f>IFERROR(IF($A79=0,0,#REF!*#REF!),0)</f>
        <v>0</v>
      </c>
      <c r="F79" s="122">
        <f t="shared" si="19"/>
        <v>0</v>
      </c>
      <c r="I79" s="30">
        <f t="shared" si="21"/>
        <v>0</v>
      </c>
      <c r="J79" s="30">
        <f>IF(I79=1,1,IF(SUM(J80:J$169)+SUM(I$26:I79)&lt;$I$22,1,0))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2"/>
        <v>0</v>
      </c>
      <c r="AE79" s="32"/>
      <c r="AF79" s="39"/>
      <c r="AG79" s="38"/>
    </row>
    <row r="80" spans="1:33" s="27" customFormat="1" hidden="1" x14ac:dyDescent="0.25">
      <c r="A80" s="30">
        <f t="shared" si="20"/>
        <v>0</v>
      </c>
      <c r="B80" s="122">
        <f t="shared" si="16"/>
        <v>0</v>
      </c>
      <c r="C80" s="121">
        <f t="shared" si="17"/>
        <v>0</v>
      </c>
      <c r="D80" s="121">
        <f t="shared" si="18"/>
        <v>0</v>
      </c>
      <c r="E80" s="121">
        <f>IFERROR(IF($A80=0,0,#REF!*#REF!),0)</f>
        <v>0</v>
      </c>
      <c r="F80" s="122">
        <f t="shared" si="19"/>
        <v>0</v>
      </c>
      <c r="I80" s="30">
        <f t="shared" si="21"/>
        <v>0</v>
      </c>
      <c r="J80" s="30">
        <f>IF(I80=1,1,IF(SUM(J81:J$169)+SUM(I$26:I80)&lt;$I$22,1,0))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2"/>
        <v>0</v>
      </c>
      <c r="AE80" s="32"/>
      <c r="AF80" s="39"/>
      <c r="AG80" s="38"/>
    </row>
    <row r="81" spans="1:33" s="27" customFormat="1" x14ac:dyDescent="0.25">
      <c r="A81" s="30"/>
      <c r="B81" s="122">
        <f t="shared" si="16"/>
        <v>0</v>
      </c>
      <c r="C81" s="121">
        <f t="shared" si="17"/>
        <v>0</v>
      </c>
      <c r="D81" s="121">
        <f t="shared" si="18"/>
        <v>0</v>
      </c>
      <c r="E81" s="121">
        <f>IFERROR(IF($A81=0,0,#REF!*#REF!),0)</f>
        <v>0</v>
      </c>
      <c r="F81" s="122">
        <f t="shared" si="19"/>
        <v>0</v>
      </c>
      <c r="I81" s="30">
        <v>1</v>
      </c>
      <c r="J81" s="30">
        <f>IF(I81=1,1,IF(SUM(J82:J$169)+SUM(I$26:I81)&lt;$I$22,1,0))</f>
        <v>1</v>
      </c>
      <c r="K81" s="33">
        <f t="shared" si="0"/>
        <v>1</v>
      </c>
      <c r="L81" s="33">
        <f t="shared" si="1"/>
        <v>1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2"/>
        <v>0</v>
      </c>
      <c r="AE81" s="32"/>
      <c r="AF81" s="39"/>
      <c r="AG81" s="38"/>
    </row>
    <row r="82" spans="1:33" s="27" customFormat="1" x14ac:dyDescent="0.25">
      <c r="A82" s="30"/>
      <c r="B82" s="122"/>
      <c r="C82" s="121"/>
      <c r="D82" s="121"/>
      <c r="E82" s="121"/>
      <c r="F82" s="122"/>
      <c r="I82" s="30">
        <v>1</v>
      </c>
      <c r="J82" s="30">
        <f>IF(I82=1,1,IF(SUM(J83:J$169)+SUM(I$26:I82)&lt;$I$22,1,0))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195"/>
      <c r="U82" s="48"/>
      <c r="V82" s="573" t="s">
        <v>45</v>
      </c>
      <c r="W82" s="573"/>
      <c r="X82" s="131"/>
      <c r="Y82" s="199"/>
      <c r="Z82" s="114"/>
      <c r="AA82" s="202"/>
      <c r="AB82" s="114"/>
      <c r="AC82" s="196"/>
      <c r="AD82" s="201">
        <f>ROUND(SUM(AD83:AD102),2)</f>
        <v>0</v>
      </c>
      <c r="AE82" s="32"/>
      <c r="AF82" s="39"/>
      <c r="AG82" s="38"/>
    </row>
    <row r="83" spans="1:33" s="27" customFormat="1" x14ac:dyDescent="0.25">
      <c r="A83" s="30"/>
      <c r="B83" s="122">
        <f t="shared" ref="B83:B102" si="23">IFERROR(IF($A83=0,0, ($AD83/$G$1)/$E$1  ),0)</f>
        <v>0</v>
      </c>
      <c r="C83" s="121">
        <f t="shared" ref="C83:C102" si="24">IF($A83=0,0,$B83*$E$1)</f>
        <v>0</v>
      </c>
      <c r="D83" s="121">
        <f t="shared" ref="D83:D102" si="25">IF($A83=0,0,$B83*$F$1)</f>
        <v>0</v>
      </c>
      <c r="E83" s="121">
        <f>IFERROR(IF($A83=0,0,#REF!*#REF!),0)</f>
        <v>0</v>
      </c>
      <c r="F83" s="122">
        <f t="shared" ref="F83:F102" si="26">IF($A83=0,0, ( ($AD83/$E83) / $Y83))</f>
        <v>0</v>
      </c>
      <c r="I83" s="30">
        <v>1</v>
      </c>
      <c r="J83" s="30">
        <f>IF(I83=1,1,IF(SUM(J84:J$169)+SUM(I$26:I83)&lt;$I$22,1,0))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>ROUND(AB83*AC83,4)</f>
        <v>0</v>
      </c>
      <c r="AE83" s="32"/>
      <c r="AF83" s="39"/>
      <c r="AG83" s="38"/>
    </row>
    <row r="84" spans="1:33" s="27" customFormat="1" x14ac:dyDescent="0.25">
      <c r="A84" s="30"/>
      <c r="B84" s="122">
        <f t="shared" si="23"/>
        <v>0</v>
      </c>
      <c r="C84" s="121">
        <f t="shared" si="24"/>
        <v>0</v>
      </c>
      <c r="D84" s="121">
        <f t="shared" si="25"/>
        <v>0</v>
      </c>
      <c r="E84" s="121">
        <f>IFERROR(IF($A84=0,0,#REF!*#REF!),0)</f>
        <v>0</v>
      </c>
      <c r="F84" s="122">
        <f t="shared" si="26"/>
        <v>0</v>
      </c>
      <c r="I84" s="30">
        <v>1</v>
      </c>
      <c r="J84" s="30">
        <f>IF(I84=1,1,IF(SUM(J85:J$169)+SUM(I$26:I84)&lt;$I$22,1,0))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 t="shared" ref="AD84:AD102" si="27">ROUND(AB84*AC84,4)</f>
        <v>0</v>
      </c>
      <c r="AE84" s="32"/>
      <c r="AF84" s="39"/>
      <c r="AG84" s="38"/>
    </row>
    <row r="85" spans="1:33" s="27" customFormat="1" hidden="1" x14ac:dyDescent="0.25">
      <c r="A85" s="30">
        <f t="shared" ref="A85:A102" si="28">IFERROR(IF(AD85&gt;0,T85,0),0)</f>
        <v>0</v>
      </c>
      <c r="B85" s="122">
        <f t="shared" si="23"/>
        <v>0</v>
      </c>
      <c r="C85" s="121">
        <f t="shared" si="24"/>
        <v>0</v>
      </c>
      <c r="D85" s="121">
        <f t="shared" si="25"/>
        <v>0</v>
      </c>
      <c r="E85" s="121">
        <f>IFERROR(IF($A85=0,0,#REF!*#REF!),0)</f>
        <v>0</v>
      </c>
      <c r="F85" s="122">
        <f t="shared" si="26"/>
        <v>0</v>
      </c>
      <c r="I85" s="30">
        <f t="shared" ref="I85:I102" si="29">IF($AD85=0,0,1)</f>
        <v>0</v>
      </c>
      <c r="J85" s="30">
        <f>IF(I85=1,1,IF(SUM(J86:J$169)+SUM(I$26:I85)&lt;$I$22,1,0))</f>
        <v>0</v>
      </c>
      <c r="K85" s="33">
        <f t="shared" si="0"/>
        <v>0</v>
      </c>
      <c r="L85" s="33">
        <f t="shared" si="1"/>
        <v>0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si="27"/>
        <v>0</v>
      </c>
      <c r="AE85" s="32"/>
      <c r="AF85" s="39"/>
      <c r="AG85" s="38"/>
    </row>
    <row r="86" spans="1:33" s="27" customFormat="1" hidden="1" x14ac:dyDescent="0.25">
      <c r="A86" s="30">
        <f t="shared" si="28"/>
        <v>0</v>
      </c>
      <c r="B86" s="122">
        <f t="shared" si="23"/>
        <v>0</v>
      </c>
      <c r="C86" s="121">
        <f t="shared" si="24"/>
        <v>0</v>
      </c>
      <c r="D86" s="121">
        <f t="shared" si="25"/>
        <v>0</v>
      </c>
      <c r="E86" s="121">
        <f>IFERROR(IF($A86=0,0,#REF!*#REF!),0)</f>
        <v>0</v>
      </c>
      <c r="F86" s="122">
        <f t="shared" si="26"/>
        <v>0</v>
      </c>
      <c r="I86" s="30">
        <f t="shared" si="29"/>
        <v>0</v>
      </c>
      <c r="J86" s="30">
        <f>IF(I86=1,1,IF(SUM(J87:J$169)+SUM(I$26:I86)&lt;$I$22,1,0))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7"/>
        <v>0</v>
      </c>
      <c r="AE86" s="32"/>
      <c r="AF86" s="39"/>
      <c r="AG86" s="38"/>
    </row>
    <row r="87" spans="1:33" s="27" customFormat="1" hidden="1" x14ac:dyDescent="0.25">
      <c r="A87" s="30">
        <f t="shared" si="28"/>
        <v>0</v>
      </c>
      <c r="B87" s="122">
        <f t="shared" si="23"/>
        <v>0</v>
      </c>
      <c r="C87" s="121">
        <f t="shared" si="24"/>
        <v>0</v>
      </c>
      <c r="D87" s="121">
        <f t="shared" si="25"/>
        <v>0</v>
      </c>
      <c r="E87" s="121">
        <f>IFERROR(IF($A87=0,0,#REF!*#REF!),0)</f>
        <v>0</v>
      </c>
      <c r="F87" s="122">
        <f t="shared" si="26"/>
        <v>0</v>
      </c>
      <c r="I87" s="30">
        <f t="shared" si="29"/>
        <v>0</v>
      </c>
      <c r="J87" s="30">
        <f>IF(I87=1,1,IF(SUM(J88:J$169)+SUM(I$26:I87)&lt;$I$22,1,0))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7"/>
        <v>0</v>
      </c>
      <c r="AE87" s="32"/>
      <c r="AF87" s="39"/>
      <c r="AG87" s="38"/>
    </row>
    <row r="88" spans="1:33" s="27" customFormat="1" hidden="1" x14ac:dyDescent="0.25">
      <c r="A88" s="30">
        <f t="shared" si="28"/>
        <v>0</v>
      </c>
      <c r="B88" s="122">
        <f t="shared" si="23"/>
        <v>0</v>
      </c>
      <c r="C88" s="121">
        <f t="shared" si="24"/>
        <v>0</v>
      </c>
      <c r="D88" s="121">
        <f t="shared" si="25"/>
        <v>0</v>
      </c>
      <c r="E88" s="121">
        <f>IFERROR(IF($A88=0,0,#REF!*#REF!),0)</f>
        <v>0</v>
      </c>
      <c r="F88" s="122">
        <f t="shared" si="26"/>
        <v>0</v>
      </c>
      <c r="I88" s="30">
        <f t="shared" si="29"/>
        <v>0</v>
      </c>
      <c r="J88" s="30">
        <f>IF(I88=1,1,IF(SUM(J89:J$169)+SUM(I$26:I88)&lt;$I$22,1,0))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7"/>
        <v>0</v>
      </c>
      <c r="AE88" s="32"/>
      <c r="AF88" s="39"/>
      <c r="AG88" s="38"/>
    </row>
    <row r="89" spans="1:33" s="27" customFormat="1" hidden="1" x14ac:dyDescent="0.25">
      <c r="A89" s="30">
        <f t="shared" si="28"/>
        <v>0</v>
      </c>
      <c r="B89" s="122">
        <f t="shared" si="23"/>
        <v>0</v>
      </c>
      <c r="C89" s="121">
        <f t="shared" si="24"/>
        <v>0</v>
      </c>
      <c r="D89" s="121">
        <f t="shared" si="25"/>
        <v>0</v>
      </c>
      <c r="E89" s="121">
        <f>IFERROR(IF($A89=0,0,#REF!*#REF!),0)</f>
        <v>0</v>
      </c>
      <c r="F89" s="122">
        <f t="shared" si="26"/>
        <v>0</v>
      </c>
      <c r="I89" s="30">
        <f t="shared" si="29"/>
        <v>0</v>
      </c>
      <c r="J89" s="30">
        <f>IF(I89=1,1,IF(SUM(J90:J$169)+SUM(I$26:I89)&lt;$I$22,1,0))</f>
        <v>0</v>
      </c>
      <c r="K89" s="33">
        <f t="shared" ref="K89:K154" si="30">MAX(I89:J89)</f>
        <v>0</v>
      </c>
      <c r="L89" s="33">
        <f t="shared" ref="L89:L154" si="31">K89</f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7"/>
        <v>0</v>
      </c>
      <c r="AE89" s="32"/>
      <c r="AF89" s="39"/>
      <c r="AG89" s="38"/>
    </row>
    <row r="90" spans="1:33" s="27" customFormat="1" hidden="1" x14ac:dyDescent="0.25">
      <c r="A90" s="30">
        <f t="shared" si="28"/>
        <v>0</v>
      </c>
      <c r="B90" s="122">
        <f t="shared" si="23"/>
        <v>0</v>
      </c>
      <c r="C90" s="121">
        <f t="shared" si="24"/>
        <v>0</v>
      </c>
      <c r="D90" s="121">
        <f t="shared" si="25"/>
        <v>0</v>
      </c>
      <c r="E90" s="121">
        <f>IFERROR(IF($A90=0,0,#REF!*#REF!),0)</f>
        <v>0</v>
      </c>
      <c r="F90" s="122">
        <f t="shared" si="26"/>
        <v>0</v>
      </c>
      <c r="I90" s="30">
        <f t="shared" si="29"/>
        <v>0</v>
      </c>
      <c r="J90" s="30">
        <f>IF(I90=1,1,IF(SUM(J91:J$169)+SUM(I$26:I90)&lt;$I$22,1,0))</f>
        <v>0</v>
      </c>
      <c r="K90" s="33">
        <f t="shared" si="30"/>
        <v>0</v>
      </c>
      <c r="L90" s="33">
        <f t="shared" si="31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7"/>
        <v>0</v>
      </c>
      <c r="AE90" s="32"/>
      <c r="AF90" s="39"/>
      <c r="AG90" s="38"/>
    </row>
    <row r="91" spans="1:33" s="27" customFormat="1" hidden="1" x14ac:dyDescent="0.25">
      <c r="A91" s="30">
        <f t="shared" si="28"/>
        <v>0</v>
      </c>
      <c r="B91" s="122">
        <f t="shared" si="23"/>
        <v>0</v>
      </c>
      <c r="C91" s="121">
        <f t="shared" si="24"/>
        <v>0</v>
      </c>
      <c r="D91" s="121">
        <f t="shared" si="25"/>
        <v>0</v>
      </c>
      <c r="E91" s="121">
        <f>IFERROR(IF($A91=0,0,#REF!*#REF!),0)</f>
        <v>0</v>
      </c>
      <c r="F91" s="122">
        <f t="shared" si="26"/>
        <v>0</v>
      </c>
      <c r="I91" s="30">
        <f t="shared" si="29"/>
        <v>0</v>
      </c>
      <c r="J91" s="30">
        <f>IF(I91=1,1,IF(SUM(J92:J$169)+SUM(I$26:I91)&lt;$I$22,1,0))</f>
        <v>0</v>
      </c>
      <c r="K91" s="33">
        <f t="shared" si="30"/>
        <v>0</v>
      </c>
      <c r="L91" s="33">
        <f t="shared" si="3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7"/>
        <v>0</v>
      </c>
      <c r="AE91" s="32"/>
      <c r="AF91" s="39"/>
      <c r="AG91" s="38"/>
    </row>
    <row r="92" spans="1:33" s="27" customFormat="1" hidden="1" x14ac:dyDescent="0.25">
      <c r="A92" s="30">
        <f t="shared" si="28"/>
        <v>0</v>
      </c>
      <c r="B92" s="122">
        <f t="shared" si="23"/>
        <v>0</v>
      </c>
      <c r="C92" s="121">
        <f t="shared" si="24"/>
        <v>0</v>
      </c>
      <c r="D92" s="121">
        <f t="shared" si="25"/>
        <v>0</v>
      </c>
      <c r="E92" s="121">
        <f>IFERROR(IF($A92=0,0,#REF!*#REF!),0)</f>
        <v>0</v>
      </c>
      <c r="F92" s="122">
        <f t="shared" si="26"/>
        <v>0</v>
      </c>
      <c r="I92" s="30">
        <f t="shared" si="29"/>
        <v>0</v>
      </c>
      <c r="J92" s="30">
        <f>IF(I92=1,1,IF(SUM(J93:J$169)+SUM(I$26:I92)&lt;$I$22,1,0))</f>
        <v>0</v>
      </c>
      <c r="K92" s="33">
        <f t="shared" si="30"/>
        <v>0</v>
      </c>
      <c r="L92" s="33">
        <f t="shared" si="3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7"/>
        <v>0</v>
      </c>
      <c r="AE92" s="32"/>
      <c r="AF92" s="39"/>
      <c r="AG92" s="38"/>
    </row>
    <row r="93" spans="1:33" s="27" customFormat="1" hidden="1" x14ac:dyDescent="0.25">
      <c r="A93" s="30">
        <f t="shared" si="28"/>
        <v>0</v>
      </c>
      <c r="B93" s="122">
        <f t="shared" si="23"/>
        <v>0</v>
      </c>
      <c r="C93" s="121">
        <f t="shared" si="24"/>
        <v>0</v>
      </c>
      <c r="D93" s="121">
        <f t="shared" si="25"/>
        <v>0</v>
      </c>
      <c r="E93" s="121">
        <f>IFERROR(IF($A93=0,0,#REF!*#REF!),0)</f>
        <v>0</v>
      </c>
      <c r="F93" s="122">
        <f t="shared" si="26"/>
        <v>0</v>
      </c>
      <c r="I93" s="30">
        <f t="shared" si="29"/>
        <v>0</v>
      </c>
      <c r="J93" s="30">
        <f>IF(I93=1,1,IF(SUM(J94:J$169)+SUM(I$26:I93)&lt;$I$22,1,0))</f>
        <v>0</v>
      </c>
      <c r="K93" s="33">
        <f t="shared" si="30"/>
        <v>0</v>
      </c>
      <c r="L93" s="33">
        <f t="shared" si="3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7"/>
        <v>0</v>
      </c>
      <c r="AE93" s="32"/>
      <c r="AF93" s="39"/>
      <c r="AG93" s="38"/>
    </row>
    <row r="94" spans="1:33" s="27" customFormat="1" hidden="1" x14ac:dyDescent="0.25">
      <c r="A94" s="30">
        <f t="shared" si="28"/>
        <v>0</v>
      </c>
      <c r="B94" s="122">
        <f t="shared" si="23"/>
        <v>0</v>
      </c>
      <c r="C94" s="121">
        <f t="shared" si="24"/>
        <v>0</v>
      </c>
      <c r="D94" s="121">
        <f t="shared" si="25"/>
        <v>0</v>
      </c>
      <c r="E94" s="121">
        <f>IFERROR(IF($A94=0,0,#REF!*#REF!),0)</f>
        <v>0</v>
      </c>
      <c r="F94" s="122">
        <f t="shared" si="26"/>
        <v>0</v>
      </c>
      <c r="I94" s="30">
        <f t="shared" si="29"/>
        <v>0</v>
      </c>
      <c r="J94" s="30">
        <f>IF(I94=1,1,IF(SUM(J95:J$169)+SUM(I$26:I94)&lt;$I$22,1,0))</f>
        <v>0</v>
      </c>
      <c r="K94" s="33">
        <f t="shared" si="30"/>
        <v>0</v>
      </c>
      <c r="L94" s="33">
        <f t="shared" si="3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7"/>
        <v>0</v>
      </c>
      <c r="AE94" s="32"/>
      <c r="AF94" s="39"/>
      <c r="AG94" s="38"/>
    </row>
    <row r="95" spans="1:33" s="27" customFormat="1" hidden="1" x14ac:dyDescent="0.25">
      <c r="A95" s="30">
        <f t="shared" si="28"/>
        <v>0</v>
      </c>
      <c r="B95" s="122">
        <f t="shared" si="23"/>
        <v>0</v>
      </c>
      <c r="C95" s="121">
        <f t="shared" si="24"/>
        <v>0</v>
      </c>
      <c r="D95" s="121">
        <f t="shared" si="25"/>
        <v>0</v>
      </c>
      <c r="E95" s="121">
        <f>IFERROR(IF($A95=0,0,#REF!*#REF!),0)</f>
        <v>0</v>
      </c>
      <c r="F95" s="122">
        <f t="shared" si="26"/>
        <v>0</v>
      </c>
      <c r="I95" s="30">
        <f t="shared" si="29"/>
        <v>0</v>
      </c>
      <c r="J95" s="30">
        <f>IF(I95=1,1,IF(SUM(J96:J$169)+SUM(I$26:I95)&lt;$I$22,1,0))</f>
        <v>0</v>
      </c>
      <c r="K95" s="33">
        <f t="shared" si="30"/>
        <v>0</v>
      </c>
      <c r="L95" s="33">
        <f t="shared" si="3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7"/>
        <v>0</v>
      </c>
      <c r="AE95" s="32"/>
      <c r="AF95" s="39"/>
      <c r="AG95" s="38"/>
    </row>
    <row r="96" spans="1:33" s="27" customFormat="1" ht="14.45" hidden="1" customHeight="1" x14ac:dyDescent="0.25">
      <c r="A96" s="30">
        <f t="shared" si="28"/>
        <v>0</v>
      </c>
      <c r="B96" s="122">
        <f t="shared" si="23"/>
        <v>0</v>
      </c>
      <c r="C96" s="121">
        <f t="shared" si="24"/>
        <v>0</v>
      </c>
      <c r="D96" s="121">
        <f t="shared" si="25"/>
        <v>0</v>
      </c>
      <c r="E96" s="121">
        <f>IFERROR(IF($A96=0,0,#REF!*#REF!),0)</f>
        <v>0</v>
      </c>
      <c r="F96" s="122">
        <f t="shared" si="26"/>
        <v>0</v>
      </c>
      <c r="I96" s="30">
        <f t="shared" si="29"/>
        <v>0</v>
      </c>
      <c r="J96" s="30">
        <f>IF(I96=1,1,IF(SUM(J97:J$169)+SUM(I$26:I96)&lt;$I$22,1,0))</f>
        <v>0</v>
      </c>
      <c r="K96" s="33">
        <f t="shared" si="30"/>
        <v>0</v>
      </c>
      <c r="L96" s="33">
        <f t="shared" si="3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7"/>
        <v>0</v>
      </c>
      <c r="AE96" s="32"/>
      <c r="AF96" s="39"/>
      <c r="AG96" s="38"/>
    </row>
    <row r="97" spans="1:33" s="27" customFormat="1" hidden="1" x14ac:dyDescent="0.25">
      <c r="A97" s="30">
        <f t="shared" si="28"/>
        <v>0</v>
      </c>
      <c r="B97" s="122">
        <f t="shared" si="23"/>
        <v>0</v>
      </c>
      <c r="C97" s="121">
        <f t="shared" si="24"/>
        <v>0</v>
      </c>
      <c r="D97" s="121">
        <f t="shared" si="25"/>
        <v>0</v>
      </c>
      <c r="E97" s="121">
        <f>IFERROR(IF($A97=0,0,#REF!*#REF!),0)</f>
        <v>0</v>
      </c>
      <c r="F97" s="122">
        <f t="shared" si="26"/>
        <v>0</v>
      </c>
      <c r="I97" s="30">
        <f t="shared" si="29"/>
        <v>0</v>
      </c>
      <c r="J97" s="30">
        <f>IF(I97=1,1,IF(SUM(J98:J$169)+SUM(I$26:I97)&lt;$I$22,1,0))</f>
        <v>0</v>
      </c>
      <c r="K97" s="33">
        <f t="shared" si="30"/>
        <v>0</v>
      </c>
      <c r="L97" s="33">
        <f t="shared" si="3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7"/>
        <v>0</v>
      </c>
      <c r="AE97" s="32"/>
      <c r="AF97" s="39"/>
      <c r="AG97" s="38"/>
    </row>
    <row r="98" spans="1:33" s="27" customFormat="1" hidden="1" x14ac:dyDescent="0.25">
      <c r="A98" s="30">
        <f t="shared" si="28"/>
        <v>0</v>
      </c>
      <c r="B98" s="122">
        <f t="shared" si="23"/>
        <v>0</v>
      </c>
      <c r="C98" s="121">
        <f t="shared" si="24"/>
        <v>0</v>
      </c>
      <c r="D98" s="121">
        <f t="shared" si="25"/>
        <v>0</v>
      </c>
      <c r="E98" s="121">
        <f>IFERROR(IF($A98=0,0,#REF!*#REF!),0)</f>
        <v>0</v>
      </c>
      <c r="F98" s="122">
        <f t="shared" si="26"/>
        <v>0</v>
      </c>
      <c r="I98" s="30">
        <f t="shared" si="29"/>
        <v>0</v>
      </c>
      <c r="J98" s="30">
        <f>IF(I98=1,1,IF(SUM(J99:J$169)+SUM(I$26:I98)&lt;$I$22,1,0))</f>
        <v>0</v>
      </c>
      <c r="K98" s="33">
        <f t="shared" si="30"/>
        <v>0</v>
      </c>
      <c r="L98" s="33">
        <f t="shared" si="3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7"/>
        <v>0</v>
      </c>
      <c r="AE98" s="32"/>
      <c r="AF98" s="39"/>
      <c r="AG98" s="38"/>
    </row>
    <row r="99" spans="1:33" s="27" customFormat="1" hidden="1" x14ac:dyDescent="0.25">
      <c r="A99" s="30">
        <f t="shared" si="28"/>
        <v>0</v>
      </c>
      <c r="B99" s="122">
        <f t="shared" si="23"/>
        <v>0</v>
      </c>
      <c r="C99" s="121">
        <f t="shared" si="24"/>
        <v>0</v>
      </c>
      <c r="D99" s="121">
        <f t="shared" si="25"/>
        <v>0</v>
      </c>
      <c r="E99" s="121">
        <f>IFERROR(IF($A99=0,0,#REF!*#REF!),0)</f>
        <v>0</v>
      </c>
      <c r="F99" s="122">
        <f t="shared" si="26"/>
        <v>0</v>
      </c>
      <c r="I99" s="30">
        <f t="shared" si="29"/>
        <v>0</v>
      </c>
      <c r="J99" s="30">
        <f>IF(I99=1,1,IF(SUM(J100:J$169)+SUM(I$26:I99)&lt;$I$22,1,0))</f>
        <v>0</v>
      </c>
      <c r="K99" s="33">
        <f t="shared" si="30"/>
        <v>0</v>
      </c>
      <c r="L99" s="33">
        <f t="shared" si="3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7"/>
        <v>0</v>
      </c>
      <c r="AE99" s="32"/>
      <c r="AF99" s="39"/>
      <c r="AG99" s="38"/>
    </row>
    <row r="100" spans="1:33" s="27" customFormat="1" hidden="1" x14ac:dyDescent="0.25">
      <c r="A100" s="30">
        <f t="shared" si="28"/>
        <v>0</v>
      </c>
      <c r="B100" s="122">
        <f t="shared" si="23"/>
        <v>0</v>
      </c>
      <c r="C100" s="121">
        <f t="shared" si="24"/>
        <v>0</v>
      </c>
      <c r="D100" s="121">
        <f t="shared" si="25"/>
        <v>0</v>
      </c>
      <c r="E100" s="121">
        <f>IFERROR(IF($A100=0,0,#REF!*#REF!),0)</f>
        <v>0</v>
      </c>
      <c r="F100" s="122">
        <f t="shared" si="26"/>
        <v>0</v>
      </c>
      <c r="I100" s="30">
        <f t="shared" si="29"/>
        <v>0</v>
      </c>
      <c r="J100" s="30">
        <f>IF(I100=1,1,IF(SUM(J101:J$169)+SUM(I$26:I100)&lt;$I$22,1,0))</f>
        <v>0</v>
      </c>
      <c r="K100" s="33">
        <f t="shared" si="30"/>
        <v>0</v>
      </c>
      <c r="L100" s="33">
        <f t="shared" si="3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7"/>
        <v>0</v>
      </c>
      <c r="AE100" s="32"/>
      <c r="AF100" s="39"/>
      <c r="AG100" s="38"/>
    </row>
    <row r="101" spans="1:33" s="27" customFormat="1" hidden="1" x14ac:dyDescent="0.25">
      <c r="A101" s="30">
        <f t="shared" si="28"/>
        <v>0</v>
      </c>
      <c r="B101" s="122">
        <f t="shared" si="23"/>
        <v>0</v>
      </c>
      <c r="C101" s="121">
        <f t="shared" si="24"/>
        <v>0</v>
      </c>
      <c r="D101" s="121">
        <f t="shared" si="25"/>
        <v>0</v>
      </c>
      <c r="E101" s="121">
        <f>IFERROR(IF($A101=0,0,#REF!*#REF!),0)</f>
        <v>0</v>
      </c>
      <c r="F101" s="122">
        <f t="shared" si="26"/>
        <v>0</v>
      </c>
      <c r="I101" s="30">
        <f t="shared" si="29"/>
        <v>0</v>
      </c>
      <c r="J101" s="30">
        <f>IF(I101=1,1,IF(SUM(J102:J$169)+SUM(I$26:I101)&lt;$I$22,1,0))</f>
        <v>0</v>
      </c>
      <c r="K101" s="33">
        <f t="shared" si="30"/>
        <v>0</v>
      </c>
      <c r="L101" s="33">
        <f t="shared" si="3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7"/>
        <v>0</v>
      </c>
      <c r="AE101" s="32"/>
      <c r="AF101" s="39"/>
      <c r="AG101" s="38"/>
    </row>
    <row r="102" spans="1:33" s="27" customFormat="1" hidden="1" x14ac:dyDescent="0.25">
      <c r="A102" s="30">
        <f t="shared" si="28"/>
        <v>0</v>
      </c>
      <c r="B102" s="122">
        <f t="shared" si="23"/>
        <v>0</v>
      </c>
      <c r="C102" s="121">
        <f t="shared" si="24"/>
        <v>0</v>
      </c>
      <c r="D102" s="121">
        <f t="shared" si="25"/>
        <v>0</v>
      </c>
      <c r="E102" s="121">
        <f>IFERROR(IF($A102=0,0,#REF!*#REF!),0)</f>
        <v>0</v>
      </c>
      <c r="F102" s="122">
        <f t="shared" si="26"/>
        <v>0</v>
      </c>
      <c r="I102" s="30">
        <f t="shared" si="29"/>
        <v>0</v>
      </c>
      <c r="J102" s="30">
        <f>IF(I102=1,1,IF(SUM(J103:J$169)+SUM(I$26:I102)&lt;$I$22,1,0))</f>
        <v>0</v>
      </c>
      <c r="K102" s="33">
        <f t="shared" si="30"/>
        <v>0</v>
      </c>
      <c r="L102" s="33">
        <f t="shared" si="31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7"/>
        <v>0</v>
      </c>
      <c r="AE102" s="32"/>
      <c r="AF102" s="39"/>
      <c r="AG102" s="38"/>
    </row>
    <row r="103" spans="1:33" s="27" customFormat="1" x14ac:dyDescent="0.25">
      <c r="A103" s="31"/>
      <c r="B103" s="31"/>
      <c r="C103" s="31"/>
      <c r="D103" s="31"/>
      <c r="E103" s="31"/>
      <c r="F103" s="31"/>
      <c r="I103" s="30">
        <v>1</v>
      </c>
      <c r="J103" s="30">
        <f>IF(I103=1,1,IF(SUM(J106:J$169)+SUM(I$26:I103)&lt;$I$22,1,0))</f>
        <v>1</v>
      </c>
      <c r="K103" s="33">
        <f t="shared" si="30"/>
        <v>1</v>
      </c>
      <c r="L103" s="33">
        <f t="shared" si="31"/>
        <v>1</v>
      </c>
      <c r="M103" s="33"/>
      <c r="N103" s="33"/>
      <c r="O103" s="33"/>
      <c r="P103" s="33"/>
      <c r="Q103" s="33"/>
      <c r="R103" s="33"/>
      <c r="S103" s="33"/>
      <c r="T103" s="195"/>
      <c r="U103" s="48"/>
      <c r="V103" s="570"/>
      <c r="W103" s="570"/>
      <c r="X103" s="194"/>
      <c r="Y103" s="193"/>
      <c r="Z103" s="191"/>
      <c r="AA103" s="192"/>
      <c r="AB103" s="191"/>
      <c r="AC103" s="160" t="s">
        <v>43</v>
      </c>
      <c r="AD103" s="190">
        <f>ROUND(AD40+AD61+AD82,2)</f>
        <v>20947.810000000001</v>
      </c>
      <c r="AE103" s="32"/>
      <c r="AF103" s="39"/>
      <c r="AG103" s="38"/>
    </row>
    <row r="104" spans="1:33" s="101" customFormat="1" ht="14.45" customHeight="1" x14ac:dyDescent="0.25">
      <c r="A104" s="30"/>
      <c r="B104" s="122">
        <f>IFERROR(IF($A104=0,0, ($AD104/$G$1)/$E$1  ),0)</f>
        <v>0</v>
      </c>
      <c r="C104" s="121">
        <f>IF($A104=0,0,$B104*$E$1)</f>
        <v>0</v>
      </c>
      <c r="D104" s="121">
        <f>IF($A104=0,0,$B104*$F$1)</f>
        <v>0</v>
      </c>
      <c r="E104" s="121"/>
      <c r="F104" s="122"/>
      <c r="G104" s="64" t="s">
        <v>16</v>
      </c>
      <c r="H104" s="285">
        <f>IFERROR(IF(G104=$A$1,1,0),0)</f>
        <v>1</v>
      </c>
      <c r="I104" s="30">
        <v>1</v>
      </c>
      <c r="J104" s="30">
        <f>H104</f>
        <v>1</v>
      </c>
      <c r="K104" s="33">
        <f t="shared" si="30"/>
        <v>1</v>
      </c>
      <c r="L104" s="33">
        <f t="shared" si="31"/>
        <v>1</v>
      </c>
      <c r="M104" s="33"/>
      <c r="N104" s="33"/>
      <c r="O104" s="33"/>
      <c r="P104" s="33"/>
      <c r="Q104" s="33"/>
      <c r="R104" s="33"/>
      <c r="S104" s="61"/>
      <c r="T104" s="157">
        <v>1</v>
      </c>
      <c r="U104" s="168"/>
      <c r="V104" s="185"/>
      <c r="W104" s="185"/>
      <c r="X104" s="185"/>
      <c r="Y104" s="184"/>
      <c r="Z104" s="183"/>
      <c r="AA104" s="183"/>
      <c r="AB104" s="189" t="s">
        <v>42</v>
      </c>
      <c r="AC104" s="188">
        <v>0.84040000000000004</v>
      </c>
      <c r="AD104" s="187">
        <f>$AD$103*AC104*T104</f>
        <v>17604.539524000003</v>
      </c>
      <c r="AE104" s="102"/>
      <c r="AF104" s="104"/>
      <c r="AG104" s="103"/>
    </row>
    <row r="105" spans="1:33" s="101" customFormat="1" ht="22.35" customHeight="1" x14ac:dyDescent="0.25">
      <c r="A105" s="112"/>
      <c r="B105" s="112"/>
      <c r="C105" s="112"/>
      <c r="D105" s="112"/>
      <c r="E105" s="112"/>
      <c r="F105" s="112"/>
      <c r="I105" s="30">
        <v>1</v>
      </c>
      <c r="J105" s="30">
        <f>IF(I105=1,1,IF(SUM(J108:J$169)+SUM(I$26:I105)&lt;$I$22,1,0))</f>
        <v>1</v>
      </c>
      <c r="K105" s="33">
        <f t="shared" si="30"/>
        <v>1</v>
      </c>
      <c r="L105" s="33">
        <f t="shared" si="31"/>
        <v>1</v>
      </c>
      <c r="M105" s="33"/>
      <c r="N105" s="33"/>
      <c r="O105" s="33"/>
      <c r="P105" s="33"/>
      <c r="Q105" s="33"/>
      <c r="R105" s="33"/>
      <c r="S105" s="61"/>
      <c r="T105" s="186"/>
      <c r="U105" s="168"/>
      <c r="V105" s="185"/>
      <c r="W105" s="185"/>
      <c r="X105" s="185"/>
      <c r="Y105" s="184"/>
      <c r="Z105" s="183"/>
      <c r="AA105" s="183"/>
      <c r="AB105" s="182"/>
      <c r="AC105" s="181" t="s">
        <v>41</v>
      </c>
      <c r="AD105" s="180">
        <f>ROUND(AD103+AD104,2)</f>
        <v>38552.35</v>
      </c>
      <c r="AE105" s="102"/>
      <c r="AF105" s="104"/>
      <c r="AG105" s="103"/>
    </row>
    <row r="106" spans="1:33" s="101" customFormat="1" ht="25.35" customHeight="1" x14ac:dyDescent="0.25">
      <c r="A106" s="112"/>
      <c r="B106" s="112"/>
      <c r="C106" s="112"/>
      <c r="D106" s="112"/>
      <c r="E106" s="112"/>
      <c r="F106" s="112"/>
      <c r="G106" s="100" t="s">
        <v>18</v>
      </c>
      <c r="H106" s="100" t="s">
        <v>17</v>
      </c>
      <c r="I106" s="30">
        <v>1</v>
      </c>
      <c r="J106" s="30">
        <f>IF(I106=1,1,IF(SUM(J108:J$169)+SUM(I$26:I106)&lt;$I$22,1,0))</f>
        <v>1</v>
      </c>
      <c r="K106" s="33">
        <f t="shared" si="30"/>
        <v>1</v>
      </c>
      <c r="L106" s="33">
        <f t="shared" si="31"/>
        <v>1</v>
      </c>
      <c r="M106" s="33"/>
      <c r="N106" s="33"/>
      <c r="O106" s="33"/>
      <c r="P106" s="33"/>
      <c r="Q106" s="33"/>
      <c r="R106" s="33"/>
      <c r="S106" s="61"/>
      <c r="T106" s="179" t="s">
        <v>40</v>
      </c>
      <c r="U106" s="168"/>
      <c r="V106" s="178" t="s">
        <v>39</v>
      </c>
      <c r="W106" s="177"/>
      <c r="X106" s="167"/>
      <c r="Y106" s="177"/>
      <c r="Z106" s="176"/>
      <c r="AA106" s="176"/>
      <c r="AB106" s="176"/>
      <c r="AC106" s="125"/>
      <c r="AD106" s="175"/>
      <c r="AE106" s="102"/>
      <c r="AF106" s="104"/>
      <c r="AG106" s="103"/>
    </row>
    <row r="107" spans="1:33" s="101" customFormat="1" ht="14.45" customHeight="1" x14ac:dyDescent="0.25">
      <c r="A107" s="112"/>
      <c r="B107" s="112"/>
      <c r="C107" s="112"/>
      <c r="D107" s="112"/>
      <c r="E107" s="112"/>
      <c r="F107" s="112"/>
      <c r="G107" s="64" t="s">
        <v>16</v>
      </c>
      <c r="H107" s="285">
        <f t="shared" ref="H107:H116" si="32">IFERROR(IF(G107=$A$1,1,0),0)</f>
        <v>1</v>
      </c>
      <c r="I107" s="30">
        <v>1</v>
      </c>
      <c r="J107" s="30">
        <f t="shared" ref="J107:J116" si="33">I107</f>
        <v>1</v>
      </c>
      <c r="K107" s="33">
        <f t="shared" si="30"/>
        <v>1</v>
      </c>
      <c r="L107" s="33">
        <f t="shared" si="31"/>
        <v>1</v>
      </c>
      <c r="M107" s="33"/>
      <c r="N107" s="33"/>
      <c r="O107" s="33"/>
      <c r="P107" s="33"/>
      <c r="Q107" s="33"/>
      <c r="R107" s="33"/>
      <c r="S107" s="61"/>
      <c r="T107" s="157">
        <v>1</v>
      </c>
      <c r="U107" s="168"/>
      <c r="V107" s="169"/>
      <c r="W107" s="169"/>
      <c r="X107" s="169"/>
      <c r="Y107" s="164"/>
      <c r="Z107" s="164" t="s">
        <v>38</v>
      </c>
      <c r="AA107" s="174">
        <v>0.3</v>
      </c>
      <c r="AB107" s="173" t="s">
        <v>37</v>
      </c>
      <c r="AC107" s="172">
        <v>0.16300804173005867</v>
      </c>
      <c r="AD107" s="113">
        <f>ROUND($AD$105*AC107*T107,4)</f>
        <v>6284.3431</v>
      </c>
      <c r="AE107" s="102"/>
      <c r="AF107" s="104"/>
      <c r="AG107" s="103"/>
    </row>
    <row r="108" spans="1:33" s="101" customFormat="1" ht="14.45" hidden="1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285">
        <f t="shared" si="32"/>
        <v>1</v>
      </c>
      <c r="I108" s="30">
        <f t="shared" ref="I108:I116" si="34">IF($AD108=0,0,1)</f>
        <v>0</v>
      </c>
      <c r="J108" s="30">
        <f t="shared" si="33"/>
        <v>0</v>
      </c>
      <c r="K108" s="33">
        <f t="shared" si="30"/>
        <v>0</v>
      </c>
      <c r="L108" s="33">
        <f t="shared" si="31"/>
        <v>0</v>
      </c>
      <c r="M108" s="33"/>
      <c r="N108" s="33"/>
      <c r="O108" s="33"/>
      <c r="P108" s="33"/>
      <c r="Q108" s="33"/>
      <c r="R108" s="33"/>
      <c r="S108" s="61"/>
      <c r="T108" s="157">
        <v>0</v>
      </c>
      <c r="U108" s="168"/>
      <c r="V108" s="169"/>
      <c r="W108" s="169"/>
      <c r="X108" s="169"/>
      <c r="Y108" s="166"/>
      <c r="Z108" s="171"/>
      <c r="AA108" s="170"/>
      <c r="AB108" s="164" t="s">
        <v>36</v>
      </c>
      <c r="AC108" s="163">
        <v>0.05</v>
      </c>
      <c r="AD108" s="113">
        <f t="shared" ref="AD108:AD116" si="35">ROUND($AD$105*AC108*T108,4)</f>
        <v>0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285">
        <f t="shared" si="32"/>
        <v>1</v>
      </c>
      <c r="I109" s="30">
        <f t="shared" si="34"/>
        <v>0</v>
      </c>
      <c r="J109" s="30">
        <f t="shared" si="33"/>
        <v>0</v>
      </c>
      <c r="K109" s="33">
        <f t="shared" si="30"/>
        <v>0</v>
      </c>
      <c r="L109" s="33">
        <f t="shared" si="3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65"/>
      <c r="AA109" s="165"/>
      <c r="AB109" s="164" t="s">
        <v>36</v>
      </c>
      <c r="AC109" s="163">
        <v>7.6999999999999999E-2</v>
      </c>
      <c r="AD109" s="113">
        <f t="shared" si="35"/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285">
        <f t="shared" si="32"/>
        <v>1</v>
      </c>
      <c r="I110" s="30">
        <f t="shared" si="34"/>
        <v>0</v>
      </c>
      <c r="J110" s="30">
        <f t="shared" si="33"/>
        <v>0</v>
      </c>
      <c r="K110" s="33">
        <f t="shared" si="30"/>
        <v>0</v>
      </c>
      <c r="L110" s="33">
        <f t="shared" si="3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35</v>
      </c>
      <c r="AC110" s="163">
        <v>1.4999999999999999E-2</v>
      </c>
      <c r="AD110" s="113">
        <f t="shared" si="35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285">
        <f t="shared" si="32"/>
        <v>1</v>
      </c>
      <c r="I111" s="30">
        <f t="shared" si="34"/>
        <v>0</v>
      </c>
      <c r="J111" s="30">
        <f t="shared" si="33"/>
        <v>0</v>
      </c>
      <c r="K111" s="33">
        <f t="shared" si="30"/>
        <v>0</v>
      </c>
      <c r="L111" s="33">
        <f t="shared" si="3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2.7E-2</v>
      </c>
      <c r="AD111" s="113">
        <f t="shared" si="35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14</v>
      </c>
      <c r="H112" s="285">
        <f t="shared" si="32"/>
        <v>0</v>
      </c>
      <c r="I112" s="30">
        <f t="shared" si="34"/>
        <v>0</v>
      </c>
      <c r="J112" s="30">
        <f t="shared" si="33"/>
        <v>0</v>
      </c>
      <c r="K112" s="33">
        <f t="shared" si="30"/>
        <v>0</v>
      </c>
      <c r="L112" s="33">
        <f t="shared" si="3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/>
      <c r="AC112" s="163"/>
      <c r="AD112" s="113">
        <f t="shared" si="35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285">
        <f t="shared" si="32"/>
        <v>0</v>
      </c>
      <c r="I113" s="30">
        <f t="shared" si="34"/>
        <v>0</v>
      </c>
      <c r="J113" s="30">
        <f t="shared" si="33"/>
        <v>0</v>
      </c>
      <c r="K113" s="33">
        <f t="shared" si="30"/>
        <v>0</v>
      </c>
      <c r="L113" s="33">
        <f t="shared" si="3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5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285">
        <f t="shared" si="32"/>
        <v>0</v>
      </c>
      <c r="I114" s="30">
        <f t="shared" si="34"/>
        <v>0</v>
      </c>
      <c r="J114" s="30">
        <f t="shared" si="33"/>
        <v>0</v>
      </c>
      <c r="K114" s="33">
        <f t="shared" si="30"/>
        <v>0</v>
      </c>
      <c r="L114" s="33">
        <f t="shared" si="3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5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285">
        <f t="shared" si="32"/>
        <v>0</v>
      </c>
      <c r="I115" s="30">
        <f t="shared" si="34"/>
        <v>0</v>
      </c>
      <c r="J115" s="30">
        <f t="shared" si="33"/>
        <v>0</v>
      </c>
      <c r="K115" s="33">
        <f t="shared" si="30"/>
        <v>0</v>
      </c>
      <c r="L115" s="33">
        <f t="shared" si="3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5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285">
        <f t="shared" si="32"/>
        <v>0</v>
      </c>
      <c r="I116" s="30">
        <f t="shared" si="34"/>
        <v>0</v>
      </c>
      <c r="J116" s="30">
        <f t="shared" si="33"/>
        <v>0</v>
      </c>
      <c r="K116" s="33">
        <f t="shared" si="30"/>
        <v>0</v>
      </c>
      <c r="L116" s="33">
        <f t="shared" si="3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7"/>
      <c r="W116" s="167"/>
      <c r="X116" s="167"/>
      <c r="Y116" s="166"/>
      <c r="Z116" s="165"/>
      <c r="AA116" s="165"/>
      <c r="AB116" s="164"/>
      <c r="AC116" s="163"/>
      <c r="AD116" s="113">
        <f t="shared" si="35"/>
        <v>0</v>
      </c>
      <c r="AE116" s="102"/>
      <c r="AF116" s="104"/>
      <c r="AG116" s="103"/>
    </row>
    <row r="117" spans="1:33" s="27" customFormat="1" x14ac:dyDescent="0.25">
      <c r="A117" s="30"/>
      <c r="B117" s="122">
        <f>IFERROR(IF($A117=0,0, ($AD117/$G$1)/$E$1  ),0)</f>
        <v>0</v>
      </c>
      <c r="C117" s="121">
        <f>IF($A117=0,0,$B117*$E$1)</f>
        <v>0</v>
      </c>
      <c r="D117" s="121">
        <f>IF($A117=0,0,$B117*$F$1)</f>
        <v>0</v>
      </c>
      <c r="E117" s="121"/>
      <c r="F117" s="122"/>
      <c r="I117" s="30">
        <v>1</v>
      </c>
      <c r="J117" s="62">
        <v>1</v>
      </c>
      <c r="K117" s="33">
        <f t="shared" si="30"/>
        <v>1</v>
      </c>
      <c r="L117" s="33">
        <f t="shared" si="31"/>
        <v>1</v>
      </c>
      <c r="M117" s="33"/>
      <c r="N117" s="33"/>
      <c r="O117" s="33"/>
      <c r="P117" s="33"/>
      <c r="Q117" s="33"/>
      <c r="R117" s="33"/>
      <c r="S117" s="33"/>
      <c r="T117" s="162"/>
      <c r="U117" s="48"/>
      <c r="V117" s="161"/>
      <c r="W117" s="161"/>
      <c r="X117" s="88"/>
      <c r="Y117" s="88"/>
      <c r="Z117" s="86"/>
      <c r="AA117" s="86"/>
      <c r="AB117" s="160"/>
      <c r="AC117" s="159" t="s">
        <v>34</v>
      </c>
      <c r="AD117" s="158">
        <f>ROUND(SUM(AD107:AD116),2)</f>
        <v>6284.34</v>
      </c>
      <c r="AE117" s="32"/>
      <c r="AF117" s="39"/>
      <c r="AG117" s="38"/>
    </row>
    <row r="118" spans="1:33" s="27" customFormat="1" x14ac:dyDescent="0.25">
      <c r="A118" s="31"/>
      <c r="B118" s="31"/>
      <c r="C118" s="31"/>
      <c r="D118" s="31"/>
      <c r="E118" s="31"/>
      <c r="F118" s="31"/>
      <c r="I118" s="30">
        <v>1</v>
      </c>
      <c r="J118" s="62">
        <v>1</v>
      </c>
      <c r="K118" s="33">
        <f t="shared" si="30"/>
        <v>1</v>
      </c>
      <c r="L118" s="33">
        <f t="shared" si="31"/>
        <v>1</v>
      </c>
      <c r="M118" s="33"/>
      <c r="N118" s="33"/>
      <c r="O118" s="33"/>
      <c r="P118" s="33"/>
      <c r="Q118" s="33"/>
      <c r="R118" s="33"/>
      <c r="S118" s="33"/>
      <c r="T118" s="156"/>
      <c r="U118" s="48"/>
      <c r="V118" s="153"/>
      <c r="W118" s="151"/>
      <c r="X118" s="151"/>
      <c r="Y118" s="80"/>
      <c r="Z118" s="78"/>
      <c r="AA118" s="78"/>
      <c r="AB118" s="155"/>
      <c r="AC118" s="148" t="s">
        <v>33</v>
      </c>
      <c r="AD118" s="147">
        <f>ROUND(AD105+AD117,2)</f>
        <v>44836.69</v>
      </c>
      <c r="AE118" s="32"/>
      <c r="AF118" s="39"/>
      <c r="AG118" s="104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0"/>
        <v>1</v>
      </c>
      <c r="L119" s="33">
        <f t="shared" si="31"/>
        <v>1</v>
      </c>
      <c r="M119" s="33"/>
      <c r="N119" s="33"/>
      <c r="O119" s="33"/>
      <c r="P119" s="33"/>
      <c r="Q119" s="33"/>
      <c r="R119" s="33"/>
      <c r="S119" s="33"/>
      <c r="T119" s="281" t="s">
        <v>32</v>
      </c>
      <c r="U119" s="124"/>
      <c r="V119" s="153"/>
      <c r="W119" s="152"/>
      <c r="X119" s="152"/>
      <c r="Y119" s="151"/>
      <c r="Z119" s="150"/>
      <c r="AA119" s="150"/>
      <c r="AB119" s="149"/>
      <c r="AC119" s="148" t="s">
        <v>31</v>
      </c>
      <c r="AD119" s="147">
        <f>ROUND(AD38+AD118,2)</f>
        <v>45861.31</v>
      </c>
      <c r="AE119" s="32"/>
      <c r="AF119" s="39"/>
      <c r="AG119" s="38"/>
    </row>
    <row r="120" spans="1:33" s="101" customFormat="1" ht="22.35" customHeight="1" x14ac:dyDescent="0.25">
      <c r="A120" s="112"/>
      <c r="B120" s="112"/>
      <c r="C120" s="112"/>
      <c r="D120" s="112"/>
      <c r="E120" s="112"/>
      <c r="F120" s="112"/>
      <c r="I120" s="62">
        <v>1</v>
      </c>
      <c r="J120" s="62">
        <v>1</v>
      </c>
      <c r="K120" s="61">
        <f t="shared" si="30"/>
        <v>1</v>
      </c>
      <c r="L120" s="61">
        <f t="shared" si="31"/>
        <v>1</v>
      </c>
      <c r="M120" s="61"/>
      <c r="N120" s="61"/>
      <c r="O120" s="61"/>
      <c r="P120" s="61"/>
      <c r="Q120" s="61"/>
      <c r="R120" s="61"/>
      <c r="S120" s="61"/>
      <c r="T120" s="146">
        <v>35</v>
      </c>
      <c r="U120" s="145"/>
      <c r="V120" s="571" t="s">
        <v>30</v>
      </c>
      <c r="W120" s="571"/>
      <c r="X120" s="572" t="str">
        <f>IF($AD$118=0,"ZERO",CONCATENATE(TEXT(T120,"#.##0,00")," ",AC25))</f>
        <v>35,00 Km</v>
      </c>
      <c r="Y120" s="572"/>
      <c r="Z120" s="144"/>
      <c r="AA120" s="143"/>
      <c r="AB120" s="142"/>
      <c r="AC120" s="141" t="s">
        <v>29</v>
      </c>
      <c r="AD120" s="140">
        <f>IF(T120=0,0,ROUND(AD119/T120,2))</f>
        <v>1310.32</v>
      </c>
      <c r="AE120" s="102"/>
      <c r="AF120" s="104"/>
      <c r="AG120" s="103"/>
    </row>
    <row r="121" spans="1:33" s="27" customFormat="1" ht="39.6" customHeight="1" x14ac:dyDescent="0.25">
      <c r="A121" s="31"/>
      <c r="B121" s="31"/>
      <c r="C121" s="31"/>
      <c r="D121" s="31"/>
      <c r="E121" s="31"/>
      <c r="F121" s="31"/>
      <c r="I121" s="30">
        <v>1</v>
      </c>
      <c r="J121" s="30">
        <f>IF(I121=1,1,IF(SUM(J122:J$169)+SUM(I$26:I121)&lt;$I$22,1,0))</f>
        <v>1</v>
      </c>
      <c r="K121" s="33">
        <f t="shared" si="30"/>
        <v>1</v>
      </c>
      <c r="L121" s="33">
        <f t="shared" si="31"/>
        <v>1</v>
      </c>
      <c r="M121" s="33"/>
      <c r="N121" s="33"/>
      <c r="O121" s="33"/>
      <c r="P121" s="33"/>
      <c r="Q121" s="33"/>
      <c r="R121" s="33"/>
      <c r="S121" s="33"/>
      <c r="T121" s="285" t="s">
        <v>8</v>
      </c>
      <c r="U121" s="124"/>
      <c r="V121" s="568" t="s">
        <v>28</v>
      </c>
      <c r="W121" s="568"/>
      <c r="X121" s="568"/>
      <c r="Y121" s="568"/>
      <c r="Z121" s="568"/>
      <c r="AA121" s="286" t="s">
        <v>22</v>
      </c>
      <c r="AB121" s="282" t="s">
        <v>21</v>
      </c>
      <c r="AC121" s="135" t="s">
        <v>24</v>
      </c>
      <c r="AD121" s="134" t="s">
        <v>20</v>
      </c>
      <c r="AE121" s="32"/>
      <c r="AF121" s="39"/>
      <c r="AG121" s="38"/>
    </row>
    <row r="122" spans="1:33" s="27" customFormat="1" x14ac:dyDescent="0.25">
      <c r="A122" s="30"/>
      <c r="B122" s="122">
        <f t="shared" ref="B122:B132" si="36">IFERROR(IF($A122=0,0, ($AD122)/$E$1  ),0)</f>
        <v>0</v>
      </c>
      <c r="C122" s="121">
        <f t="shared" ref="C122:C132" si="37">IF($A122=0,0,$B122*$E$1)</f>
        <v>0</v>
      </c>
      <c r="D122" s="121">
        <f t="shared" ref="D122:D132" si="38">IF($A122=0,0,$B122*$F$1)</f>
        <v>0</v>
      </c>
      <c r="E122" s="121">
        <f t="shared" ref="E122:E132" si="39">IFERROR(IF($A122=0,0,$AB122),0)</f>
        <v>0</v>
      </c>
      <c r="F122" s="122"/>
      <c r="I122" s="30">
        <v>1</v>
      </c>
      <c r="J122" s="30">
        <f>IF(I122=1,1,IF(SUM(J123:J$169)+SUM(I$26:I122)&lt;$I$22,1,0))</f>
        <v>1</v>
      </c>
      <c r="K122" s="33">
        <f t="shared" si="30"/>
        <v>1</v>
      </c>
      <c r="L122" s="33">
        <f t="shared" si="31"/>
        <v>1</v>
      </c>
      <c r="M122" s="33"/>
      <c r="N122" s="33"/>
      <c r="O122" s="33"/>
      <c r="P122" s="33"/>
      <c r="Q122" s="33"/>
      <c r="R122" s="33"/>
      <c r="S122" s="33"/>
      <c r="T122" s="123"/>
      <c r="U122" s="132"/>
      <c r="V122" s="563" t="s">
        <v>19</v>
      </c>
      <c r="W122" s="563"/>
      <c r="X122" s="563"/>
      <c r="Y122" s="563"/>
      <c r="Z122" s="563"/>
      <c r="AA122" s="131" t="s">
        <v>19</v>
      </c>
      <c r="AB122" s="115"/>
      <c r="AC122" s="114">
        <v>0</v>
      </c>
      <c r="AD122" s="113">
        <f>ROUND(AC122*AB122,4)</f>
        <v>0</v>
      </c>
      <c r="AE122" s="32"/>
      <c r="AF122" s="39"/>
      <c r="AG122" s="38"/>
    </row>
    <row r="123" spans="1:33" s="27" customFormat="1" ht="14.45" hidden="1" customHeight="1" x14ac:dyDescent="0.25">
      <c r="A123" s="30">
        <f t="shared" ref="A123:A129" si="40">IFERROR(IF(AD123&gt;0,T123,0),0)</f>
        <v>0</v>
      </c>
      <c r="B123" s="122">
        <f t="shared" si="36"/>
        <v>0</v>
      </c>
      <c r="C123" s="121">
        <f t="shared" si="37"/>
        <v>0</v>
      </c>
      <c r="D123" s="121">
        <f t="shared" si="38"/>
        <v>0</v>
      </c>
      <c r="E123" s="121">
        <f t="shared" si="39"/>
        <v>0</v>
      </c>
      <c r="F123" s="31"/>
      <c r="I123" s="30">
        <f t="shared" ref="I123:I132" si="41">IF($AD123=0,0,1)</f>
        <v>0</v>
      </c>
      <c r="J123" s="30">
        <f>IF(I123=1,1,IF(SUM(J124:J$169)+SUM(I$26:I123)&lt;$I$22,1,0))</f>
        <v>0</v>
      </c>
      <c r="K123" s="33">
        <f t="shared" si="30"/>
        <v>0</v>
      </c>
      <c r="L123" s="33">
        <f t="shared" si="31"/>
        <v>0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 t="shared" ref="AD123:AD132" si="42"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si="40"/>
        <v>0</v>
      </c>
      <c r="B124" s="122">
        <f t="shared" si="36"/>
        <v>0</v>
      </c>
      <c r="C124" s="121">
        <f t="shared" si="37"/>
        <v>0</v>
      </c>
      <c r="D124" s="121">
        <f t="shared" si="38"/>
        <v>0</v>
      </c>
      <c r="E124" s="121">
        <f t="shared" si="39"/>
        <v>0</v>
      </c>
      <c r="F124" s="31"/>
      <c r="I124" s="30">
        <f t="shared" si="41"/>
        <v>0</v>
      </c>
      <c r="J124" s="30">
        <f>IF(I124=1,1,IF(SUM(J125:J$169)+SUM(I$26:I124)&lt;$I$22,1,0))</f>
        <v>0</v>
      </c>
      <c r="K124" s="33">
        <f t="shared" si="30"/>
        <v>0</v>
      </c>
      <c r="L124" s="33">
        <f t="shared" si="3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si="42"/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0"/>
        <v>0</v>
      </c>
      <c r="B125" s="122">
        <f t="shared" si="36"/>
        <v>0</v>
      </c>
      <c r="C125" s="121">
        <f t="shared" si="37"/>
        <v>0</v>
      </c>
      <c r="D125" s="121">
        <f t="shared" si="38"/>
        <v>0</v>
      </c>
      <c r="E125" s="121">
        <f t="shared" si="39"/>
        <v>0</v>
      </c>
      <c r="F125" s="31"/>
      <c r="I125" s="30">
        <f t="shared" si="41"/>
        <v>0</v>
      </c>
      <c r="J125" s="30">
        <f>IF(I125=1,1,IF(SUM(J126:J$169)+SUM(I$26:I125)&lt;$I$22,1,0))</f>
        <v>0</v>
      </c>
      <c r="K125" s="33">
        <f t="shared" si="30"/>
        <v>0</v>
      </c>
      <c r="L125" s="33">
        <f t="shared" si="3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2"/>
        <v>0</v>
      </c>
      <c r="AE125" s="32"/>
      <c r="AF125" s="39"/>
      <c r="AG125" s="38"/>
    </row>
    <row r="126" spans="1:33" s="27" customFormat="1" hidden="1" x14ac:dyDescent="0.25">
      <c r="A126" s="30">
        <f t="shared" si="40"/>
        <v>0</v>
      </c>
      <c r="B126" s="122">
        <f t="shared" si="36"/>
        <v>0</v>
      </c>
      <c r="C126" s="121">
        <f t="shared" si="37"/>
        <v>0</v>
      </c>
      <c r="D126" s="121">
        <f t="shared" si="38"/>
        <v>0</v>
      </c>
      <c r="E126" s="121">
        <f t="shared" si="39"/>
        <v>0</v>
      </c>
      <c r="F126" s="31"/>
      <c r="I126" s="30">
        <f t="shared" si="41"/>
        <v>0</v>
      </c>
      <c r="J126" s="30">
        <f>IF(I126=1,1,IF(SUM(J127:J$169)+SUM(I$26:I126)&lt;$I$22,1,0))</f>
        <v>0</v>
      </c>
      <c r="K126" s="33">
        <f t="shared" si="30"/>
        <v>0</v>
      </c>
      <c r="L126" s="33">
        <f t="shared" si="31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2"/>
        <v>0</v>
      </c>
      <c r="AE126" s="32"/>
      <c r="AF126" s="39"/>
      <c r="AG126" s="38"/>
    </row>
    <row r="127" spans="1:33" s="27" customFormat="1" hidden="1" x14ac:dyDescent="0.25">
      <c r="A127" s="30">
        <f t="shared" si="40"/>
        <v>0</v>
      </c>
      <c r="B127" s="122">
        <f t="shared" si="36"/>
        <v>0</v>
      </c>
      <c r="C127" s="121">
        <f t="shared" si="37"/>
        <v>0</v>
      </c>
      <c r="D127" s="121">
        <f t="shared" si="38"/>
        <v>0</v>
      </c>
      <c r="E127" s="121">
        <f t="shared" si="39"/>
        <v>0</v>
      </c>
      <c r="F127" s="31"/>
      <c r="I127" s="30">
        <f t="shared" si="41"/>
        <v>0</v>
      </c>
      <c r="J127" s="30">
        <f>IF(I127=1,1,IF(SUM(J128:J$169)+SUM(I$26:I127)&lt;$I$22,1,0))</f>
        <v>0</v>
      </c>
      <c r="K127" s="33">
        <f t="shared" si="30"/>
        <v>0</v>
      </c>
      <c r="L127" s="33">
        <f t="shared" si="31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2"/>
        <v>0</v>
      </c>
      <c r="AE127" s="32"/>
      <c r="AF127" s="39"/>
      <c r="AG127" s="38"/>
    </row>
    <row r="128" spans="1:33" s="27" customFormat="1" hidden="1" x14ac:dyDescent="0.25">
      <c r="A128" s="30">
        <f t="shared" si="40"/>
        <v>0</v>
      </c>
      <c r="B128" s="122">
        <f t="shared" si="36"/>
        <v>0</v>
      </c>
      <c r="C128" s="121">
        <f t="shared" si="37"/>
        <v>0</v>
      </c>
      <c r="D128" s="121">
        <f t="shared" si="38"/>
        <v>0</v>
      </c>
      <c r="E128" s="121">
        <f t="shared" si="39"/>
        <v>0</v>
      </c>
      <c r="F128" s="31"/>
      <c r="I128" s="30">
        <f t="shared" si="41"/>
        <v>0</v>
      </c>
      <c r="J128" s="30">
        <f>IF(I128=1,1,IF(SUM(J129:J$169)+SUM(I$26:I128)&lt;$I$22,1,0))</f>
        <v>1</v>
      </c>
      <c r="K128" s="33">
        <f t="shared" si="30"/>
        <v>1</v>
      </c>
      <c r="L128" s="33">
        <f t="shared" si="31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2"/>
        <v>0</v>
      </c>
      <c r="AE128" s="32"/>
      <c r="AF128" s="39"/>
      <c r="AG128" s="38"/>
    </row>
    <row r="129" spans="1:33" s="27" customFormat="1" hidden="1" x14ac:dyDescent="0.25">
      <c r="A129" s="30">
        <f t="shared" si="40"/>
        <v>0</v>
      </c>
      <c r="B129" s="122">
        <f t="shared" si="36"/>
        <v>0</v>
      </c>
      <c r="C129" s="121">
        <f t="shared" si="37"/>
        <v>0</v>
      </c>
      <c r="D129" s="121">
        <f t="shared" si="38"/>
        <v>0</v>
      </c>
      <c r="E129" s="121">
        <f t="shared" si="39"/>
        <v>0</v>
      </c>
      <c r="F129" s="31"/>
      <c r="I129" s="30">
        <f t="shared" si="41"/>
        <v>0</v>
      </c>
      <c r="J129" s="30">
        <f>IF(I129=1,1,IF(SUM(J130:J$169)+SUM(I$26:I129)&lt;$I$22,1,0))</f>
        <v>1</v>
      </c>
      <c r="K129" s="33">
        <f t="shared" si="30"/>
        <v>1</v>
      </c>
      <c r="L129" s="33">
        <f t="shared" si="3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2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36"/>
        <v>0</v>
      </c>
      <c r="C130" s="121">
        <f t="shared" si="37"/>
        <v>0</v>
      </c>
      <c r="D130" s="121">
        <f t="shared" si="38"/>
        <v>0</v>
      </c>
      <c r="E130" s="121">
        <f t="shared" si="39"/>
        <v>0</v>
      </c>
      <c r="F130" s="31"/>
      <c r="I130" s="30">
        <f t="shared" si="41"/>
        <v>0</v>
      </c>
      <c r="J130" s="30">
        <f>IF(I130=1,1,IF(SUM(J131:J$169)+SUM(I$26:I130)&lt;$I$22,1,0))</f>
        <v>1</v>
      </c>
      <c r="K130" s="33">
        <f t="shared" si="30"/>
        <v>1</v>
      </c>
      <c r="L130" s="33">
        <f t="shared" si="3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2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36"/>
        <v>0</v>
      </c>
      <c r="C131" s="121">
        <f t="shared" si="37"/>
        <v>0</v>
      </c>
      <c r="D131" s="121">
        <f t="shared" si="38"/>
        <v>0</v>
      </c>
      <c r="E131" s="121">
        <f t="shared" si="39"/>
        <v>0</v>
      </c>
      <c r="F131" s="31"/>
      <c r="I131" s="30">
        <f t="shared" si="41"/>
        <v>0</v>
      </c>
      <c r="J131" s="30">
        <f>IF(I131=1,1,IF(SUM(J132:J$169)+SUM(I$26:I131)&lt;$I$22,1,0))</f>
        <v>1</v>
      </c>
      <c r="K131" s="33">
        <f t="shared" si="30"/>
        <v>1</v>
      </c>
      <c r="L131" s="33">
        <f t="shared" si="3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2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36"/>
        <v>0</v>
      </c>
      <c r="C132" s="121">
        <f t="shared" si="37"/>
        <v>0</v>
      </c>
      <c r="D132" s="121">
        <f t="shared" si="38"/>
        <v>0</v>
      </c>
      <c r="E132" s="121">
        <f t="shared" si="39"/>
        <v>0</v>
      </c>
      <c r="F132" s="31"/>
      <c r="I132" s="30">
        <f t="shared" si="41"/>
        <v>0</v>
      </c>
      <c r="J132" s="30">
        <f>IF(I132=1,1,IF(SUM(J133:J$169)+SUM(I$26:I132)&lt;$I$22,1,0))</f>
        <v>1</v>
      </c>
      <c r="K132" s="33">
        <f t="shared" si="30"/>
        <v>1</v>
      </c>
      <c r="L132" s="33">
        <f t="shared" si="3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2"/>
        <v>0</v>
      </c>
      <c r="AE132" s="32"/>
      <c r="AF132" s="39"/>
      <c r="AG132" s="38"/>
    </row>
    <row r="133" spans="1:33" s="101" customFormat="1" ht="22.35" customHeight="1" x14ac:dyDescent="0.25">
      <c r="A133" s="112"/>
      <c r="B133" s="112"/>
      <c r="C133" s="112"/>
      <c r="D133" s="112"/>
      <c r="E133" s="112"/>
      <c r="F133" s="112"/>
      <c r="I133" s="62">
        <v>1</v>
      </c>
      <c r="J133" s="62">
        <v>1</v>
      </c>
      <c r="K133" s="61">
        <f t="shared" si="30"/>
        <v>1</v>
      </c>
      <c r="L133" s="61">
        <f t="shared" si="31"/>
        <v>1</v>
      </c>
      <c r="M133" s="61"/>
      <c r="N133" s="61"/>
      <c r="O133" s="61"/>
      <c r="P133" s="61"/>
      <c r="Q133" s="61"/>
      <c r="R133" s="61"/>
      <c r="S133" s="61"/>
      <c r="T133" s="130"/>
      <c r="U133" s="111"/>
      <c r="V133" s="129"/>
      <c r="W133" s="129"/>
      <c r="X133" s="129"/>
      <c r="Y133" s="128"/>
      <c r="Z133" s="127"/>
      <c r="AA133" s="127"/>
      <c r="AB133" s="126"/>
      <c r="AC133" s="125" t="s">
        <v>27</v>
      </c>
      <c r="AD133" s="105">
        <f>ROUND(SUM(AD122:AD132),2)</f>
        <v>0</v>
      </c>
      <c r="AE133" s="102"/>
      <c r="AF133" s="104"/>
      <c r="AG133" s="103"/>
    </row>
    <row r="134" spans="1:33" s="27" customFormat="1" ht="25.5" x14ac:dyDescent="0.25">
      <c r="H134" s="138" t="s">
        <v>26</v>
      </c>
      <c r="I134" s="30">
        <v>1</v>
      </c>
      <c r="J134" s="30">
        <f>IF(I134=1,1,IF(SUM(J137:J$169)+SUM(I$26:I134)&lt;$I$22,1,0))</f>
        <v>1</v>
      </c>
      <c r="K134" s="33">
        <f t="shared" si="30"/>
        <v>1</v>
      </c>
      <c r="L134" s="33">
        <f t="shared" si="31"/>
        <v>1</v>
      </c>
      <c r="M134" s="33"/>
      <c r="N134" s="33"/>
      <c r="O134" s="33"/>
      <c r="P134" s="33"/>
      <c r="Q134" s="33"/>
      <c r="R134" s="33"/>
      <c r="S134" s="33"/>
      <c r="T134" s="285" t="s">
        <v>8</v>
      </c>
      <c r="U134" s="124"/>
      <c r="V134" s="568" t="s">
        <v>25</v>
      </c>
      <c r="W134" s="568"/>
      <c r="X134" s="568"/>
      <c r="Y134" s="568"/>
      <c r="Z134" s="568"/>
      <c r="AA134" s="286" t="s">
        <v>22</v>
      </c>
      <c r="AB134" s="282" t="s">
        <v>21</v>
      </c>
      <c r="AC134" s="135" t="s">
        <v>24</v>
      </c>
      <c r="AD134" s="134" t="s">
        <v>20</v>
      </c>
      <c r="AE134" s="32"/>
      <c r="AF134" s="39"/>
      <c r="AG134" s="38"/>
    </row>
    <row r="135" spans="1:33" s="27" customFormat="1" x14ac:dyDescent="0.25">
      <c r="H135" s="138"/>
      <c r="I135" s="30"/>
      <c r="J135" s="30"/>
      <c r="K135" s="33"/>
      <c r="L135" s="33"/>
      <c r="M135" s="33"/>
      <c r="N135" s="33"/>
      <c r="O135" s="33"/>
      <c r="P135" s="33"/>
      <c r="Q135" s="33"/>
      <c r="R135" s="33"/>
      <c r="S135" s="33"/>
      <c r="T135" s="435"/>
      <c r="U135" s="124"/>
      <c r="V135" s="431" t="s">
        <v>480</v>
      </c>
      <c r="W135" s="431"/>
      <c r="X135" s="431"/>
      <c r="Y135" s="431"/>
      <c r="Z135" s="431"/>
      <c r="AA135" s="131" t="s">
        <v>441</v>
      </c>
      <c r="AB135" s="115">
        <v>2</v>
      </c>
      <c r="AC135" s="207">
        <f>VLOOKUP(V135,BASE!$B$5:$E$60,4,FALSE)</f>
        <v>162</v>
      </c>
      <c r="AD135" s="113">
        <f>ROUND(AC135*AB135,2)</f>
        <v>324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>
        <f t="shared" ref="L136" si="43">K136</f>
        <v>0</v>
      </c>
      <c r="M136" s="33"/>
      <c r="N136" s="33"/>
      <c r="O136" s="33"/>
      <c r="P136" s="33"/>
      <c r="Q136" s="33"/>
      <c r="R136" s="33"/>
      <c r="S136" s="33"/>
      <c r="T136" s="123"/>
      <c r="U136" s="132"/>
      <c r="V136" s="563" t="s">
        <v>19</v>
      </c>
      <c r="W136" s="563"/>
      <c r="X136" s="563"/>
      <c r="Y136" s="563"/>
      <c r="Z136" s="563"/>
      <c r="AA136" s="131" t="s">
        <v>19</v>
      </c>
      <c r="AB136" s="115"/>
      <c r="AC136" s="114">
        <v>0</v>
      </c>
      <c r="AD136" s="113">
        <f>ROUND(AC136*AB136,4)</f>
        <v>0</v>
      </c>
      <c r="AE136" s="32"/>
      <c r="AF136" s="133"/>
      <c r="AG136" s="38"/>
    </row>
    <row r="137" spans="1:33" s="27" customFormat="1" x14ac:dyDescent="0.25">
      <c r="A137" s="30"/>
      <c r="B137" s="122">
        <f t="shared" ref="B137:B147" si="44">IFERROR(IF($A137=0,0, ($AD137)/$E$1  ),0)</f>
        <v>0</v>
      </c>
      <c r="C137" s="121">
        <f t="shared" ref="C137:C147" si="45">IF($A137=0,0,$B137*$E$1)</f>
        <v>0</v>
      </c>
      <c r="D137" s="121">
        <f t="shared" ref="D137:D147" si="46">IF($A137=0,0,$B137*$F$1)</f>
        <v>0</v>
      </c>
      <c r="E137" s="121">
        <f t="shared" ref="E137:E147" si="47">IFERROR(IF($A137=0,0,$AB137),0)</f>
        <v>0</v>
      </c>
      <c r="F137" s="31"/>
      <c r="G137" s="27">
        <f t="shared" ref="G137:G147" ca="1" si="48">IF($H137=0,0,IFERROR(INDIRECT(CONCATENATE("'",$T137,"'!E1")),0))</f>
        <v>0</v>
      </c>
      <c r="H137" s="285">
        <f t="shared" ref="H137:H147" ca="1" si="49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0"/>
        <v>1</v>
      </c>
      <c r="L137" s="33">
        <f t="shared" si="31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50">IFERROR(IF(AD138&gt;0,T138,0),0)</f>
        <v>0</v>
      </c>
      <c r="B138" s="122">
        <f t="shared" si="44"/>
        <v>0</v>
      </c>
      <c r="C138" s="121">
        <f t="shared" si="45"/>
        <v>0</v>
      </c>
      <c r="D138" s="121">
        <f t="shared" si="46"/>
        <v>0</v>
      </c>
      <c r="E138" s="121">
        <f t="shared" si="47"/>
        <v>0</v>
      </c>
      <c r="G138" s="27">
        <f t="shared" ca="1" si="48"/>
        <v>0</v>
      </c>
      <c r="H138" s="285">
        <f t="shared" ca="1" si="49"/>
        <v>0</v>
      </c>
      <c r="I138" s="30">
        <f t="shared" ref="I138:I147" si="51">IF($AD138=0,0,1)</f>
        <v>0</v>
      </c>
      <c r="J138" s="30">
        <v>0</v>
      </c>
      <c r="K138" s="33">
        <f t="shared" si="30"/>
        <v>0</v>
      </c>
      <c r="L138" s="33">
        <f t="shared" si="3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2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50"/>
        <v>0</v>
      </c>
      <c r="B139" s="122">
        <f t="shared" si="44"/>
        <v>0</v>
      </c>
      <c r="C139" s="121">
        <f t="shared" si="45"/>
        <v>0</v>
      </c>
      <c r="D139" s="121">
        <f t="shared" si="46"/>
        <v>0</v>
      </c>
      <c r="E139" s="121">
        <f t="shared" si="47"/>
        <v>0</v>
      </c>
      <c r="G139" s="27">
        <f t="shared" ca="1" si="48"/>
        <v>0</v>
      </c>
      <c r="H139" s="285">
        <f t="shared" ca="1" si="49"/>
        <v>0</v>
      </c>
      <c r="I139" s="30">
        <f t="shared" si="51"/>
        <v>0</v>
      </c>
      <c r="J139" s="30">
        <v>0</v>
      </c>
      <c r="K139" s="33">
        <f t="shared" si="30"/>
        <v>0</v>
      </c>
      <c r="L139" s="33">
        <f t="shared" si="3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2"/>
        <v>0</v>
      </c>
      <c r="AE139" s="32"/>
      <c r="AF139" s="39"/>
      <c r="AG139" s="38"/>
    </row>
    <row r="140" spans="1:33" s="27" customFormat="1" hidden="1" x14ac:dyDescent="0.25">
      <c r="A140" s="30">
        <f t="shared" si="50"/>
        <v>0</v>
      </c>
      <c r="B140" s="122">
        <f t="shared" si="44"/>
        <v>0</v>
      </c>
      <c r="C140" s="121">
        <f t="shared" si="45"/>
        <v>0</v>
      </c>
      <c r="D140" s="121">
        <f t="shared" si="46"/>
        <v>0</v>
      </c>
      <c r="E140" s="121">
        <f t="shared" si="47"/>
        <v>0</v>
      </c>
      <c r="G140" s="27">
        <f t="shared" ca="1" si="48"/>
        <v>0</v>
      </c>
      <c r="H140" s="285">
        <f t="shared" ca="1" si="49"/>
        <v>0</v>
      </c>
      <c r="I140" s="30">
        <f t="shared" si="51"/>
        <v>0</v>
      </c>
      <c r="J140" s="30">
        <v>0</v>
      </c>
      <c r="K140" s="33">
        <f t="shared" si="30"/>
        <v>0</v>
      </c>
      <c r="L140" s="33">
        <f t="shared" si="3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2"/>
        <v>0</v>
      </c>
      <c r="AE140" s="32"/>
      <c r="AF140" s="39"/>
      <c r="AG140" s="38"/>
    </row>
    <row r="141" spans="1:33" s="27" customFormat="1" hidden="1" x14ac:dyDescent="0.25">
      <c r="A141" s="30">
        <f t="shared" si="50"/>
        <v>0</v>
      </c>
      <c r="B141" s="122">
        <f t="shared" si="44"/>
        <v>0</v>
      </c>
      <c r="C141" s="121">
        <f t="shared" si="45"/>
        <v>0</v>
      </c>
      <c r="D141" s="121">
        <f t="shared" si="46"/>
        <v>0</v>
      </c>
      <c r="E141" s="121">
        <f t="shared" si="47"/>
        <v>0</v>
      </c>
      <c r="G141" s="27">
        <f t="shared" ca="1" si="48"/>
        <v>0</v>
      </c>
      <c r="H141" s="285">
        <f t="shared" ca="1" si="49"/>
        <v>0</v>
      </c>
      <c r="I141" s="30">
        <f t="shared" si="51"/>
        <v>0</v>
      </c>
      <c r="J141" s="30">
        <v>0</v>
      </c>
      <c r="K141" s="33">
        <f t="shared" si="30"/>
        <v>0</v>
      </c>
      <c r="L141" s="33">
        <f t="shared" si="3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2"/>
        <v>0</v>
      </c>
      <c r="AE141" s="32"/>
      <c r="AF141" s="39"/>
      <c r="AG141" s="38"/>
    </row>
    <row r="142" spans="1:33" s="27" customFormat="1" hidden="1" x14ac:dyDescent="0.25">
      <c r="A142" s="30">
        <f t="shared" si="50"/>
        <v>0</v>
      </c>
      <c r="B142" s="122">
        <f t="shared" si="44"/>
        <v>0</v>
      </c>
      <c r="C142" s="121">
        <f t="shared" si="45"/>
        <v>0</v>
      </c>
      <c r="D142" s="121">
        <f t="shared" si="46"/>
        <v>0</v>
      </c>
      <c r="E142" s="121">
        <f t="shared" si="47"/>
        <v>0</v>
      </c>
      <c r="G142" s="27">
        <f t="shared" ca="1" si="48"/>
        <v>0</v>
      </c>
      <c r="H142" s="285">
        <f t="shared" ca="1" si="49"/>
        <v>0</v>
      </c>
      <c r="I142" s="30">
        <f t="shared" si="51"/>
        <v>0</v>
      </c>
      <c r="J142" s="30">
        <v>0</v>
      </c>
      <c r="K142" s="33">
        <f t="shared" si="30"/>
        <v>0</v>
      </c>
      <c r="L142" s="33">
        <f t="shared" si="3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2"/>
        <v>0</v>
      </c>
      <c r="AE142" s="32"/>
      <c r="AF142" s="39"/>
      <c r="AG142" s="38"/>
    </row>
    <row r="143" spans="1:33" s="27" customFormat="1" hidden="1" x14ac:dyDescent="0.25">
      <c r="A143" s="30">
        <f t="shared" si="50"/>
        <v>0</v>
      </c>
      <c r="B143" s="122">
        <f t="shared" si="44"/>
        <v>0</v>
      </c>
      <c r="C143" s="121">
        <f t="shared" si="45"/>
        <v>0</v>
      </c>
      <c r="D143" s="121">
        <f t="shared" si="46"/>
        <v>0</v>
      </c>
      <c r="E143" s="121">
        <f t="shared" si="47"/>
        <v>0</v>
      </c>
      <c r="G143" s="27">
        <f t="shared" ca="1" si="48"/>
        <v>0</v>
      </c>
      <c r="H143" s="285">
        <f t="shared" ca="1" si="49"/>
        <v>0</v>
      </c>
      <c r="I143" s="30">
        <f t="shared" si="51"/>
        <v>0</v>
      </c>
      <c r="J143" s="30">
        <v>0</v>
      </c>
      <c r="K143" s="33">
        <f t="shared" si="30"/>
        <v>0</v>
      </c>
      <c r="L143" s="33">
        <f t="shared" si="3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2"/>
        <v>0</v>
      </c>
      <c r="AE143" s="32"/>
      <c r="AF143" s="39"/>
      <c r="AG143" s="38"/>
    </row>
    <row r="144" spans="1:33" s="27" customFormat="1" hidden="1" x14ac:dyDescent="0.25">
      <c r="A144" s="30">
        <f t="shared" si="50"/>
        <v>0</v>
      </c>
      <c r="B144" s="122">
        <f t="shared" si="44"/>
        <v>0</v>
      </c>
      <c r="C144" s="121">
        <f t="shared" si="45"/>
        <v>0</v>
      </c>
      <c r="D144" s="121">
        <f t="shared" si="46"/>
        <v>0</v>
      </c>
      <c r="E144" s="121">
        <f t="shared" si="47"/>
        <v>0</v>
      </c>
      <c r="G144" s="27">
        <f t="shared" ca="1" si="48"/>
        <v>0</v>
      </c>
      <c r="H144" s="285">
        <f t="shared" ca="1" si="49"/>
        <v>0</v>
      </c>
      <c r="I144" s="30">
        <f t="shared" si="51"/>
        <v>0</v>
      </c>
      <c r="J144" s="30">
        <v>0</v>
      </c>
      <c r="K144" s="33">
        <f t="shared" si="30"/>
        <v>0</v>
      </c>
      <c r="L144" s="33">
        <f t="shared" si="3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2"/>
        <v>0</v>
      </c>
      <c r="AE144" s="32"/>
      <c r="AF144" s="39"/>
      <c r="AG144" s="38"/>
    </row>
    <row r="145" spans="1:33" s="27" customFormat="1" hidden="1" x14ac:dyDescent="0.25">
      <c r="A145" s="30">
        <f t="shared" si="50"/>
        <v>0</v>
      </c>
      <c r="B145" s="122">
        <f t="shared" si="44"/>
        <v>0</v>
      </c>
      <c r="C145" s="121">
        <f t="shared" si="45"/>
        <v>0</v>
      </c>
      <c r="D145" s="121">
        <f t="shared" si="46"/>
        <v>0</v>
      </c>
      <c r="E145" s="121">
        <f t="shared" si="47"/>
        <v>0</v>
      </c>
      <c r="G145" s="27">
        <f t="shared" ca="1" si="48"/>
        <v>0</v>
      </c>
      <c r="H145" s="285">
        <f t="shared" ca="1" si="49"/>
        <v>0</v>
      </c>
      <c r="I145" s="30">
        <f t="shared" si="51"/>
        <v>0</v>
      </c>
      <c r="J145" s="30">
        <v>0</v>
      </c>
      <c r="K145" s="33">
        <f t="shared" si="30"/>
        <v>0</v>
      </c>
      <c r="L145" s="33">
        <f t="shared" si="3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2"/>
        <v>0</v>
      </c>
      <c r="AE145" s="32"/>
      <c r="AF145" s="39"/>
      <c r="AG145" s="38"/>
    </row>
    <row r="146" spans="1:33" s="27" customFormat="1" hidden="1" x14ac:dyDescent="0.25">
      <c r="A146" s="30">
        <f t="shared" si="50"/>
        <v>0</v>
      </c>
      <c r="B146" s="122">
        <f t="shared" si="44"/>
        <v>0</v>
      </c>
      <c r="C146" s="121">
        <f t="shared" si="45"/>
        <v>0</v>
      </c>
      <c r="D146" s="121">
        <f t="shared" si="46"/>
        <v>0</v>
      </c>
      <c r="E146" s="121">
        <f t="shared" si="47"/>
        <v>0</v>
      </c>
      <c r="G146" s="27">
        <f t="shared" ca="1" si="48"/>
        <v>0</v>
      </c>
      <c r="H146" s="285">
        <f t="shared" ca="1" si="49"/>
        <v>0</v>
      </c>
      <c r="I146" s="30">
        <f t="shared" si="51"/>
        <v>0</v>
      </c>
      <c r="J146" s="30">
        <v>0</v>
      </c>
      <c r="K146" s="33">
        <f t="shared" si="30"/>
        <v>0</v>
      </c>
      <c r="L146" s="33">
        <f t="shared" si="3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2"/>
        <v>0</v>
      </c>
      <c r="AE146" s="32"/>
      <c r="AF146" s="39"/>
      <c r="AG146" s="38"/>
    </row>
    <row r="147" spans="1:33" s="27" customFormat="1" hidden="1" x14ac:dyDescent="0.25">
      <c r="A147" s="30">
        <f t="shared" si="50"/>
        <v>0</v>
      </c>
      <c r="B147" s="122">
        <f t="shared" si="44"/>
        <v>0</v>
      </c>
      <c r="C147" s="121">
        <f t="shared" si="45"/>
        <v>0</v>
      </c>
      <c r="D147" s="121">
        <f t="shared" si="46"/>
        <v>0</v>
      </c>
      <c r="E147" s="121">
        <f t="shared" si="47"/>
        <v>0</v>
      </c>
      <c r="G147" s="27">
        <f t="shared" ca="1" si="48"/>
        <v>0</v>
      </c>
      <c r="H147" s="285">
        <f t="shared" ca="1" si="49"/>
        <v>0</v>
      </c>
      <c r="I147" s="30">
        <f t="shared" si="51"/>
        <v>0</v>
      </c>
      <c r="J147" s="30">
        <v>0</v>
      </c>
      <c r="K147" s="33">
        <f t="shared" si="30"/>
        <v>0</v>
      </c>
      <c r="L147" s="33">
        <f t="shared" si="3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2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0"/>
        <v>1</v>
      </c>
      <c r="L148" s="61">
        <f t="shared" si="31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IF($T$120=0,0,ROUND((SUM(AD135:AD138))/$T$120,2))</f>
        <v>9.26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0"/>
        <v>1</v>
      </c>
      <c r="L149" s="33">
        <f t="shared" si="31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0"/>
        <v>1</v>
      </c>
      <c r="L150" s="33">
        <f t="shared" si="31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3">IFERROR(IF($A151=0,0, ($AD151)/$E$1  ),0)</f>
        <v>0</v>
      </c>
      <c r="C151" s="121">
        <f t="shared" ref="C151:C161" si="54">IF($A151=0,0,$B151*$E$1)</f>
        <v>0</v>
      </c>
      <c r="D151" s="121">
        <f t="shared" ref="D151:D161" si="55">IF($A151=0,0,$B151*$F$1)</f>
        <v>0</v>
      </c>
      <c r="E151" s="121">
        <f t="shared" ref="E151:E161" si="56">IFERROR(IF($A151=0,0,$AB151),0)</f>
        <v>0</v>
      </c>
      <c r="F151" s="31"/>
      <c r="I151" s="30">
        <v>1</v>
      </c>
      <c r="J151" s="30">
        <v>0</v>
      </c>
      <c r="K151" s="33">
        <f t="shared" si="30"/>
        <v>1</v>
      </c>
      <c r="L151" s="33">
        <f t="shared" si="31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57">IFERROR(IF(AD152&gt;0,T152,0),0)</f>
        <v>0</v>
      </c>
      <c r="B152" s="122">
        <f t="shared" si="53"/>
        <v>0</v>
      </c>
      <c r="C152" s="121">
        <f t="shared" si="54"/>
        <v>0</v>
      </c>
      <c r="D152" s="121">
        <f t="shared" si="55"/>
        <v>0</v>
      </c>
      <c r="E152" s="121">
        <f t="shared" si="56"/>
        <v>0</v>
      </c>
      <c r="F152" s="31"/>
      <c r="I152" s="30">
        <f t="shared" ref="I152:I161" si="58">IF($AD152=0,0,1)</f>
        <v>0</v>
      </c>
      <c r="J152" s="30">
        <v>0</v>
      </c>
      <c r="K152" s="33">
        <f t="shared" si="30"/>
        <v>0</v>
      </c>
      <c r="L152" s="33">
        <f t="shared" si="31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59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57"/>
        <v>0</v>
      </c>
      <c r="B153" s="122">
        <f t="shared" si="53"/>
        <v>0</v>
      </c>
      <c r="C153" s="121">
        <f t="shared" si="54"/>
        <v>0</v>
      </c>
      <c r="D153" s="121">
        <f t="shared" si="55"/>
        <v>0</v>
      </c>
      <c r="E153" s="121">
        <f t="shared" si="56"/>
        <v>0</v>
      </c>
      <c r="F153" s="31"/>
      <c r="I153" s="30">
        <f t="shared" si="58"/>
        <v>0</v>
      </c>
      <c r="J153" s="30">
        <v>0</v>
      </c>
      <c r="K153" s="33">
        <f t="shared" si="30"/>
        <v>0</v>
      </c>
      <c r="L153" s="33">
        <f t="shared" si="3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59"/>
        <v>0</v>
      </c>
      <c r="AE153" s="32"/>
      <c r="AF153" s="39"/>
      <c r="AG153" s="38"/>
    </row>
    <row r="154" spans="1:33" s="27" customFormat="1" hidden="1" x14ac:dyDescent="0.25">
      <c r="A154" s="30">
        <f t="shared" si="57"/>
        <v>0</v>
      </c>
      <c r="B154" s="122">
        <f t="shared" si="53"/>
        <v>0</v>
      </c>
      <c r="C154" s="121">
        <f t="shared" si="54"/>
        <v>0</v>
      </c>
      <c r="D154" s="121">
        <f t="shared" si="55"/>
        <v>0</v>
      </c>
      <c r="E154" s="121">
        <f t="shared" si="56"/>
        <v>0</v>
      </c>
      <c r="F154" s="31"/>
      <c r="I154" s="30">
        <f t="shared" si="58"/>
        <v>0</v>
      </c>
      <c r="J154" s="30">
        <v>0</v>
      </c>
      <c r="K154" s="33">
        <f t="shared" si="30"/>
        <v>0</v>
      </c>
      <c r="L154" s="33">
        <f t="shared" si="3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59"/>
        <v>0</v>
      </c>
      <c r="AE154" s="32"/>
      <c r="AF154" s="39"/>
      <c r="AG154" s="38"/>
    </row>
    <row r="155" spans="1:33" s="27" customFormat="1" hidden="1" x14ac:dyDescent="0.25">
      <c r="A155" s="30">
        <f t="shared" si="57"/>
        <v>0</v>
      </c>
      <c r="B155" s="122">
        <f t="shared" si="53"/>
        <v>0</v>
      </c>
      <c r="C155" s="121">
        <f t="shared" si="54"/>
        <v>0</v>
      </c>
      <c r="D155" s="121">
        <f t="shared" si="55"/>
        <v>0</v>
      </c>
      <c r="E155" s="121">
        <f t="shared" si="56"/>
        <v>0</v>
      </c>
      <c r="F155" s="31"/>
      <c r="I155" s="30">
        <f t="shared" si="58"/>
        <v>0</v>
      </c>
      <c r="J155" s="30">
        <v>0</v>
      </c>
      <c r="K155" s="33">
        <f t="shared" ref="K155:K168" si="60">MAX(I155:J155)</f>
        <v>0</v>
      </c>
      <c r="L155" s="33">
        <f t="shared" ref="L155:L168" si="61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59"/>
        <v>0</v>
      </c>
      <c r="AE155" s="32"/>
      <c r="AF155" s="39"/>
      <c r="AG155" s="38"/>
    </row>
    <row r="156" spans="1:33" s="27" customFormat="1" hidden="1" x14ac:dyDescent="0.25">
      <c r="A156" s="30">
        <f t="shared" si="57"/>
        <v>0</v>
      </c>
      <c r="B156" s="122">
        <f t="shared" si="53"/>
        <v>0</v>
      </c>
      <c r="C156" s="121">
        <f t="shared" si="54"/>
        <v>0</v>
      </c>
      <c r="D156" s="121">
        <f t="shared" si="55"/>
        <v>0</v>
      </c>
      <c r="E156" s="121">
        <f t="shared" si="56"/>
        <v>0</v>
      </c>
      <c r="F156" s="31"/>
      <c r="I156" s="30">
        <f t="shared" si="58"/>
        <v>0</v>
      </c>
      <c r="J156" s="30">
        <v>0</v>
      </c>
      <c r="K156" s="33">
        <f t="shared" si="60"/>
        <v>0</v>
      </c>
      <c r="L156" s="33">
        <f t="shared" si="61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59"/>
        <v>0</v>
      </c>
      <c r="AE156" s="32"/>
      <c r="AF156" s="39"/>
      <c r="AG156" s="38"/>
    </row>
    <row r="157" spans="1:33" s="27" customFormat="1" hidden="1" x14ac:dyDescent="0.25">
      <c r="A157" s="30">
        <f t="shared" si="57"/>
        <v>0</v>
      </c>
      <c r="B157" s="122">
        <f t="shared" si="53"/>
        <v>0</v>
      </c>
      <c r="C157" s="121">
        <f t="shared" si="54"/>
        <v>0</v>
      </c>
      <c r="D157" s="121">
        <f t="shared" si="55"/>
        <v>0</v>
      </c>
      <c r="E157" s="121">
        <f t="shared" si="56"/>
        <v>0</v>
      </c>
      <c r="F157" s="31"/>
      <c r="I157" s="30">
        <f t="shared" si="58"/>
        <v>0</v>
      </c>
      <c r="J157" s="30">
        <v>0</v>
      </c>
      <c r="K157" s="33">
        <f t="shared" si="60"/>
        <v>0</v>
      </c>
      <c r="L157" s="33">
        <f t="shared" si="61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9"/>
        <v>0</v>
      </c>
      <c r="AE157" s="32"/>
      <c r="AF157" s="39"/>
      <c r="AG157" s="38"/>
    </row>
    <row r="158" spans="1:33" s="27" customFormat="1" hidden="1" x14ac:dyDescent="0.25">
      <c r="A158" s="30">
        <f t="shared" si="57"/>
        <v>0</v>
      </c>
      <c r="B158" s="122">
        <f t="shared" si="53"/>
        <v>0</v>
      </c>
      <c r="C158" s="121">
        <f t="shared" si="54"/>
        <v>0</v>
      </c>
      <c r="D158" s="121">
        <f t="shared" si="55"/>
        <v>0</v>
      </c>
      <c r="E158" s="121">
        <f t="shared" si="56"/>
        <v>0</v>
      </c>
      <c r="F158" s="31"/>
      <c r="I158" s="30">
        <f t="shared" si="58"/>
        <v>0</v>
      </c>
      <c r="J158" s="30">
        <v>0</v>
      </c>
      <c r="K158" s="33">
        <f t="shared" si="60"/>
        <v>0</v>
      </c>
      <c r="L158" s="33">
        <f t="shared" si="61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9"/>
        <v>0</v>
      </c>
      <c r="AE158" s="32"/>
      <c r="AF158" s="39"/>
      <c r="AG158" s="38"/>
    </row>
    <row r="159" spans="1:33" s="27" customFormat="1" hidden="1" x14ac:dyDescent="0.25">
      <c r="A159" s="30">
        <f t="shared" si="57"/>
        <v>0</v>
      </c>
      <c r="B159" s="122">
        <f t="shared" si="53"/>
        <v>0</v>
      </c>
      <c r="C159" s="121">
        <f t="shared" si="54"/>
        <v>0</v>
      </c>
      <c r="D159" s="121">
        <f t="shared" si="55"/>
        <v>0</v>
      </c>
      <c r="E159" s="121">
        <f t="shared" si="56"/>
        <v>0</v>
      </c>
      <c r="F159" s="31"/>
      <c r="I159" s="30">
        <f t="shared" si="58"/>
        <v>0</v>
      </c>
      <c r="J159" s="30">
        <v>0</v>
      </c>
      <c r="K159" s="33">
        <f t="shared" si="60"/>
        <v>0</v>
      </c>
      <c r="L159" s="33">
        <f t="shared" si="61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9"/>
        <v>0</v>
      </c>
      <c r="AE159" s="32"/>
      <c r="AF159" s="39"/>
      <c r="AG159" s="38"/>
    </row>
    <row r="160" spans="1:33" s="27" customFormat="1" hidden="1" x14ac:dyDescent="0.25">
      <c r="A160" s="30">
        <f t="shared" si="57"/>
        <v>0</v>
      </c>
      <c r="B160" s="122">
        <f t="shared" si="53"/>
        <v>0</v>
      </c>
      <c r="C160" s="121">
        <f t="shared" si="54"/>
        <v>0</v>
      </c>
      <c r="D160" s="121">
        <f t="shared" si="55"/>
        <v>0</v>
      </c>
      <c r="E160" s="121">
        <f t="shared" si="56"/>
        <v>0</v>
      </c>
      <c r="F160" s="31"/>
      <c r="I160" s="30">
        <f t="shared" si="58"/>
        <v>0</v>
      </c>
      <c r="J160" s="30">
        <v>0</v>
      </c>
      <c r="K160" s="33">
        <f t="shared" si="60"/>
        <v>0</v>
      </c>
      <c r="L160" s="33">
        <f t="shared" si="61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9"/>
        <v>0</v>
      </c>
      <c r="AE160" s="32"/>
      <c r="AF160" s="39"/>
      <c r="AG160" s="38"/>
    </row>
    <row r="161" spans="1:33" s="27" customFormat="1" hidden="1" x14ac:dyDescent="0.25">
      <c r="A161" s="30">
        <f t="shared" si="57"/>
        <v>0</v>
      </c>
      <c r="B161" s="122">
        <f t="shared" si="53"/>
        <v>0</v>
      </c>
      <c r="C161" s="121">
        <f t="shared" si="54"/>
        <v>0</v>
      </c>
      <c r="D161" s="121">
        <f t="shared" si="55"/>
        <v>0</v>
      </c>
      <c r="E161" s="121">
        <f t="shared" si="56"/>
        <v>0</v>
      </c>
      <c r="F161" s="31"/>
      <c r="I161" s="30">
        <f t="shared" si="58"/>
        <v>0</v>
      </c>
      <c r="J161" s="30">
        <v>0</v>
      </c>
      <c r="K161" s="33">
        <f t="shared" si="60"/>
        <v>0</v>
      </c>
      <c r="L161" s="33">
        <f t="shared" si="61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9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60"/>
        <v>1</v>
      </c>
      <c r="L162" s="61">
        <f t="shared" si="61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60"/>
        <v>1</v>
      </c>
      <c r="L163" s="33">
        <f t="shared" si="61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TRUNC(SUM(AD120+AD133+AD148+AD162),2)</f>
        <v>1319.58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285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60"/>
        <v>1</v>
      </c>
      <c r="L164" s="33">
        <f t="shared" si="61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158.34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285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0"/>
        <v>1</v>
      </c>
      <c r="L165" s="33">
        <f t="shared" si="61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159.41999999999999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285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0"/>
        <v>1</v>
      </c>
      <c r="L166" s="33">
        <f t="shared" si="61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86.17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285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60"/>
        <v>0</v>
      </c>
      <c r="L167" s="33">
        <f t="shared" si="61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285">
        <f>IFERROR(IF(G168=$A$1,1,0),0)</f>
        <v>0</v>
      </c>
      <c r="I168" s="62">
        <v>1</v>
      </c>
      <c r="J168" s="62">
        <v>1</v>
      </c>
      <c r="K168" s="61">
        <f t="shared" si="60"/>
        <v>1</v>
      </c>
      <c r="L168" s="61">
        <f t="shared" si="61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1723.51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AD27:AD28"/>
    <mergeCell ref="V29:W29"/>
    <mergeCell ref="V30:W30"/>
    <mergeCell ref="V31:W31"/>
    <mergeCell ref="V32:W32"/>
    <mergeCell ref="V33:W33"/>
    <mergeCell ref="V45:W45"/>
    <mergeCell ref="V46:W46"/>
    <mergeCell ref="V47:W47"/>
    <mergeCell ref="V48:W48"/>
    <mergeCell ref="V49:W49"/>
    <mergeCell ref="V50:W50"/>
    <mergeCell ref="V39:W39"/>
    <mergeCell ref="V40:W40"/>
    <mergeCell ref="V41:W41"/>
    <mergeCell ref="V42:W42"/>
    <mergeCell ref="V43:W43"/>
    <mergeCell ref="V44:W44"/>
    <mergeCell ref="V57:W57"/>
    <mergeCell ref="V58:W58"/>
    <mergeCell ref="V59:W59"/>
    <mergeCell ref="V60:W60"/>
    <mergeCell ref="V61:W61"/>
    <mergeCell ref="V62:W62"/>
    <mergeCell ref="V51:W51"/>
    <mergeCell ref="V52:W52"/>
    <mergeCell ref="V53:W53"/>
    <mergeCell ref="V54:W54"/>
    <mergeCell ref="V55:W55"/>
    <mergeCell ref="V56:W56"/>
    <mergeCell ref="V69:W69"/>
    <mergeCell ref="V70:W70"/>
    <mergeCell ref="V71:W71"/>
    <mergeCell ref="V72:W72"/>
    <mergeCell ref="V73:W73"/>
    <mergeCell ref="V74:W74"/>
    <mergeCell ref="V63:W63"/>
    <mergeCell ref="V64:W64"/>
    <mergeCell ref="V65:W65"/>
    <mergeCell ref="V66:W66"/>
    <mergeCell ref="V67:W67"/>
    <mergeCell ref="V68:W68"/>
    <mergeCell ref="V81:W81"/>
    <mergeCell ref="V82:W82"/>
    <mergeCell ref="V83:W83"/>
    <mergeCell ref="V84:W84"/>
    <mergeCell ref="V85:W85"/>
    <mergeCell ref="V86:W86"/>
    <mergeCell ref="V75:W75"/>
    <mergeCell ref="V76:W76"/>
    <mergeCell ref="V77:W77"/>
    <mergeCell ref="V78:W78"/>
    <mergeCell ref="V79:W79"/>
    <mergeCell ref="V80:W80"/>
    <mergeCell ref="V93:W93"/>
    <mergeCell ref="V94:W94"/>
    <mergeCell ref="V95:W95"/>
    <mergeCell ref="V96:W96"/>
    <mergeCell ref="V97:W97"/>
    <mergeCell ref="V98:W98"/>
    <mergeCell ref="V87:W87"/>
    <mergeCell ref="V88:W88"/>
    <mergeCell ref="V89:W89"/>
    <mergeCell ref="V90:W90"/>
    <mergeCell ref="V91:W91"/>
    <mergeCell ref="V92:W92"/>
    <mergeCell ref="X120:Y120"/>
    <mergeCell ref="V121:Z121"/>
    <mergeCell ref="V122:Z122"/>
    <mergeCell ref="V123:Z123"/>
    <mergeCell ref="V124:Z124"/>
    <mergeCell ref="V125:Z125"/>
    <mergeCell ref="V99:W99"/>
    <mergeCell ref="V100:W100"/>
    <mergeCell ref="V101:W101"/>
    <mergeCell ref="V102:W102"/>
    <mergeCell ref="V103:W103"/>
    <mergeCell ref="V120:W120"/>
    <mergeCell ref="V132:Z132"/>
    <mergeCell ref="V134:Z134"/>
    <mergeCell ref="V137:Z137"/>
    <mergeCell ref="V138:Z138"/>
    <mergeCell ref="V139:Z139"/>
    <mergeCell ref="V140:Z140"/>
    <mergeCell ref="V126:Z126"/>
    <mergeCell ref="V127:Z127"/>
    <mergeCell ref="V128:Z128"/>
    <mergeCell ref="V129:Z129"/>
    <mergeCell ref="V130:Z130"/>
    <mergeCell ref="V131:Z131"/>
    <mergeCell ref="V136:Z136"/>
    <mergeCell ref="V147:Z147"/>
    <mergeCell ref="T149:T150"/>
    <mergeCell ref="V149:W150"/>
    <mergeCell ref="X149:X150"/>
    <mergeCell ref="Y149:AA149"/>
    <mergeCell ref="AB149:AB150"/>
    <mergeCell ref="V141:Z141"/>
    <mergeCell ref="V142:Z142"/>
    <mergeCell ref="V143:Z143"/>
    <mergeCell ref="V144:Z144"/>
    <mergeCell ref="V145:Z145"/>
    <mergeCell ref="V146:Z146"/>
    <mergeCell ref="V161:W161"/>
    <mergeCell ref="V155:W155"/>
    <mergeCell ref="V156:W156"/>
    <mergeCell ref="V157:W157"/>
    <mergeCell ref="V158:W158"/>
    <mergeCell ref="V159:W159"/>
    <mergeCell ref="V160:W160"/>
    <mergeCell ref="AC149:AC150"/>
    <mergeCell ref="AD149:AD150"/>
    <mergeCell ref="V151:W151"/>
    <mergeCell ref="V152:W152"/>
    <mergeCell ref="V153:W153"/>
    <mergeCell ref="V154:W154"/>
  </mergeCells>
  <conditionalFormatting sqref="T116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2:T115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8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7 H109:H116 H104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4 T107:T111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4:G168 G104 G107:G116">
      <formula1>"CONSULTORIA,SICRO"</formula1>
    </dataValidation>
    <dataValidation type="whole" allowBlank="1" showInputMessage="1" showErrorMessage="1" sqref="T104 T107:T116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9" filterMode="1">
    <tabColor theme="9" tint="0.39997558519241921"/>
    <outlinePr summaryBelow="0"/>
    <pageSetUpPr fitToPage="1"/>
  </sheetPr>
  <dimension ref="A1:AH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9.5703125" style="21" bestFit="1" customWidth="1"/>
    <col min="34" max="34" width="11.5703125" style="21" customWidth="1"/>
    <col min="35" max="16384" width="8.5703125" style="21"/>
  </cols>
  <sheetData>
    <row r="1" spans="1:18" x14ac:dyDescent="0.25">
      <c r="A1" s="234" t="s">
        <v>16</v>
      </c>
      <c r="B1" s="25" t="str">
        <f>CONCATENATE($V$25)</f>
        <v>03 02 01</v>
      </c>
      <c r="C1" s="25" t="str">
        <f>CONCATENATE($W$25)</f>
        <v>PROJETO DE TERRAPLENAGEM - DUPLICAÇÃO</v>
      </c>
      <c r="D1" s="25" t="str">
        <f>CONCATENATE($AC$25)</f>
        <v>Km</v>
      </c>
      <c r="E1" s="231">
        <f>$AD$163</f>
        <v>1847.41</v>
      </c>
      <c r="F1" s="231">
        <f>$AD$168</f>
        <v>2412.92</v>
      </c>
      <c r="G1" s="233">
        <f>$T$120</f>
        <v>25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166</v>
      </c>
      <c r="W25" s="579" t="str">
        <f>VLOOKUP(V25,ORÇAMENTO!E:G,2,0)</f>
        <v>PROJETO DE TERRAPLENAGEM - DUPLICAÇÃO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56" si="0">MAX(I27:J27)</f>
        <v>1</v>
      </c>
      <c r="L27" s="33">
        <f t="shared" ref="L27:L56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7" si="2">IFERROR(IF($A29=0,0, ($AD29/$G$1)/$E$1  ),0)</f>
        <v>0</v>
      </c>
      <c r="C29" s="121">
        <f t="shared" ref="C29:C37" si="3">IF($A29=0,0,$B29*$E$1)</f>
        <v>0</v>
      </c>
      <c r="D29" s="121">
        <f t="shared" ref="D29:D37" si="4">IF($A29=0,0,$B29*$F$1)</f>
        <v>0</v>
      </c>
      <c r="E29" s="121">
        <f>IFERROR(IF($A29=0,0,#REF!),0)</f>
        <v>0</v>
      </c>
      <c r="F29" s="122">
        <f t="shared" ref="F29:F37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7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7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7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x14ac:dyDescent="0.25">
      <c r="A35" s="30"/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1</v>
      </c>
      <c r="J35" s="30">
        <f>IF(I35=1,1,IF(SUM(J36:J$169)+SUM(I$26:I35)&lt;$I$22,1,0))</f>
        <v>1</v>
      </c>
      <c r="K35" s="33">
        <f t="shared" si="0"/>
        <v>1</v>
      </c>
      <c r="L35" s="33">
        <f t="shared" si="1"/>
        <v>1</v>
      </c>
      <c r="M35" s="33"/>
      <c r="N35" s="33"/>
      <c r="O35" s="33"/>
      <c r="P35" s="33"/>
      <c r="Q35" s="33"/>
      <c r="R35" s="33"/>
      <c r="S35" s="33"/>
      <c r="T35" s="123" t="s">
        <v>61</v>
      </c>
      <c r="U35" s="132"/>
      <c r="V35" s="563" t="s">
        <v>184</v>
      </c>
      <c r="W35" s="563"/>
      <c r="X35" s="131" t="s">
        <v>183</v>
      </c>
      <c r="Y35" s="115">
        <v>4</v>
      </c>
      <c r="Z35" s="115">
        <v>1</v>
      </c>
      <c r="AA35" s="115"/>
      <c r="AB35" s="207">
        <f>VLOOKUP(V35,BASE!$B$5:$E$53,4,FALSE)</f>
        <v>239.7877334815829</v>
      </c>
      <c r="AC35" s="207"/>
      <c r="AD35" s="113">
        <f t="shared" si="8"/>
        <v>959.15089999999998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60</v>
      </c>
      <c r="U36" s="132"/>
      <c r="V36" s="563" t="s">
        <v>185</v>
      </c>
      <c r="W36" s="563"/>
      <c r="X36" s="131" t="s">
        <v>183</v>
      </c>
      <c r="Y36" s="115">
        <v>1</v>
      </c>
      <c r="Z36" s="115">
        <v>1</v>
      </c>
      <c r="AA36" s="115"/>
      <c r="AB36" s="207">
        <f>VLOOKUP(V36,BASE!$B$5:$E$53,4,FALSE)</f>
        <v>65.46508428631158</v>
      </c>
      <c r="AC36" s="207"/>
      <c r="AD36" s="113">
        <f t="shared" si="8"/>
        <v>65.465000000000003</v>
      </c>
      <c r="AE36" s="32"/>
      <c r="AF36" s="39"/>
      <c r="AG36" s="38"/>
    </row>
    <row r="37" spans="1:33" s="27" customFormat="1" hidden="1" x14ac:dyDescent="0.25">
      <c r="A37" s="30">
        <f t="shared" si="6"/>
        <v>0</v>
      </c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0</v>
      </c>
      <c r="J37" s="30">
        <f>IF(I37=1,1,IF(SUM(J38:J$169)+SUM(I$26:I37)&lt;$I$22,1,0))</f>
        <v>0</v>
      </c>
      <c r="K37" s="33">
        <f t="shared" si="0"/>
        <v>0</v>
      </c>
      <c r="L37" s="33">
        <f t="shared" si="1"/>
        <v>0</v>
      </c>
      <c r="M37" s="33"/>
      <c r="N37" s="33"/>
      <c r="O37" s="33"/>
      <c r="P37" s="33"/>
      <c r="Q37" s="33"/>
      <c r="R37" s="33"/>
      <c r="S37" s="33"/>
      <c r="T37" s="123"/>
      <c r="U37" s="132"/>
      <c r="V37" s="563" t="s">
        <v>19</v>
      </c>
      <c r="W37" s="563"/>
      <c r="X37" s="131" t="s">
        <v>19</v>
      </c>
      <c r="Y37" s="115">
        <v>0</v>
      </c>
      <c r="Z37" s="115">
        <v>0</v>
      </c>
      <c r="AA37" s="115"/>
      <c r="AB37" s="207">
        <v>0</v>
      </c>
      <c r="AC37" s="207"/>
      <c r="AD37" s="113">
        <f t="shared" si="8"/>
        <v>0</v>
      </c>
      <c r="AE37" s="32"/>
      <c r="AF37" s="39"/>
      <c r="AG37" s="38"/>
    </row>
    <row r="38" spans="1:33" s="101" customFormat="1" ht="22.35" customHeight="1" x14ac:dyDescent="0.25">
      <c r="A38" s="112"/>
      <c r="B38" s="112"/>
      <c r="C38" s="112"/>
      <c r="D38" s="112"/>
      <c r="E38" s="112"/>
      <c r="F38" s="112"/>
      <c r="I38" s="30">
        <v>1</v>
      </c>
      <c r="J38" s="30">
        <f>IF(I38=1,1,IF(SUM(J39:J$169)+SUM(I$26:I38)&lt;$I$22,1,0))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61"/>
      <c r="T38" s="130"/>
      <c r="U38" s="111"/>
      <c r="V38" s="129"/>
      <c r="W38" s="129"/>
      <c r="X38" s="129"/>
      <c r="Y38" s="128"/>
      <c r="Z38" s="165"/>
      <c r="AA38" s="165"/>
      <c r="AB38" s="206"/>
      <c r="AC38" s="125" t="s">
        <v>59</v>
      </c>
      <c r="AD38" s="205">
        <f>ROUND(SUM(AD29:AD37),2)</f>
        <v>1024.6199999999999</v>
      </c>
      <c r="AE38" s="102"/>
      <c r="AF38" s="104"/>
      <c r="AG38" s="103"/>
    </row>
    <row r="39" spans="1:33" s="27" customFormat="1" ht="31.5" customHeight="1" x14ac:dyDescent="0.25">
      <c r="A39" s="31"/>
      <c r="B39" s="31"/>
      <c r="C39" s="31"/>
      <c r="D39" s="31"/>
      <c r="E39" s="31"/>
      <c r="F39" s="31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33"/>
      <c r="T39" s="63" t="s">
        <v>8</v>
      </c>
      <c r="U39" s="124"/>
      <c r="V39" s="568" t="s">
        <v>58</v>
      </c>
      <c r="W39" s="568"/>
      <c r="X39" s="134" t="s">
        <v>57</v>
      </c>
      <c r="Y39" s="135" t="s">
        <v>56</v>
      </c>
      <c r="Z39" s="135" t="s">
        <v>55</v>
      </c>
      <c r="AA39" s="135" t="s">
        <v>54</v>
      </c>
      <c r="AB39" s="204" t="s">
        <v>53</v>
      </c>
      <c r="AC39" s="135" t="s">
        <v>52</v>
      </c>
      <c r="AD39" s="203" t="s">
        <v>51</v>
      </c>
      <c r="AE39" s="32"/>
      <c r="AF39" s="39"/>
      <c r="AG39" s="38"/>
    </row>
    <row r="40" spans="1:33" s="27" customFormat="1" x14ac:dyDescent="0.25">
      <c r="A40" s="30"/>
      <c r="B40" s="122"/>
      <c r="C40" s="121"/>
      <c r="D40" s="121"/>
      <c r="E40" s="121"/>
      <c r="F40" s="122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195"/>
      <c r="U40" s="48"/>
      <c r="V40" s="573" t="s">
        <v>50</v>
      </c>
      <c r="W40" s="573"/>
      <c r="X40" s="131"/>
      <c r="Y40" s="199"/>
      <c r="Z40" s="114"/>
      <c r="AA40" s="202"/>
      <c r="AB40" s="114"/>
      <c r="AC40" s="196"/>
      <c r="AD40" s="201">
        <f>ROUND(SUM(AD41:AD60),2)</f>
        <v>17903.310000000001</v>
      </c>
      <c r="AE40" s="32"/>
      <c r="AF40" s="39"/>
      <c r="AG40" s="38"/>
    </row>
    <row r="41" spans="1:33" s="27" customFormat="1" x14ac:dyDescent="0.25">
      <c r="A41" s="30"/>
      <c r="B41" s="122">
        <f t="shared" ref="B41:B60" si="9">IFERROR(IF($A41=0,0, ($AD41/$G$1)/$E$1  ),0)</f>
        <v>0</v>
      </c>
      <c r="C41" s="121">
        <f t="shared" ref="C41:C60" si="10">IF($A41=0,0,$B41*$E$1)</f>
        <v>0</v>
      </c>
      <c r="D41" s="121">
        <f t="shared" ref="D41:D60" si="11">IF($A41=0,0,$B41*$F$1)</f>
        <v>0</v>
      </c>
      <c r="E41" s="121">
        <f>IFERROR(IF($A41=0,0,#REF!*#REF!),0)</f>
        <v>0</v>
      </c>
      <c r="F41" s="122">
        <f t="shared" ref="F41:F60" si="12">IF($A41=0,0, ( ($AD41/$E41) / $Y41))</f>
        <v>0</v>
      </c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200" t="s">
        <v>49</v>
      </c>
      <c r="U41" s="48"/>
      <c r="V41" s="569" t="s">
        <v>201</v>
      </c>
      <c r="W41" s="569"/>
      <c r="X41" s="131" t="s">
        <v>202</v>
      </c>
      <c r="Y41" s="207">
        <f>VLOOKUP(X41,BASE!$B$5:$E$53,4,FALSE)</f>
        <v>11347.68</v>
      </c>
      <c r="Z41" s="198">
        <v>1</v>
      </c>
      <c r="AA41" s="197">
        <f>AB41/SUM($AB$41:$AB$84)</f>
        <v>0.1864406779661017</v>
      </c>
      <c r="AB41" s="114">
        <v>110</v>
      </c>
      <c r="AC41" s="196">
        <f>Y41/220</f>
        <v>51.580363636363636</v>
      </c>
      <c r="AD41" s="113">
        <f>ROUND(AB41*AC41,4)</f>
        <v>5673.84</v>
      </c>
      <c r="AE41" s="32"/>
      <c r="AF41" s="39"/>
      <c r="AG41" s="38"/>
    </row>
    <row r="42" spans="1:33" s="27" customFormat="1" x14ac:dyDescent="0.25">
      <c r="A42" s="30"/>
      <c r="B42" s="122">
        <f t="shared" si="9"/>
        <v>0</v>
      </c>
      <c r="C42" s="121">
        <f t="shared" si="10"/>
        <v>0</v>
      </c>
      <c r="D42" s="121">
        <f t="shared" si="11"/>
        <v>0</v>
      </c>
      <c r="E42" s="121">
        <f>IFERROR(IF($A42=0,0,#REF!*#REF!),0)</f>
        <v>0</v>
      </c>
      <c r="F42" s="122">
        <f t="shared" si="12"/>
        <v>0</v>
      </c>
      <c r="I42" s="30">
        <f t="shared" ref="I42:I59" si="13">IF($AD42=0,0,1)</f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104</v>
      </c>
      <c r="U42" s="48"/>
      <c r="V42" s="569" t="s">
        <v>206</v>
      </c>
      <c r="W42" s="569"/>
      <c r="X42" s="131" t="s">
        <v>207</v>
      </c>
      <c r="Y42" s="207">
        <f>VLOOKUP(X42,BASE!$B$5:$E$53,4,FALSE)</f>
        <v>8882.5</v>
      </c>
      <c r="Z42" s="198">
        <v>1</v>
      </c>
      <c r="AA42" s="197">
        <f>AB42/SUM($AB$41:$AB$84)</f>
        <v>0.3728813559322034</v>
      </c>
      <c r="AB42" s="114">
        <v>220</v>
      </c>
      <c r="AC42" s="196">
        <f>Y42/220</f>
        <v>40.375</v>
      </c>
      <c r="AD42" s="113">
        <f t="shared" ref="AD42:AD60" si="14">ROUND(AB42*AC42,4)</f>
        <v>8882.5</v>
      </c>
      <c r="AE42" s="32"/>
      <c r="AF42" s="39"/>
      <c r="AG42" s="38"/>
    </row>
    <row r="43" spans="1:33" s="27" customFormat="1" hidden="1" x14ac:dyDescent="0.25">
      <c r="A43" s="30">
        <f t="shared" ref="A43:A59" si="15">IFERROR(IF(AD43&gt;0,T43,0),0)</f>
        <v>0</v>
      </c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si="13"/>
        <v>0</v>
      </c>
      <c r="J43" s="30">
        <f>IF(I43=1,1,IF(SUM(J44:J$169)+SUM(I$26:I43)&lt;$I$22,1,0))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si="14"/>
        <v>0</v>
      </c>
      <c r="AE43" s="32"/>
      <c r="AF43" s="39"/>
      <c r="AG43" s="38"/>
    </row>
    <row r="44" spans="1:33" s="27" customFormat="1" hidden="1" x14ac:dyDescent="0.25">
      <c r="A44" s="30">
        <f t="shared" si="15"/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4"/>
        <v>0</v>
      </c>
      <c r="AE44" s="32"/>
      <c r="AF44" s="39"/>
      <c r="AG44" s="38"/>
    </row>
    <row r="45" spans="1:33" s="27" customFormat="1" hidden="1" x14ac:dyDescent="0.25">
      <c r="A45" s="30">
        <f t="shared" si="15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ref="K57:K88" si="16">MAX(I57:J57)</f>
        <v>0</v>
      </c>
      <c r="L57" s="33">
        <f t="shared" ref="L57:L88" si="17">K57</f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si="16"/>
        <v>0</v>
      </c>
      <c r="L58" s="33">
        <f t="shared" si="17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si="16"/>
        <v>0</v>
      </c>
      <c r="L59" s="33">
        <f t="shared" si="17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x14ac:dyDescent="0.25">
      <c r="A60" s="30"/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v>1</v>
      </c>
      <c r="J60" s="30">
        <f>IF(I60=1,1,IF(SUM(J61:J$169)+SUM(I$26:I60)&lt;$I$22,1,0))</f>
        <v>1</v>
      </c>
      <c r="K60" s="33">
        <f t="shared" si="16"/>
        <v>1</v>
      </c>
      <c r="L60" s="33">
        <f t="shared" si="17"/>
        <v>1</v>
      </c>
      <c r="M60" s="33"/>
      <c r="N60" s="33"/>
      <c r="O60" s="33"/>
      <c r="P60" s="33"/>
      <c r="Q60" s="33"/>
      <c r="R60" s="33"/>
      <c r="S60" s="33"/>
      <c r="T60" s="200" t="s">
        <v>48</v>
      </c>
      <c r="U60" s="48"/>
      <c r="V60" s="569" t="s">
        <v>203</v>
      </c>
      <c r="W60" s="569"/>
      <c r="X60" s="131" t="s">
        <v>204</v>
      </c>
      <c r="Y60" s="207">
        <f>VLOOKUP(X60,BASE!$B$5:$E$53,4,FALSE)</f>
        <v>18408.34</v>
      </c>
      <c r="Z60" s="198">
        <v>1</v>
      </c>
      <c r="AA60" s="197">
        <f>AB60/SUM($AB$41:$AB$84)</f>
        <v>6.7796610169491525E-2</v>
      </c>
      <c r="AB60" s="114">
        <v>40</v>
      </c>
      <c r="AC60" s="196">
        <f>Y60/220</f>
        <v>83.674272727272722</v>
      </c>
      <c r="AD60" s="113">
        <f t="shared" si="14"/>
        <v>3346.9708999999998</v>
      </c>
      <c r="AE60" s="32"/>
      <c r="AF60" s="39"/>
      <c r="AG60" s="38"/>
    </row>
    <row r="61" spans="1:33" s="27" customFormat="1" x14ac:dyDescent="0.25">
      <c r="A61" s="30"/>
      <c r="B61" s="122"/>
      <c r="C61" s="121"/>
      <c r="D61" s="121"/>
      <c r="E61" s="121"/>
      <c r="F61" s="122"/>
      <c r="I61" s="30">
        <v>1</v>
      </c>
      <c r="J61" s="30">
        <f>IF(I61=1,1,IF(SUM(J62:J$169)+SUM(I$26:I61)&lt;$I$22,1,0))</f>
        <v>1</v>
      </c>
      <c r="K61" s="33">
        <f t="shared" si="16"/>
        <v>1</v>
      </c>
      <c r="L61" s="33">
        <f t="shared" si="17"/>
        <v>1</v>
      </c>
      <c r="M61" s="33"/>
      <c r="N61" s="33"/>
      <c r="O61" s="33"/>
      <c r="P61" s="33"/>
      <c r="Q61" s="33"/>
      <c r="R61" s="33"/>
      <c r="S61" s="33"/>
      <c r="T61" s="195"/>
      <c r="U61" s="48"/>
      <c r="V61" s="573" t="s">
        <v>47</v>
      </c>
      <c r="W61" s="573"/>
      <c r="X61" s="131"/>
      <c r="Y61" s="199"/>
      <c r="Z61" s="114"/>
      <c r="AA61" s="202"/>
      <c r="AB61" s="114"/>
      <c r="AC61" s="196"/>
      <c r="AD61" s="201">
        <f>ROUND(SUM(AD62:AD81),2)</f>
        <v>3044.5</v>
      </c>
      <c r="AE61" s="32"/>
      <c r="AF61" s="39"/>
      <c r="AG61" s="38"/>
    </row>
    <row r="62" spans="1:33" s="27" customFormat="1" x14ac:dyDescent="0.25">
      <c r="A62" s="30"/>
      <c r="B62" s="122">
        <f t="shared" ref="B62:B81" si="18">IFERROR(IF($A62=0,0, ($AD62/$G$1)/$E$1  ),0)</f>
        <v>0</v>
      </c>
      <c r="C62" s="121">
        <f t="shared" ref="C62:C81" si="19">IF($A62=0,0,$B62*$E$1)</f>
        <v>0</v>
      </c>
      <c r="D62" s="121">
        <f t="shared" ref="D62:D81" si="20">IF($A62=0,0,$B62*$F$1)</f>
        <v>0</v>
      </c>
      <c r="E62" s="121">
        <f>IFERROR(IF($A62=0,0,#REF!*#REF!),0)</f>
        <v>0</v>
      </c>
      <c r="F62" s="122">
        <f t="shared" ref="F62:F81" si="21">IF($A62=0,0, ( ($AD62/$E62) / $Y62))</f>
        <v>0</v>
      </c>
      <c r="I62" s="30">
        <v>1</v>
      </c>
      <c r="J62" s="30">
        <f>IF(I62=1,1,IF(SUM(J63:J$169)+SUM(I$26:I62)&lt;$I$22,1,0))</f>
        <v>1</v>
      </c>
      <c r="K62" s="33">
        <f t="shared" si="16"/>
        <v>1</v>
      </c>
      <c r="L62" s="33">
        <f t="shared" si="17"/>
        <v>1</v>
      </c>
      <c r="M62" s="33"/>
      <c r="N62" s="33"/>
      <c r="O62" s="33"/>
      <c r="P62" s="33"/>
      <c r="Q62" s="33"/>
      <c r="R62" s="33"/>
      <c r="S62" s="33"/>
      <c r="T62" s="200" t="s">
        <v>120</v>
      </c>
      <c r="U62" s="48"/>
      <c r="V62" s="569" t="s">
        <v>229</v>
      </c>
      <c r="W62" s="569"/>
      <c r="X62" s="131" t="s">
        <v>230</v>
      </c>
      <c r="Y62" s="207">
        <f>VLOOKUP(X62,BASE!$B$5:$E$53,4,FALSE)</f>
        <v>3044.5</v>
      </c>
      <c r="Z62" s="198">
        <v>1</v>
      </c>
      <c r="AA62" s="197">
        <f>AB62/SUM($AB$41:$AB$84)</f>
        <v>0.3728813559322034</v>
      </c>
      <c r="AB62" s="114">
        <v>220</v>
      </c>
      <c r="AC62" s="196">
        <f>Y62/220</f>
        <v>13.838636363636363</v>
      </c>
      <c r="AD62" s="113">
        <f>ROUND(AB62*AC62,4)</f>
        <v>3044.5</v>
      </c>
      <c r="AE62" s="32"/>
      <c r="AF62" s="39"/>
      <c r="AG62" s="38"/>
    </row>
    <row r="63" spans="1:33" s="27" customFormat="1" hidden="1" x14ac:dyDescent="0.25">
      <c r="A63" s="30">
        <f t="shared" ref="A63:A80" si="22">IFERROR(IF(AD63&gt;0,T63,0),0)</f>
        <v>0</v>
      </c>
      <c r="B63" s="122">
        <f t="shared" si="18"/>
        <v>0</v>
      </c>
      <c r="C63" s="121">
        <f t="shared" si="19"/>
        <v>0</v>
      </c>
      <c r="D63" s="121">
        <f t="shared" si="20"/>
        <v>0</v>
      </c>
      <c r="E63" s="121">
        <f>IFERROR(IF($A63=0,0,#REF!*#REF!),0)</f>
        <v>0</v>
      </c>
      <c r="F63" s="122">
        <f t="shared" si="21"/>
        <v>0</v>
      </c>
      <c r="I63" s="30">
        <f t="shared" ref="I63:I80" si="23">IF($AD63=0,0,1)</f>
        <v>0</v>
      </c>
      <c r="J63" s="30">
        <f>IF(I63=1,1,IF(SUM(J64:J$169)+SUM(I$26:I63)&lt;$I$22,1,0))</f>
        <v>0</v>
      </c>
      <c r="K63" s="33">
        <f t="shared" si="16"/>
        <v>0</v>
      </c>
      <c r="L63" s="33">
        <f t="shared" si="17"/>
        <v>0</v>
      </c>
      <c r="M63" s="33"/>
      <c r="N63" s="33"/>
      <c r="O63" s="33"/>
      <c r="P63" s="33"/>
      <c r="Q63" s="33"/>
      <c r="R63" s="33"/>
      <c r="S63" s="33"/>
      <c r="T63" s="200"/>
      <c r="U63" s="48"/>
      <c r="V63" s="569" t="s">
        <v>19</v>
      </c>
      <c r="W63" s="569"/>
      <c r="X63" s="131" t="s">
        <v>19</v>
      </c>
      <c r="Y63" s="199">
        <v>0</v>
      </c>
      <c r="Z63" s="198">
        <v>0</v>
      </c>
      <c r="AA63" s="197">
        <v>0</v>
      </c>
      <c r="AB63" s="114">
        <v>0</v>
      </c>
      <c r="AC63" s="196">
        <v>0</v>
      </c>
      <c r="AD63" s="113">
        <f t="shared" ref="AD63:AD81" si="24">ROUND(AB63*AC63,4)</f>
        <v>0</v>
      </c>
      <c r="AE63" s="32"/>
      <c r="AF63" s="39"/>
      <c r="AG63" s="38"/>
    </row>
    <row r="64" spans="1:33" s="27" customFormat="1" hidden="1" x14ac:dyDescent="0.25">
      <c r="A64" s="30">
        <f t="shared" si="22"/>
        <v>0</v>
      </c>
      <c r="B64" s="122">
        <f t="shared" si="18"/>
        <v>0</v>
      </c>
      <c r="C64" s="121">
        <f t="shared" si="19"/>
        <v>0</v>
      </c>
      <c r="D64" s="121">
        <f t="shared" si="20"/>
        <v>0</v>
      </c>
      <c r="E64" s="121">
        <f>IFERROR(IF($A64=0,0,#REF!*#REF!),0)</f>
        <v>0</v>
      </c>
      <c r="F64" s="122">
        <f t="shared" si="21"/>
        <v>0</v>
      </c>
      <c r="I64" s="30">
        <f t="shared" si="23"/>
        <v>0</v>
      </c>
      <c r="J64" s="30">
        <f>IF(I64=1,1,IF(SUM(J65:J$169)+SUM(I$26:I64)&lt;$I$22,1,0))</f>
        <v>0</v>
      </c>
      <c r="K64" s="33">
        <f t="shared" si="16"/>
        <v>0</v>
      </c>
      <c r="L64" s="33">
        <f t="shared" si="17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si="24"/>
        <v>0</v>
      </c>
      <c r="AE64" s="32"/>
      <c r="AF64" s="39"/>
      <c r="AG64" s="38"/>
    </row>
    <row r="65" spans="1:33" s="27" customFormat="1" hidden="1" x14ac:dyDescent="0.25">
      <c r="A65" s="30">
        <f t="shared" si="22"/>
        <v>0</v>
      </c>
      <c r="B65" s="122">
        <f t="shared" si="18"/>
        <v>0</v>
      </c>
      <c r="C65" s="121">
        <f t="shared" si="19"/>
        <v>0</v>
      </c>
      <c r="D65" s="121">
        <f t="shared" si="20"/>
        <v>0</v>
      </c>
      <c r="E65" s="121">
        <f>IFERROR(IF($A65=0,0,#REF!*#REF!),0)</f>
        <v>0</v>
      </c>
      <c r="F65" s="122">
        <f t="shared" si="21"/>
        <v>0</v>
      </c>
      <c r="I65" s="30">
        <f t="shared" si="23"/>
        <v>0</v>
      </c>
      <c r="J65" s="30">
        <f>IF(I65=1,1,IF(SUM(J66:J$169)+SUM(I$26:I65)&lt;$I$22,1,0))</f>
        <v>0</v>
      </c>
      <c r="K65" s="33">
        <f t="shared" si="16"/>
        <v>0</v>
      </c>
      <c r="L65" s="33">
        <f t="shared" si="1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4"/>
        <v>0</v>
      </c>
      <c r="AE65" s="32"/>
      <c r="AF65" s="39"/>
      <c r="AG65" s="38"/>
    </row>
    <row r="66" spans="1:33" s="27" customFormat="1" hidden="1" x14ac:dyDescent="0.25">
      <c r="A66" s="30">
        <f t="shared" si="22"/>
        <v>0</v>
      </c>
      <c r="B66" s="122">
        <f t="shared" si="18"/>
        <v>0</v>
      </c>
      <c r="C66" s="121">
        <f t="shared" si="19"/>
        <v>0</v>
      </c>
      <c r="D66" s="121">
        <f t="shared" si="20"/>
        <v>0</v>
      </c>
      <c r="E66" s="121">
        <f>IFERROR(IF($A66=0,0,#REF!*#REF!),0)</f>
        <v>0</v>
      </c>
      <c r="F66" s="122">
        <f t="shared" si="21"/>
        <v>0</v>
      </c>
      <c r="I66" s="30">
        <f t="shared" si="23"/>
        <v>0</v>
      </c>
      <c r="J66" s="30">
        <f>IF(I66=1,1,IF(SUM(J67:J$169)+SUM(I$26:I66)&lt;$I$22,1,0))</f>
        <v>0</v>
      </c>
      <c r="K66" s="33">
        <f t="shared" si="16"/>
        <v>0</v>
      </c>
      <c r="L66" s="33">
        <f t="shared" si="1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4"/>
        <v>0</v>
      </c>
      <c r="AE66" s="32"/>
      <c r="AF66" s="39"/>
      <c r="AG66" s="38"/>
    </row>
    <row r="67" spans="1:33" s="27" customFormat="1" hidden="1" x14ac:dyDescent="0.25">
      <c r="A67" s="30">
        <f t="shared" si="22"/>
        <v>0</v>
      </c>
      <c r="B67" s="122">
        <f t="shared" si="18"/>
        <v>0</v>
      </c>
      <c r="C67" s="121">
        <f t="shared" si="19"/>
        <v>0</v>
      </c>
      <c r="D67" s="121">
        <f t="shared" si="20"/>
        <v>0</v>
      </c>
      <c r="E67" s="121">
        <f>IFERROR(IF($A67=0,0,#REF!*#REF!),0)</f>
        <v>0</v>
      </c>
      <c r="F67" s="122">
        <f t="shared" si="21"/>
        <v>0</v>
      </c>
      <c r="I67" s="30">
        <f t="shared" si="23"/>
        <v>0</v>
      </c>
      <c r="J67" s="30">
        <f>IF(I67=1,1,IF(SUM(J68:J$169)+SUM(I$26:I67)&lt;$I$22,1,0))</f>
        <v>0</v>
      </c>
      <c r="K67" s="33">
        <f t="shared" si="16"/>
        <v>0</v>
      </c>
      <c r="L67" s="33">
        <f t="shared" si="1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4"/>
        <v>0</v>
      </c>
      <c r="AE67" s="32"/>
      <c r="AF67" s="39"/>
      <c r="AG67" s="38"/>
    </row>
    <row r="68" spans="1:33" s="27" customFormat="1" hidden="1" x14ac:dyDescent="0.25">
      <c r="A68" s="30">
        <f t="shared" si="22"/>
        <v>0</v>
      </c>
      <c r="B68" s="122">
        <f t="shared" si="18"/>
        <v>0</v>
      </c>
      <c r="C68" s="121">
        <f t="shared" si="19"/>
        <v>0</v>
      </c>
      <c r="D68" s="121">
        <f t="shared" si="20"/>
        <v>0</v>
      </c>
      <c r="E68" s="121">
        <f>IFERROR(IF($A68=0,0,#REF!*#REF!),0)</f>
        <v>0</v>
      </c>
      <c r="F68" s="122">
        <f t="shared" si="21"/>
        <v>0</v>
      </c>
      <c r="I68" s="30">
        <f t="shared" si="23"/>
        <v>0</v>
      </c>
      <c r="J68" s="30">
        <f>IF(I68=1,1,IF(SUM(J69:J$169)+SUM(I$26:I68)&lt;$I$22,1,0))</f>
        <v>0</v>
      </c>
      <c r="K68" s="33">
        <f t="shared" si="16"/>
        <v>0</v>
      </c>
      <c r="L68" s="33">
        <f t="shared" si="1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4"/>
        <v>0</v>
      </c>
      <c r="AE68" s="32"/>
      <c r="AF68" s="39"/>
      <c r="AG68" s="38"/>
    </row>
    <row r="69" spans="1:33" s="27" customFormat="1" hidden="1" x14ac:dyDescent="0.25">
      <c r="A69" s="30">
        <f t="shared" si="22"/>
        <v>0</v>
      </c>
      <c r="B69" s="122">
        <f t="shared" si="18"/>
        <v>0</v>
      </c>
      <c r="C69" s="121">
        <f t="shared" si="19"/>
        <v>0</v>
      </c>
      <c r="D69" s="121">
        <f t="shared" si="20"/>
        <v>0</v>
      </c>
      <c r="E69" s="121">
        <f>IFERROR(IF($A69=0,0,#REF!*#REF!),0)</f>
        <v>0</v>
      </c>
      <c r="F69" s="122">
        <f t="shared" si="21"/>
        <v>0</v>
      </c>
      <c r="I69" s="30">
        <f t="shared" si="23"/>
        <v>0</v>
      </c>
      <c r="J69" s="30">
        <f>IF(I69=1,1,IF(SUM(J70:J$169)+SUM(I$26:I69)&lt;$I$22,1,0))</f>
        <v>0</v>
      </c>
      <c r="K69" s="33">
        <f t="shared" si="16"/>
        <v>0</v>
      </c>
      <c r="L69" s="33">
        <f t="shared" si="1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4"/>
        <v>0</v>
      </c>
      <c r="AE69" s="32"/>
      <c r="AF69" s="39"/>
      <c r="AG69" s="38"/>
    </row>
    <row r="70" spans="1:33" s="27" customFormat="1" hidden="1" x14ac:dyDescent="0.25">
      <c r="A70" s="30">
        <f t="shared" si="22"/>
        <v>0</v>
      </c>
      <c r="B70" s="122">
        <f t="shared" si="18"/>
        <v>0</v>
      </c>
      <c r="C70" s="121">
        <f t="shared" si="19"/>
        <v>0</v>
      </c>
      <c r="D70" s="121">
        <f t="shared" si="20"/>
        <v>0</v>
      </c>
      <c r="E70" s="121">
        <f>IFERROR(IF($A70=0,0,#REF!*#REF!),0)</f>
        <v>0</v>
      </c>
      <c r="F70" s="122">
        <f t="shared" si="21"/>
        <v>0</v>
      </c>
      <c r="I70" s="30">
        <f t="shared" si="23"/>
        <v>0</v>
      </c>
      <c r="J70" s="30">
        <f>IF(I70=1,1,IF(SUM(J71:J$169)+SUM(I$26:I70)&lt;$I$22,1,0))</f>
        <v>0</v>
      </c>
      <c r="K70" s="33">
        <f t="shared" si="16"/>
        <v>0</v>
      </c>
      <c r="L70" s="33">
        <f t="shared" si="1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4"/>
        <v>0</v>
      </c>
      <c r="AE70" s="32"/>
      <c r="AF70" s="39"/>
      <c r="AG70" s="38"/>
    </row>
    <row r="71" spans="1:33" s="27" customFormat="1" hidden="1" x14ac:dyDescent="0.25">
      <c r="A71" s="30">
        <f t="shared" si="22"/>
        <v>0</v>
      </c>
      <c r="B71" s="122">
        <f t="shared" si="18"/>
        <v>0</v>
      </c>
      <c r="C71" s="121">
        <f t="shared" si="19"/>
        <v>0</v>
      </c>
      <c r="D71" s="121">
        <f t="shared" si="20"/>
        <v>0</v>
      </c>
      <c r="E71" s="121">
        <f>IFERROR(IF($A71=0,0,#REF!*#REF!),0)</f>
        <v>0</v>
      </c>
      <c r="F71" s="122">
        <f t="shared" si="21"/>
        <v>0</v>
      </c>
      <c r="I71" s="30">
        <f t="shared" si="23"/>
        <v>0</v>
      </c>
      <c r="J71" s="30">
        <f>IF(I71=1,1,IF(SUM(J72:J$169)+SUM(I$26:I71)&lt;$I$22,1,0))</f>
        <v>0</v>
      </c>
      <c r="K71" s="33">
        <f t="shared" si="16"/>
        <v>0</v>
      </c>
      <c r="L71" s="33">
        <f t="shared" si="1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4"/>
        <v>0</v>
      </c>
      <c r="AE71" s="32"/>
      <c r="AF71" s="39"/>
      <c r="AG71" s="38"/>
    </row>
    <row r="72" spans="1:33" s="27" customFormat="1" hidden="1" x14ac:dyDescent="0.25">
      <c r="A72" s="30">
        <f t="shared" si="22"/>
        <v>0</v>
      </c>
      <c r="B72" s="122">
        <f t="shared" si="18"/>
        <v>0</v>
      </c>
      <c r="C72" s="121">
        <f t="shared" si="19"/>
        <v>0</v>
      </c>
      <c r="D72" s="121">
        <f t="shared" si="20"/>
        <v>0</v>
      </c>
      <c r="E72" s="121">
        <f>IFERROR(IF($A72=0,0,#REF!*#REF!),0)</f>
        <v>0</v>
      </c>
      <c r="F72" s="122">
        <f t="shared" si="21"/>
        <v>0</v>
      </c>
      <c r="I72" s="30">
        <f t="shared" si="23"/>
        <v>0</v>
      </c>
      <c r="J72" s="30">
        <f>IF(I72=1,1,IF(SUM(J73:J$169)+SUM(I$26:I72)&lt;$I$22,1,0))</f>
        <v>0</v>
      </c>
      <c r="K72" s="33">
        <f t="shared" si="16"/>
        <v>0</v>
      </c>
      <c r="L72" s="33">
        <f t="shared" si="1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4"/>
        <v>0</v>
      </c>
      <c r="AE72" s="32"/>
      <c r="AF72" s="39"/>
      <c r="AG72" s="38"/>
    </row>
    <row r="73" spans="1:33" s="27" customFormat="1" hidden="1" x14ac:dyDescent="0.25">
      <c r="A73" s="30">
        <f t="shared" si="22"/>
        <v>0</v>
      </c>
      <c r="B73" s="122">
        <f t="shared" si="18"/>
        <v>0</v>
      </c>
      <c r="C73" s="121">
        <f t="shared" si="19"/>
        <v>0</v>
      </c>
      <c r="D73" s="121">
        <f t="shared" si="20"/>
        <v>0</v>
      </c>
      <c r="E73" s="121">
        <f>IFERROR(IF($A73=0,0,#REF!*#REF!),0)</f>
        <v>0</v>
      </c>
      <c r="F73" s="122">
        <f t="shared" si="21"/>
        <v>0</v>
      </c>
      <c r="I73" s="30">
        <f t="shared" si="23"/>
        <v>0</v>
      </c>
      <c r="J73" s="30">
        <f>IF(I73=1,1,IF(SUM(J74:J$169)+SUM(I$26:I73)&lt;$I$22,1,0))</f>
        <v>0</v>
      </c>
      <c r="K73" s="33">
        <f t="shared" si="16"/>
        <v>0</v>
      </c>
      <c r="L73" s="33">
        <f t="shared" si="1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4"/>
        <v>0</v>
      </c>
      <c r="AE73" s="32"/>
      <c r="AF73" s="39"/>
      <c r="AG73" s="38"/>
    </row>
    <row r="74" spans="1:33" s="27" customFormat="1" hidden="1" x14ac:dyDescent="0.25">
      <c r="A74" s="30">
        <f t="shared" si="22"/>
        <v>0</v>
      </c>
      <c r="B74" s="122">
        <f t="shared" si="18"/>
        <v>0</v>
      </c>
      <c r="C74" s="121">
        <f t="shared" si="19"/>
        <v>0</v>
      </c>
      <c r="D74" s="121">
        <f t="shared" si="20"/>
        <v>0</v>
      </c>
      <c r="E74" s="121">
        <f>IFERROR(IF($A74=0,0,#REF!*#REF!),0)</f>
        <v>0</v>
      </c>
      <c r="F74" s="122">
        <f t="shared" si="21"/>
        <v>0</v>
      </c>
      <c r="I74" s="30">
        <f t="shared" si="23"/>
        <v>0</v>
      </c>
      <c r="J74" s="30">
        <f>IF(I74=1,1,IF(SUM(J75:J$169)+SUM(I$26:I74)&lt;$I$22,1,0))</f>
        <v>0</v>
      </c>
      <c r="K74" s="33">
        <f t="shared" si="16"/>
        <v>0</v>
      </c>
      <c r="L74" s="33">
        <f t="shared" si="1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4"/>
        <v>0</v>
      </c>
      <c r="AE74" s="32"/>
      <c r="AF74" s="39"/>
      <c r="AG74" s="38"/>
    </row>
    <row r="75" spans="1:33" s="27" customFormat="1" hidden="1" x14ac:dyDescent="0.25">
      <c r="A75" s="30">
        <f t="shared" si="22"/>
        <v>0</v>
      </c>
      <c r="B75" s="122">
        <f t="shared" si="18"/>
        <v>0</v>
      </c>
      <c r="C75" s="121">
        <f t="shared" si="19"/>
        <v>0</v>
      </c>
      <c r="D75" s="121">
        <f t="shared" si="20"/>
        <v>0</v>
      </c>
      <c r="E75" s="121">
        <f>IFERROR(IF($A75=0,0,#REF!*#REF!),0)</f>
        <v>0</v>
      </c>
      <c r="F75" s="122">
        <f t="shared" si="21"/>
        <v>0</v>
      </c>
      <c r="I75" s="30">
        <f t="shared" si="23"/>
        <v>0</v>
      </c>
      <c r="J75" s="30">
        <f>IF(I75=1,1,IF(SUM(J76:J$169)+SUM(I$26:I75)&lt;$I$22,1,0))</f>
        <v>0</v>
      </c>
      <c r="K75" s="33">
        <f t="shared" si="16"/>
        <v>0</v>
      </c>
      <c r="L75" s="33">
        <f t="shared" si="1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4"/>
        <v>0</v>
      </c>
      <c r="AE75" s="32"/>
      <c r="AF75" s="39"/>
      <c r="AG75" s="38"/>
    </row>
    <row r="76" spans="1:33" s="27" customFormat="1" hidden="1" x14ac:dyDescent="0.25">
      <c r="A76" s="30">
        <f t="shared" si="22"/>
        <v>0</v>
      </c>
      <c r="B76" s="122">
        <f t="shared" si="18"/>
        <v>0</v>
      </c>
      <c r="C76" s="121">
        <f t="shared" si="19"/>
        <v>0</v>
      </c>
      <c r="D76" s="121">
        <f t="shared" si="20"/>
        <v>0</v>
      </c>
      <c r="E76" s="121">
        <f>IFERROR(IF($A76=0,0,#REF!*#REF!),0)</f>
        <v>0</v>
      </c>
      <c r="F76" s="122">
        <f t="shared" si="21"/>
        <v>0</v>
      </c>
      <c r="I76" s="30">
        <f t="shared" si="23"/>
        <v>0</v>
      </c>
      <c r="J76" s="30">
        <f>IF(I76=1,1,IF(SUM(J77:J$169)+SUM(I$26:I76)&lt;$I$22,1,0))</f>
        <v>0</v>
      </c>
      <c r="K76" s="33">
        <f t="shared" si="16"/>
        <v>0</v>
      </c>
      <c r="L76" s="33">
        <f t="shared" si="1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4"/>
        <v>0</v>
      </c>
      <c r="AE76" s="32"/>
      <c r="AF76" s="39"/>
      <c r="AG76" s="38"/>
    </row>
    <row r="77" spans="1:33" s="27" customFormat="1" hidden="1" x14ac:dyDescent="0.25">
      <c r="A77" s="30">
        <f t="shared" si="22"/>
        <v>0</v>
      </c>
      <c r="B77" s="122">
        <f t="shared" si="18"/>
        <v>0</v>
      </c>
      <c r="C77" s="121">
        <f t="shared" si="19"/>
        <v>0</v>
      </c>
      <c r="D77" s="121">
        <f t="shared" si="20"/>
        <v>0</v>
      </c>
      <c r="E77" s="121">
        <f>IFERROR(IF($A77=0,0,#REF!*#REF!),0)</f>
        <v>0</v>
      </c>
      <c r="F77" s="122">
        <f t="shared" si="21"/>
        <v>0</v>
      </c>
      <c r="I77" s="30">
        <f t="shared" si="23"/>
        <v>0</v>
      </c>
      <c r="J77" s="30">
        <f>IF(I77=1,1,IF(SUM(J78:J$169)+SUM(I$26:I77)&lt;$I$22,1,0))</f>
        <v>0</v>
      </c>
      <c r="K77" s="33">
        <f t="shared" si="16"/>
        <v>0</v>
      </c>
      <c r="L77" s="33">
        <f t="shared" si="1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4"/>
        <v>0</v>
      </c>
      <c r="AE77" s="32"/>
      <c r="AF77" s="39"/>
      <c r="AG77" s="38"/>
    </row>
    <row r="78" spans="1:33" s="27" customFormat="1" hidden="1" x14ac:dyDescent="0.25">
      <c r="A78" s="30">
        <f t="shared" si="22"/>
        <v>0</v>
      </c>
      <c r="B78" s="122">
        <f t="shared" si="18"/>
        <v>0</v>
      </c>
      <c r="C78" s="121">
        <f t="shared" si="19"/>
        <v>0</v>
      </c>
      <c r="D78" s="121">
        <f t="shared" si="20"/>
        <v>0</v>
      </c>
      <c r="E78" s="121">
        <f>IFERROR(IF($A78=0,0,#REF!*#REF!),0)</f>
        <v>0</v>
      </c>
      <c r="F78" s="122">
        <f t="shared" si="21"/>
        <v>0</v>
      </c>
      <c r="I78" s="30">
        <f t="shared" si="23"/>
        <v>0</v>
      </c>
      <c r="J78" s="30">
        <f>IF(I78=1,1,IF(SUM(J79:J$169)+SUM(I$26:I78)&lt;$I$22,1,0))</f>
        <v>0</v>
      </c>
      <c r="K78" s="33">
        <f t="shared" si="16"/>
        <v>0</v>
      </c>
      <c r="L78" s="33">
        <f t="shared" si="1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4"/>
        <v>0</v>
      </c>
      <c r="AE78" s="32"/>
      <c r="AF78" s="39"/>
      <c r="AG78" s="38"/>
    </row>
    <row r="79" spans="1:33" s="27" customFormat="1" hidden="1" x14ac:dyDescent="0.25">
      <c r="A79" s="30">
        <f t="shared" si="22"/>
        <v>0</v>
      </c>
      <c r="B79" s="122">
        <f t="shared" si="18"/>
        <v>0</v>
      </c>
      <c r="C79" s="121">
        <f t="shared" si="19"/>
        <v>0</v>
      </c>
      <c r="D79" s="121">
        <f t="shared" si="20"/>
        <v>0</v>
      </c>
      <c r="E79" s="121">
        <f>IFERROR(IF($A79=0,0,#REF!*#REF!),0)</f>
        <v>0</v>
      </c>
      <c r="F79" s="122">
        <f t="shared" si="21"/>
        <v>0</v>
      </c>
      <c r="I79" s="30">
        <f t="shared" si="23"/>
        <v>0</v>
      </c>
      <c r="J79" s="30">
        <f>IF(I79=1,1,IF(SUM(J80:J$169)+SUM(I$26:I79)&lt;$I$22,1,0))</f>
        <v>0</v>
      </c>
      <c r="K79" s="33">
        <f t="shared" si="16"/>
        <v>0</v>
      </c>
      <c r="L79" s="33">
        <f t="shared" si="1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4"/>
        <v>0</v>
      </c>
      <c r="AE79" s="32"/>
      <c r="AF79" s="39"/>
      <c r="AG79" s="38"/>
    </row>
    <row r="80" spans="1:33" s="27" customFormat="1" hidden="1" x14ac:dyDescent="0.25">
      <c r="A80" s="30">
        <f t="shared" si="22"/>
        <v>0</v>
      </c>
      <c r="B80" s="122">
        <f t="shared" si="18"/>
        <v>0</v>
      </c>
      <c r="C80" s="121">
        <f t="shared" si="19"/>
        <v>0</v>
      </c>
      <c r="D80" s="121">
        <f t="shared" si="20"/>
        <v>0</v>
      </c>
      <c r="E80" s="121">
        <f>IFERROR(IF($A80=0,0,#REF!*#REF!),0)</f>
        <v>0</v>
      </c>
      <c r="F80" s="122">
        <f t="shared" si="21"/>
        <v>0</v>
      </c>
      <c r="I80" s="30">
        <f t="shared" si="23"/>
        <v>0</v>
      </c>
      <c r="J80" s="30">
        <f>IF(I80=1,1,IF(SUM(J81:J$169)+SUM(I$26:I80)&lt;$I$22,1,0))</f>
        <v>0</v>
      </c>
      <c r="K80" s="33">
        <f t="shared" si="16"/>
        <v>0</v>
      </c>
      <c r="L80" s="33">
        <f t="shared" si="1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4"/>
        <v>0</v>
      </c>
      <c r="AE80" s="32"/>
      <c r="AF80" s="39"/>
      <c r="AG80" s="38"/>
    </row>
    <row r="81" spans="1:33" s="27" customFormat="1" x14ac:dyDescent="0.25">
      <c r="A81" s="30"/>
      <c r="B81" s="122">
        <f t="shared" si="18"/>
        <v>0</v>
      </c>
      <c r="C81" s="121">
        <f t="shared" si="19"/>
        <v>0</v>
      </c>
      <c r="D81" s="121">
        <f t="shared" si="20"/>
        <v>0</v>
      </c>
      <c r="E81" s="121">
        <f>IFERROR(IF($A81=0,0,#REF!*#REF!),0)</f>
        <v>0</v>
      </c>
      <c r="F81" s="122">
        <f t="shared" si="21"/>
        <v>0</v>
      </c>
      <c r="I81" s="30">
        <v>1</v>
      </c>
      <c r="J81" s="30">
        <f>IF(I81=1,1,IF(SUM(J82:J$169)+SUM(I$26:I81)&lt;$I$22,1,0))</f>
        <v>1</v>
      </c>
      <c r="K81" s="33">
        <f t="shared" si="16"/>
        <v>1</v>
      </c>
      <c r="L81" s="33">
        <f t="shared" si="17"/>
        <v>1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4"/>
        <v>0</v>
      </c>
      <c r="AE81" s="32"/>
      <c r="AF81" s="39"/>
      <c r="AG81" s="38"/>
    </row>
    <row r="82" spans="1:33" s="27" customFormat="1" x14ac:dyDescent="0.25">
      <c r="A82" s="30"/>
      <c r="B82" s="122"/>
      <c r="C82" s="121"/>
      <c r="D82" s="121"/>
      <c r="E82" s="121"/>
      <c r="F82" s="122"/>
      <c r="I82" s="30">
        <v>1</v>
      </c>
      <c r="J82" s="30">
        <f>IF(I82=1,1,IF(SUM(J83:J$169)+SUM(I$26:I82)&lt;$I$22,1,0))</f>
        <v>1</v>
      </c>
      <c r="K82" s="33">
        <f t="shared" si="16"/>
        <v>1</v>
      </c>
      <c r="L82" s="33">
        <f t="shared" si="17"/>
        <v>1</v>
      </c>
      <c r="M82" s="33"/>
      <c r="N82" s="33"/>
      <c r="O82" s="33"/>
      <c r="P82" s="33"/>
      <c r="Q82" s="33"/>
      <c r="R82" s="33"/>
      <c r="S82" s="33"/>
      <c r="T82" s="195"/>
      <c r="U82" s="48"/>
      <c r="V82" s="573" t="s">
        <v>45</v>
      </c>
      <c r="W82" s="573"/>
      <c r="X82" s="131"/>
      <c r="Y82" s="199"/>
      <c r="Z82" s="114"/>
      <c r="AA82" s="202"/>
      <c r="AB82" s="114"/>
      <c r="AC82" s="196"/>
      <c r="AD82" s="201">
        <f>ROUND(SUM(AD83:AD102),2)</f>
        <v>0</v>
      </c>
      <c r="AE82" s="32"/>
      <c r="AF82" s="39"/>
      <c r="AG82" s="38"/>
    </row>
    <row r="83" spans="1:33" s="27" customFormat="1" x14ac:dyDescent="0.25">
      <c r="A83" s="30"/>
      <c r="B83" s="122">
        <f t="shared" ref="B83:B102" si="25">IFERROR(IF($A83=0,0, ($AD83/$G$1)/$E$1  ),0)</f>
        <v>0</v>
      </c>
      <c r="C83" s="121">
        <f t="shared" ref="C83:C102" si="26">IF($A83=0,0,$B83*$E$1)</f>
        <v>0</v>
      </c>
      <c r="D83" s="121">
        <f t="shared" ref="D83:D102" si="27">IF($A83=0,0,$B83*$F$1)</f>
        <v>0</v>
      </c>
      <c r="E83" s="121">
        <f>IFERROR(IF($A83=0,0,#REF!*#REF!),0)</f>
        <v>0</v>
      </c>
      <c r="F83" s="122">
        <f t="shared" ref="F83:F102" si="28">IF($A83=0,0, ( ($AD83/$E83) / $Y83))</f>
        <v>0</v>
      </c>
      <c r="I83" s="30">
        <v>1</v>
      </c>
      <c r="J83" s="30">
        <f>IF(I83=1,1,IF(SUM(J84:J$169)+SUM(I$26:I83)&lt;$I$22,1,0))</f>
        <v>1</v>
      </c>
      <c r="K83" s="33">
        <f t="shared" si="16"/>
        <v>1</v>
      </c>
      <c r="L83" s="33">
        <f t="shared" si="17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>ROUND(AB83*AC83,4)</f>
        <v>0</v>
      </c>
      <c r="AE83" s="32"/>
      <c r="AF83" s="39"/>
      <c r="AG83" s="38"/>
    </row>
    <row r="84" spans="1:33" s="27" customFormat="1" x14ac:dyDescent="0.25">
      <c r="A84" s="30"/>
      <c r="B84" s="122">
        <f t="shared" si="25"/>
        <v>0</v>
      </c>
      <c r="C84" s="121">
        <f t="shared" si="26"/>
        <v>0</v>
      </c>
      <c r="D84" s="121">
        <f t="shared" si="27"/>
        <v>0</v>
      </c>
      <c r="E84" s="121">
        <f>IFERROR(IF($A84=0,0,#REF!*#REF!),0)</f>
        <v>0</v>
      </c>
      <c r="F84" s="122">
        <f t="shared" si="28"/>
        <v>0</v>
      </c>
      <c r="I84" s="30">
        <v>1</v>
      </c>
      <c r="J84" s="30">
        <f>IF(I84=1,1,IF(SUM(J85:J$169)+SUM(I$26:I84)&lt;$I$22,1,0))</f>
        <v>1</v>
      </c>
      <c r="K84" s="33">
        <f t="shared" si="16"/>
        <v>1</v>
      </c>
      <c r="L84" s="33">
        <f t="shared" si="17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 t="shared" ref="AD84:AD102" si="29">ROUND(AB84*AC84,4)</f>
        <v>0</v>
      </c>
      <c r="AE84" s="32"/>
      <c r="AF84" s="39"/>
      <c r="AG84" s="38"/>
    </row>
    <row r="85" spans="1:33" s="27" customFormat="1" hidden="1" x14ac:dyDescent="0.25">
      <c r="A85" s="30">
        <f t="shared" ref="A85:A102" si="30">IFERROR(IF(AD85&gt;0,T85,0),0)</f>
        <v>0</v>
      </c>
      <c r="B85" s="122">
        <f t="shared" si="25"/>
        <v>0</v>
      </c>
      <c r="C85" s="121">
        <f t="shared" si="26"/>
        <v>0</v>
      </c>
      <c r="D85" s="121">
        <f t="shared" si="27"/>
        <v>0</v>
      </c>
      <c r="E85" s="121">
        <f>IFERROR(IF($A85=0,0,#REF!*#REF!),0)</f>
        <v>0</v>
      </c>
      <c r="F85" s="122">
        <f t="shared" si="28"/>
        <v>0</v>
      </c>
      <c r="I85" s="30">
        <f t="shared" ref="I85:I102" si="31">IF($AD85=0,0,1)</f>
        <v>0</v>
      </c>
      <c r="J85" s="30">
        <f>IF(I85=1,1,IF(SUM(J86:J$169)+SUM(I$26:I85)&lt;$I$22,1,0))</f>
        <v>0</v>
      </c>
      <c r="K85" s="33">
        <f t="shared" si="16"/>
        <v>0</v>
      </c>
      <c r="L85" s="33">
        <f t="shared" si="17"/>
        <v>0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si="29"/>
        <v>0</v>
      </c>
      <c r="AE85" s="32"/>
      <c r="AF85" s="39"/>
      <c r="AG85" s="38"/>
    </row>
    <row r="86" spans="1:33" s="27" customFormat="1" hidden="1" x14ac:dyDescent="0.25">
      <c r="A86" s="30">
        <f t="shared" si="30"/>
        <v>0</v>
      </c>
      <c r="B86" s="122">
        <f t="shared" si="25"/>
        <v>0</v>
      </c>
      <c r="C86" s="121">
        <f t="shared" si="26"/>
        <v>0</v>
      </c>
      <c r="D86" s="121">
        <f t="shared" si="27"/>
        <v>0</v>
      </c>
      <c r="E86" s="121">
        <f>IFERROR(IF($A86=0,0,#REF!*#REF!),0)</f>
        <v>0</v>
      </c>
      <c r="F86" s="122">
        <f t="shared" si="28"/>
        <v>0</v>
      </c>
      <c r="I86" s="30">
        <f t="shared" si="31"/>
        <v>0</v>
      </c>
      <c r="J86" s="30">
        <f>IF(I86=1,1,IF(SUM(J87:J$169)+SUM(I$26:I86)&lt;$I$22,1,0))</f>
        <v>0</v>
      </c>
      <c r="K86" s="33">
        <f t="shared" si="16"/>
        <v>0</v>
      </c>
      <c r="L86" s="33">
        <f t="shared" si="17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9"/>
        <v>0</v>
      </c>
      <c r="AE86" s="32"/>
      <c r="AF86" s="39"/>
      <c r="AG86" s="38"/>
    </row>
    <row r="87" spans="1:33" s="27" customFormat="1" hidden="1" x14ac:dyDescent="0.25">
      <c r="A87" s="30">
        <f t="shared" si="30"/>
        <v>0</v>
      </c>
      <c r="B87" s="122">
        <f t="shared" si="25"/>
        <v>0</v>
      </c>
      <c r="C87" s="121">
        <f t="shared" si="26"/>
        <v>0</v>
      </c>
      <c r="D87" s="121">
        <f t="shared" si="27"/>
        <v>0</v>
      </c>
      <c r="E87" s="121">
        <f>IFERROR(IF($A87=0,0,#REF!*#REF!),0)</f>
        <v>0</v>
      </c>
      <c r="F87" s="122">
        <f t="shared" si="28"/>
        <v>0</v>
      </c>
      <c r="I87" s="30">
        <f t="shared" si="31"/>
        <v>0</v>
      </c>
      <c r="J87" s="30">
        <f>IF(I87=1,1,IF(SUM(J88:J$169)+SUM(I$26:I87)&lt;$I$22,1,0))</f>
        <v>0</v>
      </c>
      <c r="K87" s="33">
        <f t="shared" si="16"/>
        <v>0</v>
      </c>
      <c r="L87" s="33">
        <f t="shared" si="1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9"/>
        <v>0</v>
      </c>
      <c r="AE87" s="32"/>
      <c r="AF87" s="39"/>
      <c r="AG87" s="38"/>
    </row>
    <row r="88" spans="1:33" s="27" customFormat="1" hidden="1" x14ac:dyDescent="0.25">
      <c r="A88" s="30">
        <f t="shared" si="30"/>
        <v>0</v>
      </c>
      <c r="B88" s="122">
        <f t="shared" si="25"/>
        <v>0</v>
      </c>
      <c r="C88" s="121">
        <f t="shared" si="26"/>
        <v>0</v>
      </c>
      <c r="D88" s="121">
        <f t="shared" si="27"/>
        <v>0</v>
      </c>
      <c r="E88" s="121">
        <f>IFERROR(IF($A88=0,0,#REF!*#REF!),0)</f>
        <v>0</v>
      </c>
      <c r="F88" s="122">
        <f t="shared" si="28"/>
        <v>0</v>
      </c>
      <c r="I88" s="30">
        <f t="shared" si="31"/>
        <v>0</v>
      </c>
      <c r="J88" s="30">
        <f>IF(I88=1,1,IF(SUM(J89:J$169)+SUM(I$26:I88)&lt;$I$22,1,0))</f>
        <v>0</v>
      </c>
      <c r="K88" s="33">
        <f t="shared" si="16"/>
        <v>0</v>
      </c>
      <c r="L88" s="33">
        <f t="shared" si="1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9"/>
        <v>0</v>
      </c>
      <c r="AE88" s="32"/>
      <c r="AF88" s="39"/>
      <c r="AG88" s="38"/>
    </row>
    <row r="89" spans="1:33" s="27" customFormat="1" hidden="1" x14ac:dyDescent="0.25">
      <c r="A89" s="30">
        <f t="shared" si="30"/>
        <v>0</v>
      </c>
      <c r="B89" s="122">
        <f t="shared" si="25"/>
        <v>0</v>
      </c>
      <c r="C89" s="121">
        <f t="shared" si="26"/>
        <v>0</v>
      </c>
      <c r="D89" s="121">
        <f t="shared" si="27"/>
        <v>0</v>
      </c>
      <c r="E89" s="121">
        <f>IFERROR(IF($A89=0,0,#REF!*#REF!),0)</f>
        <v>0</v>
      </c>
      <c r="F89" s="122">
        <f t="shared" si="28"/>
        <v>0</v>
      </c>
      <c r="I89" s="30">
        <f t="shared" si="31"/>
        <v>0</v>
      </c>
      <c r="J89" s="30">
        <f>IF(I89=1,1,IF(SUM(J90:J$169)+SUM(I$26:I89)&lt;$I$22,1,0))</f>
        <v>0</v>
      </c>
      <c r="K89" s="33">
        <f t="shared" ref="K89:K120" si="32">MAX(I89:J89)</f>
        <v>0</v>
      </c>
      <c r="L89" s="33">
        <f t="shared" ref="L89:L120" si="33">K89</f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9"/>
        <v>0</v>
      </c>
      <c r="AE89" s="32"/>
      <c r="AF89" s="39"/>
      <c r="AG89" s="38"/>
    </row>
    <row r="90" spans="1:33" s="27" customFormat="1" hidden="1" x14ac:dyDescent="0.25">
      <c r="A90" s="30">
        <f t="shared" si="30"/>
        <v>0</v>
      </c>
      <c r="B90" s="122">
        <f t="shared" si="25"/>
        <v>0</v>
      </c>
      <c r="C90" s="121">
        <f t="shared" si="26"/>
        <v>0</v>
      </c>
      <c r="D90" s="121">
        <f t="shared" si="27"/>
        <v>0</v>
      </c>
      <c r="E90" s="121">
        <f>IFERROR(IF($A90=0,0,#REF!*#REF!),0)</f>
        <v>0</v>
      </c>
      <c r="F90" s="122">
        <f t="shared" si="28"/>
        <v>0</v>
      </c>
      <c r="I90" s="30">
        <f t="shared" si="31"/>
        <v>0</v>
      </c>
      <c r="J90" s="30">
        <f>IF(I90=1,1,IF(SUM(J91:J$169)+SUM(I$26:I90)&lt;$I$22,1,0))</f>
        <v>0</v>
      </c>
      <c r="K90" s="33">
        <f t="shared" si="32"/>
        <v>0</v>
      </c>
      <c r="L90" s="33">
        <f t="shared" si="33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9"/>
        <v>0</v>
      </c>
      <c r="AE90" s="32"/>
      <c r="AF90" s="39"/>
      <c r="AG90" s="38"/>
    </row>
    <row r="91" spans="1:33" s="27" customFormat="1" hidden="1" x14ac:dyDescent="0.25">
      <c r="A91" s="30">
        <f t="shared" si="30"/>
        <v>0</v>
      </c>
      <c r="B91" s="122">
        <f t="shared" si="25"/>
        <v>0</v>
      </c>
      <c r="C91" s="121">
        <f t="shared" si="26"/>
        <v>0</v>
      </c>
      <c r="D91" s="121">
        <f t="shared" si="27"/>
        <v>0</v>
      </c>
      <c r="E91" s="121">
        <f>IFERROR(IF($A91=0,0,#REF!*#REF!),0)</f>
        <v>0</v>
      </c>
      <c r="F91" s="122">
        <f t="shared" si="28"/>
        <v>0</v>
      </c>
      <c r="I91" s="30">
        <f t="shared" si="31"/>
        <v>0</v>
      </c>
      <c r="J91" s="30">
        <f>IF(I91=1,1,IF(SUM(J92:J$169)+SUM(I$26:I91)&lt;$I$22,1,0))</f>
        <v>0</v>
      </c>
      <c r="K91" s="33">
        <f t="shared" si="32"/>
        <v>0</v>
      </c>
      <c r="L91" s="33">
        <f t="shared" si="33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9"/>
        <v>0</v>
      </c>
      <c r="AE91" s="32"/>
      <c r="AF91" s="39"/>
      <c r="AG91" s="38"/>
    </row>
    <row r="92" spans="1:33" s="27" customFormat="1" hidden="1" x14ac:dyDescent="0.25">
      <c r="A92" s="30">
        <f t="shared" si="30"/>
        <v>0</v>
      </c>
      <c r="B92" s="122">
        <f t="shared" si="25"/>
        <v>0</v>
      </c>
      <c r="C92" s="121">
        <f t="shared" si="26"/>
        <v>0</v>
      </c>
      <c r="D92" s="121">
        <f t="shared" si="27"/>
        <v>0</v>
      </c>
      <c r="E92" s="121">
        <f>IFERROR(IF($A92=0,0,#REF!*#REF!),0)</f>
        <v>0</v>
      </c>
      <c r="F92" s="122">
        <f t="shared" si="28"/>
        <v>0</v>
      </c>
      <c r="I92" s="30">
        <f t="shared" si="31"/>
        <v>0</v>
      </c>
      <c r="J92" s="30">
        <f>IF(I92=1,1,IF(SUM(J93:J$169)+SUM(I$26:I92)&lt;$I$22,1,0))</f>
        <v>0</v>
      </c>
      <c r="K92" s="33">
        <f t="shared" si="32"/>
        <v>0</v>
      </c>
      <c r="L92" s="33">
        <f t="shared" si="3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9"/>
        <v>0</v>
      </c>
      <c r="AE92" s="32"/>
      <c r="AF92" s="39"/>
      <c r="AG92" s="38"/>
    </row>
    <row r="93" spans="1:33" s="27" customFormat="1" hidden="1" x14ac:dyDescent="0.25">
      <c r="A93" s="30">
        <f t="shared" si="30"/>
        <v>0</v>
      </c>
      <c r="B93" s="122">
        <f t="shared" si="25"/>
        <v>0</v>
      </c>
      <c r="C93" s="121">
        <f t="shared" si="26"/>
        <v>0</v>
      </c>
      <c r="D93" s="121">
        <f t="shared" si="27"/>
        <v>0</v>
      </c>
      <c r="E93" s="121">
        <f>IFERROR(IF($A93=0,0,#REF!*#REF!),0)</f>
        <v>0</v>
      </c>
      <c r="F93" s="122">
        <f t="shared" si="28"/>
        <v>0</v>
      </c>
      <c r="I93" s="30">
        <f t="shared" si="31"/>
        <v>0</v>
      </c>
      <c r="J93" s="30">
        <f>IF(I93=1,1,IF(SUM(J94:J$169)+SUM(I$26:I93)&lt;$I$22,1,0))</f>
        <v>0</v>
      </c>
      <c r="K93" s="33">
        <f t="shared" si="32"/>
        <v>0</v>
      </c>
      <c r="L93" s="33">
        <f t="shared" si="3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9"/>
        <v>0</v>
      </c>
      <c r="AE93" s="32"/>
      <c r="AF93" s="39"/>
      <c r="AG93" s="38"/>
    </row>
    <row r="94" spans="1:33" s="27" customFormat="1" hidden="1" x14ac:dyDescent="0.25">
      <c r="A94" s="30">
        <f t="shared" si="30"/>
        <v>0</v>
      </c>
      <c r="B94" s="122">
        <f t="shared" si="25"/>
        <v>0</v>
      </c>
      <c r="C94" s="121">
        <f t="shared" si="26"/>
        <v>0</v>
      </c>
      <c r="D94" s="121">
        <f t="shared" si="27"/>
        <v>0</v>
      </c>
      <c r="E94" s="121">
        <f>IFERROR(IF($A94=0,0,#REF!*#REF!),0)</f>
        <v>0</v>
      </c>
      <c r="F94" s="122">
        <f t="shared" si="28"/>
        <v>0</v>
      </c>
      <c r="I94" s="30">
        <f t="shared" si="31"/>
        <v>0</v>
      </c>
      <c r="J94" s="30">
        <f>IF(I94=1,1,IF(SUM(J95:J$169)+SUM(I$26:I94)&lt;$I$22,1,0))</f>
        <v>0</v>
      </c>
      <c r="K94" s="33">
        <f t="shared" si="32"/>
        <v>0</v>
      </c>
      <c r="L94" s="33">
        <f t="shared" si="3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9"/>
        <v>0</v>
      </c>
      <c r="AE94" s="32"/>
      <c r="AF94" s="39"/>
      <c r="AG94" s="38"/>
    </row>
    <row r="95" spans="1:33" s="27" customFormat="1" hidden="1" x14ac:dyDescent="0.25">
      <c r="A95" s="30">
        <f t="shared" si="30"/>
        <v>0</v>
      </c>
      <c r="B95" s="122">
        <f t="shared" si="25"/>
        <v>0</v>
      </c>
      <c r="C95" s="121">
        <f t="shared" si="26"/>
        <v>0</v>
      </c>
      <c r="D95" s="121">
        <f t="shared" si="27"/>
        <v>0</v>
      </c>
      <c r="E95" s="121">
        <f>IFERROR(IF($A95=0,0,#REF!*#REF!),0)</f>
        <v>0</v>
      </c>
      <c r="F95" s="122">
        <f t="shared" si="28"/>
        <v>0</v>
      </c>
      <c r="I95" s="30">
        <f t="shared" si="31"/>
        <v>0</v>
      </c>
      <c r="J95" s="30">
        <f>IF(I95=1,1,IF(SUM(J96:J$169)+SUM(I$26:I95)&lt;$I$22,1,0))</f>
        <v>0</v>
      </c>
      <c r="K95" s="33">
        <f t="shared" si="32"/>
        <v>0</v>
      </c>
      <c r="L95" s="33">
        <f t="shared" si="3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9"/>
        <v>0</v>
      </c>
      <c r="AE95" s="32"/>
      <c r="AF95" s="39"/>
      <c r="AG95" s="38"/>
    </row>
    <row r="96" spans="1:33" s="27" customFormat="1" ht="14.45" hidden="1" customHeight="1" x14ac:dyDescent="0.25">
      <c r="A96" s="30">
        <f t="shared" si="30"/>
        <v>0</v>
      </c>
      <c r="B96" s="122">
        <f t="shared" si="25"/>
        <v>0</v>
      </c>
      <c r="C96" s="121">
        <f t="shared" si="26"/>
        <v>0</v>
      </c>
      <c r="D96" s="121">
        <f t="shared" si="27"/>
        <v>0</v>
      </c>
      <c r="E96" s="121">
        <f>IFERROR(IF($A96=0,0,#REF!*#REF!),0)</f>
        <v>0</v>
      </c>
      <c r="F96" s="122">
        <f t="shared" si="28"/>
        <v>0</v>
      </c>
      <c r="I96" s="30">
        <f t="shared" si="31"/>
        <v>0</v>
      </c>
      <c r="J96" s="30">
        <f>IF(I96=1,1,IF(SUM(J97:J$169)+SUM(I$26:I96)&lt;$I$22,1,0))</f>
        <v>0</v>
      </c>
      <c r="K96" s="33">
        <f t="shared" si="32"/>
        <v>0</v>
      </c>
      <c r="L96" s="33">
        <f t="shared" si="3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9"/>
        <v>0</v>
      </c>
      <c r="AE96" s="32"/>
      <c r="AF96" s="39"/>
      <c r="AG96" s="38"/>
    </row>
    <row r="97" spans="1:34" s="27" customFormat="1" hidden="1" x14ac:dyDescent="0.25">
      <c r="A97" s="30">
        <f t="shared" si="30"/>
        <v>0</v>
      </c>
      <c r="B97" s="122">
        <f t="shared" si="25"/>
        <v>0</v>
      </c>
      <c r="C97" s="121">
        <f t="shared" si="26"/>
        <v>0</v>
      </c>
      <c r="D97" s="121">
        <f t="shared" si="27"/>
        <v>0</v>
      </c>
      <c r="E97" s="121">
        <f>IFERROR(IF($A97=0,0,#REF!*#REF!),0)</f>
        <v>0</v>
      </c>
      <c r="F97" s="122">
        <f t="shared" si="28"/>
        <v>0</v>
      </c>
      <c r="I97" s="30">
        <f t="shared" si="31"/>
        <v>0</v>
      </c>
      <c r="J97" s="30">
        <f>IF(I97=1,1,IF(SUM(J98:J$169)+SUM(I$26:I97)&lt;$I$22,1,0))</f>
        <v>0</v>
      </c>
      <c r="K97" s="33">
        <f t="shared" si="32"/>
        <v>0</v>
      </c>
      <c r="L97" s="33">
        <f t="shared" si="3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9"/>
        <v>0</v>
      </c>
      <c r="AE97" s="32"/>
      <c r="AF97" s="39"/>
      <c r="AG97" s="38"/>
    </row>
    <row r="98" spans="1:34" s="27" customFormat="1" hidden="1" x14ac:dyDescent="0.25">
      <c r="A98" s="30">
        <f t="shared" si="30"/>
        <v>0</v>
      </c>
      <c r="B98" s="122">
        <f t="shared" si="25"/>
        <v>0</v>
      </c>
      <c r="C98" s="121">
        <f t="shared" si="26"/>
        <v>0</v>
      </c>
      <c r="D98" s="121">
        <f t="shared" si="27"/>
        <v>0</v>
      </c>
      <c r="E98" s="121">
        <f>IFERROR(IF($A98=0,0,#REF!*#REF!),0)</f>
        <v>0</v>
      </c>
      <c r="F98" s="122">
        <f t="shared" si="28"/>
        <v>0</v>
      </c>
      <c r="I98" s="30">
        <f t="shared" si="31"/>
        <v>0</v>
      </c>
      <c r="J98" s="30">
        <f>IF(I98=1,1,IF(SUM(J99:J$169)+SUM(I$26:I98)&lt;$I$22,1,0))</f>
        <v>0</v>
      </c>
      <c r="K98" s="33">
        <f t="shared" si="32"/>
        <v>0</v>
      </c>
      <c r="L98" s="33">
        <f t="shared" si="3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9"/>
        <v>0</v>
      </c>
      <c r="AE98" s="32"/>
      <c r="AF98" s="39"/>
      <c r="AG98" s="38"/>
    </row>
    <row r="99" spans="1:34" s="27" customFormat="1" hidden="1" x14ac:dyDescent="0.25">
      <c r="A99" s="30">
        <f t="shared" si="30"/>
        <v>0</v>
      </c>
      <c r="B99" s="122">
        <f t="shared" si="25"/>
        <v>0</v>
      </c>
      <c r="C99" s="121">
        <f t="shared" si="26"/>
        <v>0</v>
      </c>
      <c r="D99" s="121">
        <f t="shared" si="27"/>
        <v>0</v>
      </c>
      <c r="E99" s="121">
        <f>IFERROR(IF($A99=0,0,#REF!*#REF!),0)</f>
        <v>0</v>
      </c>
      <c r="F99" s="122">
        <f t="shared" si="28"/>
        <v>0</v>
      </c>
      <c r="I99" s="30">
        <f t="shared" si="31"/>
        <v>0</v>
      </c>
      <c r="J99" s="30">
        <f>IF(I99=1,1,IF(SUM(J100:J$169)+SUM(I$26:I99)&lt;$I$22,1,0))</f>
        <v>0</v>
      </c>
      <c r="K99" s="33">
        <f t="shared" si="32"/>
        <v>0</v>
      </c>
      <c r="L99" s="33">
        <f t="shared" si="3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9"/>
        <v>0</v>
      </c>
      <c r="AE99" s="32"/>
      <c r="AF99" s="39"/>
      <c r="AG99" s="38"/>
    </row>
    <row r="100" spans="1:34" s="27" customFormat="1" hidden="1" x14ac:dyDescent="0.25">
      <c r="A100" s="30">
        <f t="shared" si="30"/>
        <v>0</v>
      </c>
      <c r="B100" s="122">
        <f t="shared" si="25"/>
        <v>0</v>
      </c>
      <c r="C100" s="121">
        <f t="shared" si="26"/>
        <v>0</v>
      </c>
      <c r="D100" s="121">
        <f t="shared" si="27"/>
        <v>0</v>
      </c>
      <c r="E100" s="121">
        <f>IFERROR(IF($A100=0,0,#REF!*#REF!),0)</f>
        <v>0</v>
      </c>
      <c r="F100" s="122">
        <f t="shared" si="28"/>
        <v>0</v>
      </c>
      <c r="I100" s="30">
        <f t="shared" si="31"/>
        <v>0</v>
      </c>
      <c r="J100" s="30">
        <f>IF(I100=1,1,IF(SUM(J101:J$169)+SUM(I$26:I100)&lt;$I$22,1,0))</f>
        <v>0</v>
      </c>
      <c r="K100" s="33">
        <f t="shared" si="32"/>
        <v>0</v>
      </c>
      <c r="L100" s="33">
        <f t="shared" si="3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9"/>
        <v>0</v>
      </c>
      <c r="AE100" s="32"/>
      <c r="AF100" s="39"/>
      <c r="AG100" s="38"/>
    </row>
    <row r="101" spans="1:34" s="27" customFormat="1" hidden="1" x14ac:dyDescent="0.25">
      <c r="A101" s="30">
        <f t="shared" si="30"/>
        <v>0</v>
      </c>
      <c r="B101" s="122">
        <f t="shared" si="25"/>
        <v>0</v>
      </c>
      <c r="C101" s="121">
        <f t="shared" si="26"/>
        <v>0</v>
      </c>
      <c r="D101" s="121">
        <f t="shared" si="27"/>
        <v>0</v>
      </c>
      <c r="E101" s="121">
        <f>IFERROR(IF($A101=0,0,#REF!*#REF!),0)</f>
        <v>0</v>
      </c>
      <c r="F101" s="122">
        <f t="shared" si="28"/>
        <v>0</v>
      </c>
      <c r="I101" s="30">
        <f t="shared" si="31"/>
        <v>0</v>
      </c>
      <c r="J101" s="30">
        <f>IF(I101=1,1,IF(SUM(J102:J$169)+SUM(I$26:I101)&lt;$I$22,1,0))</f>
        <v>0</v>
      </c>
      <c r="K101" s="33">
        <f t="shared" si="32"/>
        <v>0</v>
      </c>
      <c r="L101" s="33">
        <f t="shared" si="3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9"/>
        <v>0</v>
      </c>
      <c r="AE101" s="32"/>
      <c r="AF101" s="39"/>
      <c r="AG101" s="38"/>
    </row>
    <row r="102" spans="1:34" s="27" customFormat="1" hidden="1" x14ac:dyDescent="0.25">
      <c r="A102" s="30">
        <f t="shared" si="30"/>
        <v>0</v>
      </c>
      <c r="B102" s="122">
        <f t="shared" si="25"/>
        <v>0</v>
      </c>
      <c r="C102" s="121">
        <f t="shared" si="26"/>
        <v>0</v>
      </c>
      <c r="D102" s="121">
        <f t="shared" si="27"/>
        <v>0</v>
      </c>
      <c r="E102" s="121">
        <f>IFERROR(IF($A102=0,0,#REF!*#REF!),0)</f>
        <v>0</v>
      </c>
      <c r="F102" s="122">
        <f t="shared" si="28"/>
        <v>0</v>
      </c>
      <c r="I102" s="30">
        <f t="shared" si="31"/>
        <v>0</v>
      </c>
      <c r="J102" s="30">
        <f>IF(I102=1,1,IF(SUM(J103:J$169)+SUM(I$26:I102)&lt;$I$22,1,0))</f>
        <v>0</v>
      </c>
      <c r="K102" s="33">
        <f t="shared" si="32"/>
        <v>0</v>
      </c>
      <c r="L102" s="33">
        <f t="shared" si="3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9"/>
        <v>0</v>
      </c>
      <c r="AE102" s="32"/>
      <c r="AF102" s="39"/>
      <c r="AG102" s="38"/>
    </row>
    <row r="103" spans="1:34" s="27" customFormat="1" x14ac:dyDescent="0.25">
      <c r="A103" s="31"/>
      <c r="B103" s="31"/>
      <c r="C103" s="31"/>
      <c r="D103" s="31"/>
      <c r="E103" s="31"/>
      <c r="F103" s="31"/>
      <c r="I103" s="30">
        <v>1</v>
      </c>
      <c r="J103" s="30">
        <f>IF(I103=1,1,IF(SUM(J106:J$169)+SUM(I$26:I103)&lt;$I$22,1,0))</f>
        <v>1</v>
      </c>
      <c r="K103" s="33">
        <f t="shared" si="32"/>
        <v>1</v>
      </c>
      <c r="L103" s="33">
        <f t="shared" si="33"/>
        <v>1</v>
      </c>
      <c r="M103" s="33"/>
      <c r="N103" s="33"/>
      <c r="O103" s="33"/>
      <c r="P103" s="33"/>
      <c r="Q103" s="33"/>
      <c r="R103" s="33"/>
      <c r="S103" s="33"/>
      <c r="T103" s="195"/>
      <c r="U103" s="48"/>
      <c r="V103" s="570"/>
      <c r="W103" s="570"/>
      <c r="X103" s="194"/>
      <c r="Y103" s="193"/>
      <c r="Z103" s="191"/>
      <c r="AA103" s="192"/>
      <c r="AB103" s="191"/>
      <c r="AC103" s="160" t="s">
        <v>43</v>
      </c>
      <c r="AD103" s="190">
        <f>ROUND(AD40+AD61+AD82,2)</f>
        <v>20947.810000000001</v>
      </c>
      <c r="AE103" s="32"/>
      <c r="AF103" s="39"/>
      <c r="AG103" s="38"/>
    </row>
    <row r="104" spans="1:34" s="101" customFormat="1" ht="14.45" customHeight="1" x14ac:dyDescent="0.25">
      <c r="A104" s="30"/>
      <c r="B104" s="122">
        <f>IFERROR(IF($A104=0,0, ($AD104/$G$1)/$E$1  ),0)</f>
        <v>0</v>
      </c>
      <c r="C104" s="121">
        <f>IF($A104=0,0,$B104*$E$1)</f>
        <v>0</v>
      </c>
      <c r="D104" s="121">
        <f>IF($A104=0,0,$B104*$F$1)</f>
        <v>0</v>
      </c>
      <c r="E104" s="121"/>
      <c r="F104" s="122"/>
      <c r="G104" s="64" t="s">
        <v>16</v>
      </c>
      <c r="H104" s="63">
        <f>IFERROR(IF(G104=$A$1,1,0),0)</f>
        <v>1</v>
      </c>
      <c r="I104" s="30">
        <v>1</v>
      </c>
      <c r="J104" s="30">
        <f>H104</f>
        <v>1</v>
      </c>
      <c r="K104" s="33">
        <f t="shared" si="32"/>
        <v>1</v>
      </c>
      <c r="L104" s="33">
        <f t="shared" si="33"/>
        <v>1</v>
      </c>
      <c r="M104" s="33"/>
      <c r="N104" s="33"/>
      <c r="O104" s="33"/>
      <c r="P104" s="33"/>
      <c r="Q104" s="33"/>
      <c r="R104" s="33"/>
      <c r="S104" s="61"/>
      <c r="T104" s="157">
        <v>1</v>
      </c>
      <c r="U104" s="168"/>
      <c r="V104" s="185"/>
      <c r="W104" s="185"/>
      <c r="X104" s="185"/>
      <c r="Y104" s="184"/>
      <c r="Z104" s="183"/>
      <c r="AA104" s="183"/>
      <c r="AB104" s="189" t="s">
        <v>42</v>
      </c>
      <c r="AC104" s="188">
        <v>0.84040000000000004</v>
      </c>
      <c r="AD104" s="187">
        <f>$AD$103*AC104*T104</f>
        <v>17604.539524000003</v>
      </c>
      <c r="AE104" s="102"/>
      <c r="AF104" s="104"/>
      <c r="AG104" s="103"/>
    </row>
    <row r="105" spans="1:34" s="101" customFormat="1" ht="22.35" customHeight="1" x14ac:dyDescent="0.25">
      <c r="A105" s="112"/>
      <c r="B105" s="112"/>
      <c r="C105" s="112"/>
      <c r="D105" s="112"/>
      <c r="E105" s="112"/>
      <c r="F105" s="112"/>
      <c r="I105" s="30">
        <v>1</v>
      </c>
      <c r="J105" s="30">
        <f>IF(I105=1,1,IF(SUM(J108:J$169)+SUM(I$26:I105)&lt;$I$22,1,0))</f>
        <v>1</v>
      </c>
      <c r="K105" s="33">
        <f t="shared" si="32"/>
        <v>1</v>
      </c>
      <c r="L105" s="33">
        <f t="shared" si="33"/>
        <v>1</v>
      </c>
      <c r="M105" s="33"/>
      <c r="N105" s="33"/>
      <c r="O105" s="33"/>
      <c r="P105" s="33"/>
      <c r="Q105" s="33"/>
      <c r="R105" s="33"/>
      <c r="S105" s="61"/>
      <c r="T105" s="186"/>
      <c r="U105" s="168"/>
      <c r="V105" s="185"/>
      <c r="W105" s="185"/>
      <c r="X105" s="185"/>
      <c r="Y105" s="184"/>
      <c r="Z105" s="183"/>
      <c r="AA105" s="183"/>
      <c r="AB105" s="182"/>
      <c r="AC105" s="181" t="s">
        <v>41</v>
      </c>
      <c r="AD105" s="180">
        <f>ROUND(AD103+AD104,2)</f>
        <v>38552.35</v>
      </c>
      <c r="AE105" s="102"/>
      <c r="AF105" s="104"/>
      <c r="AG105" s="103"/>
    </row>
    <row r="106" spans="1:34" s="101" customFormat="1" ht="25.35" customHeight="1" x14ac:dyDescent="0.25">
      <c r="A106" s="112"/>
      <c r="B106" s="112"/>
      <c r="C106" s="112"/>
      <c r="D106" s="112"/>
      <c r="E106" s="112"/>
      <c r="F106" s="112"/>
      <c r="G106" s="100" t="s">
        <v>18</v>
      </c>
      <c r="H106" s="100" t="s">
        <v>17</v>
      </c>
      <c r="I106" s="30">
        <v>1</v>
      </c>
      <c r="J106" s="30">
        <f>IF(I106=1,1,IF(SUM(J108:J$169)+SUM(I$26:I106)&lt;$I$22,1,0))</f>
        <v>1</v>
      </c>
      <c r="K106" s="33">
        <f t="shared" si="32"/>
        <v>1</v>
      </c>
      <c r="L106" s="33">
        <f t="shared" si="33"/>
        <v>1</v>
      </c>
      <c r="M106" s="33"/>
      <c r="N106" s="33"/>
      <c r="O106" s="33"/>
      <c r="P106" s="33"/>
      <c r="Q106" s="33"/>
      <c r="R106" s="33"/>
      <c r="S106" s="61"/>
      <c r="T106" s="179" t="s">
        <v>40</v>
      </c>
      <c r="U106" s="168"/>
      <c r="V106" s="178" t="s">
        <v>39</v>
      </c>
      <c r="W106" s="177"/>
      <c r="X106" s="167"/>
      <c r="Y106" s="177"/>
      <c r="Z106" s="176"/>
      <c r="AA106" s="176"/>
      <c r="AB106" s="176"/>
      <c r="AC106" s="125"/>
      <c r="AD106" s="175"/>
      <c r="AE106" s="102"/>
      <c r="AF106" s="104"/>
      <c r="AG106" s="103"/>
      <c r="AH106" s="397"/>
    </row>
    <row r="107" spans="1:34" s="101" customFormat="1" ht="14.45" customHeight="1" x14ac:dyDescent="0.25">
      <c r="A107" s="112"/>
      <c r="B107" s="112"/>
      <c r="C107" s="112"/>
      <c r="D107" s="112"/>
      <c r="E107" s="112"/>
      <c r="F107" s="112"/>
      <c r="G107" s="64" t="s">
        <v>16</v>
      </c>
      <c r="H107" s="63">
        <f t="shared" ref="H107:H116" si="34">IFERROR(IF(G107=$A$1,1,0),0)</f>
        <v>1</v>
      </c>
      <c r="I107" s="30">
        <v>1</v>
      </c>
      <c r="J107" s="30">
        <f t="shared" ref="J107:J116" si="35">I107</f>
        <v>1</v>
      </c>
      <c r="K107" s="33">
        <f t="shared" si="32"/>
        <v>1</v>
      </c>
      <c r="L107" s="33">
        <f t="shared" si="33"/>
        <v>1</v>
      </c>
      <c r="M107" s="33"/>
      <c r="N107" s="33"/>
      <c r="O107" s="33"/>
      <c r="P107" s="33"/>
      <c r="Q107" s="33"/>
      <c r="R107" s="33"/>
      <c r="S107" s="61"/>
      <c r="T107" s="157">
        <v>1</v>
      </c>
      <c r="U107" s="168"/>
      <c r="V107" s="169"/>
      <c r="W107" s="169"/>
      <c r="X107" s="169"/>
      <c r="Y107" s="164"/>
      <c r="Z107" s="164" t="s">
        <v>38</v>
      </c>
      <c r="AA107" s="174">
        <v>0.3</v>
      </c>
      <c r="AB107" s="173" t="s">
        <v>37</v>
      </c>
      <c r="AC107" s="172">
        <v>0.16300804173005867</v>
      </c>
      <c r="AD107" s="113">
        <f>ROUND($AD$105*AC107*T107,4)</f>
        <v>6284.3431</v>
      </c>
      <c r="AE107" s="102"/>
      <c r="AF107" s="104"/>
      <c r="AG107" s="103"/>
    </row>
    <row r="108" spans="1:34" s="101" customFormat="1" ht="14.45" hidden="1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63">
        <f t="shared" si="34"/>
        <v>1</v>
      </c>
      <c r="I108" s="30">
        <f t="shared" ref="I108:I116" si="36">IF($AD108=0,0,1)</f>
        <v>0</v>
      </c>
      <c r="J108" s="30">
        <f t="shared" si="35"/>
        <v>0</v>
      </c>
      <c r="K108" s="33">
        <f t="shared" si="32"/>
        <v>0</v>
      </c>
      <c r="L108" s="33">
        <f t="shared" si="33"/>
        <v>0</v>
      </c>
      <c r="M108" s="33"/>
      <c r="N108" s="33"/>
      <c r="O108" s="33"/>
      <c r="P108" s="33"/>
      <c r="Q108" s="33"/>
      <c r="R108" s="33"/>
      <c r="S108" s="61"/>
      <c r="T108" s="157">
        <v>0</v>
      </c>
      <c r="U108" s="168"/>
      <c r="V108" s="169"/>
      <c r="W108" s="169"/>
      <c r="X108" s="169"/>
      <c r="Y108" s="166"/>
      <c r="Z108" s="171"/>
      <c r="AA108" s="170"/>
      <c r="AB108" s="164" t="s">
        <v>36</v>
      </c>
      <c r="AC108" s="163">
        <v>0.05</v>
      </c>
      <c r="AD108" s="113">
        <f t="shared" ref="AD108:AD116" si="37">ROUND($AD$105*AC108*T108,4)</f>
        <v>0</v>
      </c>
      <c r="AE108" s="102"/>
      <c r="AF108" s="104"/>
      <c r="AG108" s="103"/>
    </row>
    <row r="109" spans="1:34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63">
        <f t="shared" si="34"/>
        <v>1</v>
      </c>
      <c r="I109" s="30">
        <f t="shared" si="36"/>
        <v>0</v>
      </c>
      <c r="J109" s="30">
        <f t="shared" si="35"/>
        <v>0</v>
      </c>
      <c r="K109" s="33">
        <f t="shared" si="32"/>
        <v>0</v>
      </c>
      <c r="L109" s="33">
        <f t="shared" si="33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65"/>
      <c r="AA109" s="165"/>
      <c r="AB109" s="164" t="s">
        <v>36</v>
      </c>
      <c r="AC109" s="163">
        <v>7.6999999999999999E-2</v>
      </c>
      <c r="AD109" s="113">
        <f t="shared" si="37"/>
        <v>0</v>
      </c>
      <c r="AE109" s="102"/>
      <c r="AF109" s="104"/>
      <c r="AG109" s="103"/>
    </row>
    <row r="110" spans="1:34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63">
        <f t="shared" si="34"/>
        <v>1</v>
      </c>
      <c r="I110" s="30">
        <f t="shared" si="36"/>
        <v>0</v>
      </c>
      <c r="J110" s="30">
        <f t="shared" si="35"/>
        <v>0</v>
      </c>
      <c r="K110" s="33">
        <f t="shared" si="32"/>
        <v>0</v>
      </c>
      <c r="L110" s="33">
        <f t="shared" si="3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35</v>
      </c>
      <c r="AC110" s="163">
        <v>1.4999999999999999E-2</v>
      </c>
      <c r="AD110" s="113">
        <f t="shared" si="37"/>
        <v>0</v>
      </c>
      <c r="AE110" s="102"/>
      <c r="AF110" s="104"/>
      <c r="AG110" s="103"/>
    </row>
    <row r="111" spans="1:34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63">
        <f t="shared" si="34"/>
        <v>1</v>
      </c>
      <c r="I111" s="30">
        <f t="shared" si="36"/>
        <v>0</v>
      </c>
      <c r="J111" s="30">
        <f t="shared" si="35"/>
        <v>0</v>
      </c>
      <c r="K111" s="33">
        <f t="shared" si="32"/>
        <v>0</v>
      </c>
      <c r="L111" s="33">
        <f t="shared" si="3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2.7E-2</v>
      </c>
      <c r="AD111" s="113">
        <f t="shared" si="37"/>
        <v>0</v>
      </c>
      <c r="AE111" s="102"/>
      <c r="AF111" s="104"/>
      <c r="AG111" s="103"/>
    </row>
    <row r="112" spans="1:34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14</v>
      </c>
      <c r="H112" s="63">
        <f t="shared" si="34"/>
        <v>0</v>
      </c>
      <c r="I112" s="30">
        <f t="shared" si="36"/>
        <v>0</v>
      </c>
      <c r="J112" s="30">
        <f t="shared" si="35"/>
        <v>0</v>
      </c>
      <c r="K112" s="33">
        <f t="shared" si="32"/>
        <v>0</v>
      </c>
      <c r="L112" s="33">
        <f t="shared" si="3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/>
      <c r="AC112" s="163"/>
      <c r="AD112" s="113">
        <f t="shared" si="37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63">
        <f t="shared" si="34"/>
        <v>0</v>
      </c>
      <c r="I113" s="30">
        <f t="shared" si="36"/>
        <v>0</v>
      </c>
      <c r="J113" s="30">
        <f t="shared" si="35"/>
        <v>0</v>
      </c>
      <c r="K113" s="33">
        <f t="shared" si="32"/>
        <v>0</v>
      </c>
      <c r="L113" s="33">
        <f t="shared" si="3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7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63">
        <f t="shared" si="34"/>
        <v>0</v>
      </c>
      <c r="I114" s="30">
        <f t="shared" si="36"/>
        <v>0</v>
      </c>
      <c r="J114" s="30">
        <f t="shared" si="35"/>
        <v>0</v>
      </c>
      <c r="K114" s="33">
        <f t="shared" si="32"/>
        <v>0</v>
      </c>
      <c r="L114" s="33">
        <f t="shared" si="3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7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63">
        <f t="shared" si="34"/>
        <v>0</v>
      </c>
      <c r="I115" s="30">
        <f t="shared" si="36"/>
        <v>0</v>
      </c>
      <c r="J115" s="30">
        <f t="shared" si="35"/>
        <v>0</v>
      </c>
      <c r="K115" s="33">
        <f t="shared" si="32"/>
        <v>0</v>
      </c>
      <c r="L115" s="33">
        <f t="shared" si="3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7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63">
        <f t="shared" si="34"/>
        <v>0</v>
      </c>
      <c r="I116" s="30">
        <f t="shared" si="36"/>
        <v>0</v>
      </c>
      <c r="J116" s="30">
        <f t="shared" si="35"/>
        <v>0</v>
      </c>
      <c r="K116" s="33">
        <f t="shared" si="32"/>
        <v>0</v>
      </c>
      <c r="L116" s="33">
        <f t="shared" si="3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7"/>
      <c r="W116" s="167"/>
      <c r="X116" s="167"/>
      <c r="Y116" s="166"/>
      <c r="Z116" s="165"/>
      <c r="AA116" s="165"/>
      <c r="AB116" s="164"/>
      <c r="AC116" s="163"/>
      <c r="AD116" s="113">
        <f t="shared" si="37"/>
        <v>0</v>
      </c>
      <c r="AE116" s="102"/>
      <c r="AF116" s="104"/>
      <c r="AG116" s="103"/>
    </row>
    <row r="117" spans="1:33" s="27" customFormat="1" x14ac:dyDescent="0.25">
      <c r="A117" s="30"/>
      <c r="B117" s="122">
        <f>IFERROR(IF($A117=0,0, ($AD117/$G$1)/$E$1  ),0)</f>
        <v>0</v>
      </c>
      <c r="C117" s="121">
        <f>IF($A117=0,0,$B117*$E$1)</f>
        <v>0</v>
      </c>
      <c r="D117" s="121">
        <f>IF($A117=0,0,$B117*$F$1)</f>
        <v>0</v>
      </c>
      <c r="E117" s="121"/>
      <c r="F117" s="122"/>
      <c r="I117" s="30">
        <v>1</v>
      </c>
      <c r="J117" s="62">
        <v>1</v>
      </c>
      <c r="K117" s="33">
        <f t="shared" si="32"/>
        <v>1</v>
      </c>
      <c r="L117" s="33">
        <f t="shared" si="33"/>
        <v>1</v>
      </c>
      <c r="M117" s="33"/>
      <c r="N117" s="33"/>
      <c r="O117" s="33"/>
      <c r="P117" s="33"/>
      <c r="Q117" s="33"/>
      <c r="R117" s="33"/>
      <c r="S117" s="33"/>
      <c r="T117" s="162"/>
      <c r="U117" s="48"/>
      <c r="V117" s="161"/>
      <c r="W117" s="161"/>
      <c r="X117" s="88"/>
      <c r="Y117" s="88"/>
      <c r="Z117" s="86"/>
      <c r="AA117" s="86"/>
      <c r="AB117" s="160"/>
      <c r="AC117" s="159" t="s">
        <v>34</v>
      </c>
      <c r="AD117" s="158">
        <f>ROUND(SUM(AD107:AD116),2)</f>
        <v>6284.34</v>
      </c>
      <c r="AE117" s="32"/>
      <c r="AF117" s="39"/>
      <c r="AG117" s="38"/>
    </row>
    <row r="118" spans="1:33" s="27" customFormat="1" x14ac:dyDescent="0.25">
      <c r="A118" s="31"/>
      <c r="B118" s="31"/>
      <c r="C118" s="31"/>
      <c r="D118" s="31"/>
      <c r="E118" s="31"/>
      <c r="F118" s="31"/>
      <c r="I118" s="30">
        <v>1</v>
      </c>
      <c r="J118" s="62">
        <v>1</v>
      </c>
      <c r="K118" s="33">
        <f t="shared" si="32"/>
        <v>1</v>
      </c>
      <c r="L118" s="33">
        <f t="shared" si="33"/>
        <v>1</v>
      </c>
      <c r="M118" s="33"/>
      <c r="N118" s="33"/>
      <c r="O118" s="33"/>
      <c r="P118" s="33"/>
      <c r="Q118" s="33"/>
      <c r="R118" s="33"/>
      <c r="S118" s="33"/>
      <c r="T118" s="156"/>
      <c r="U118" s="48"/>
      <c r="V118" s="153"/>
      <c r="W118" s="151"/>
      <c r="X118" s="151"/>
      <c r="Y118" s="80"/>
      <c r="Z118" s="78"/>
      <c r="AA118" s="78"/>
      <c r="AB118" s="155"/>
      <c r="AC118" s="148" t="s">
        <v>33</v>
      </c>
      <c r="AD118" s="147">
        <f>ROUND(AD105+AD117,2)</f>
        <v>44836.69</v>
      </c>
      <c r="AE118" s="32"/>
      <c r="AF118" s="39"/>
      <c r="AG118" s="104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2"/>
        <v>1</v>
      </c>
      <c r="L119" s="33">
        <f t="shared" si="33"/>
        <v>1</v>
      </c>
      <c r="M119" s="33"/>
      <c r="N119" s="33"/>
      <c r="O119" s="33"/>
      <c r="P119" s="33"/>
      <c r="Q119" s="33"/>
      <c r="R119" s="33"/>
      <c r="S119" s="33"/>
      <c r="T119" s="154" t="s">
        <v>32</v>
      </c>
      <c r="U119" s="124"/>
      <c r="V119" s="153"/>
      <c r="W119" s="152"/>
      <c r="X119" s="152"/>
      <c r="Y119" s="151"/>
      <c r="Z119" s="150"/>
      <c r="AA119" s="150"/>
      <c r="AB119" s="149"/>
      <c r="AC119" s="148" t="s">
        <v>31</v>
      </c>
      <c r="AD119" s="147">
        <f>ROUND(AD38+AD118,2)</f>
        <v>45861.31</v>
      </c>
      <c r="AE119" s="32"/>
      <c r="AF119" s="39"/>
      <c r="AG119" s="38"/>
    </row>
    <row r="120" spans="1:33" s="101" customFormat="1" ht="22.35" customHeight="1" x14ac:dyDescent="0.25">
      <c r="A120" s="112"/>
      <c r="B120" s="112"/>
      <c r="C120" s="112"/>
      <c r="D120" s="112"/>
      <c r="E120" s="112"/>
      <c r="F120" s="112"/>
      <c r="I120" s="62">
        <v>1</v>
      </c>
      <c r="J120" s="62">
        <v>1</v>
      </c>
      <c r="K120" s="61">
        <f t="shared" si="32"/>
        <v>1</v>
      </c>
      <c r="L120" s="61">
        <f t="shared" si="33"/>
        <v>1</v>
      </c>
      <c r="M120" s="61"/>
      <c r="N120" s="61"/>
      <c r="O120" s="61"/>
      <c r="P120" s="61"/>
      <c r="Q120" s="61"/>
      <c r="R120" s="61"/>
      <c r="S120" s="61"/>
      <c r="T120" s="146">
        <v>25</v>
      </c>
      <c r="U120" s="145"/>
      <c r="V120" s="571" t="s">
        <v>30</v>
      </c>
      <c r="W120" s="571"/>
      <c r="X120" s="572" t="str">
        <f>IF($AD$118=0,"ZERO",CONCATENATE(TEXT(T120,"#.##0,00")," ",AC25))</f>
        <v>25,00 Km</v>
      </c>
      <c r="Y120" s="572"/>
      <c r="Z120" s="144"/>
      <c r="AA120" s="143"/>
      <c r="AB120" s="142"/>
      <c r="AC120" s="141" t="s">
        <v>29</v>
      </c>
      <c r="AD120" s="140">
        <f>IF(T120=0,0,ROUND(AD119/T120,2))</f>
        <v>1834.45</v>
      </c>
      <c r="AE120" s="102"/>
      <c r="AF120" s="104"/>
      <c r="AG120" s="103"/>
    </row>
    <row r="121" spans="1:33" s="27" customFormat="1" ht="39.6" customHeight="1" x14ac:dyDescent="0.25">
      <c r="A121" s="31"/>
      <c r="B121" s="31"/>
      <c r="C121" s="31"/>
      <c r="D121" s="31"/>
      <c r="E121" s="31"/>
      <c r="F121" s="31"/>
      <c r="I121" s="30">
        <v>1</v>
      </c>
      <c r="J121" s="30">
        <f>IF(I121=1,1,IF(SUM(J122:J$169)+SUM(I$26:I121)&lt;$I$22,1,0))</f>
        <v>1</v>
      </c>
      <c r="K121" s="33">
        <f t="shared" ref="K121:K154" si="38">MAX(I121:J121)</f>
        <v>1</v>
      </c>
      <c r="L121" s="33">
        <f t="shared" ref="L121:L154" si="39">K121</f>
        <v>1</v>
      </c>
      <c r="M121" s="33"/>
      <c r="N121" s="33"/>
      <c r="O121" s="33"/>
      <c r="P121" s="33"/>
      <c r="Q121" s="33"/>
      <c r="R121" s="33"/>
      <c r="S121" s="33"/>
      <c r="T121" s="63" t="s">
        <v>8</v>
      </c>
      <c r="U121" s="124"/>
      <c r="V121" s="568" t="s">
        <v>28</v>
      </c>
      <c r="W121" s="568"/>
      <c r="X121" s="568"/>
      <c r="Y121" s="568"/>
      <c r="Z121" s="568"/>
      <c r="AA121" s="137" t="s">
        <v>22</v>
      </c>
      <c r="AB121" s="136" t="s">
        <v>21</v>
      </c>
      <c r="AC121" s="135" t="s">
        <v>24</v>
      </c>
      <c r="AD121" s="134" t="s">
        <v>20</v>
      </c>
      <c r="AE121" s="32"/>
      <c r="AF121" s="39"/>
      <c r="AG121" s="38"/>
    </row>
    <row r="122" spans="1:33" s="27" customFormat="1" x14ac:dyDescent="0.25">
      <c r="A122" s="30"/>
      <c r="B122" s="122">
        <f t="shared" ref="B122:B132" si="40">IFERROR(IF($A122=0,0, ($AD122)/$E$1  ),0)</f>
        <v>0</v>
      </c>
      <c r="C122" s="121">
        <f t="shared" ref="C122:C132" si="41">IF($A122=0,0,$B122*$E$1)</f>
        <v>0</v>
      </c>
      <c r="D122" s="121">
        <f t="shared" ref="D122:D132" si="42">IF($A122=0,0,$B122*$F$1)</f>
        <v>0</v>
      </c>
      <c r="E122" s="121">
        <f t="shared" ref="E122:E132" si="43">IFERROR(IF($A122=0,0,$AB122),0)</f>
        <v>0</v>
      </c>
      <c r="F122" s="122"/>
      <c r="I122" s="30">
        <v>1</v>
      </c>
      <c r="J122" s="30">
        <f>IF(I122=1,1,IF(SUM(J123:J$169)+SUM(I$26:I122)&lt;$I$22,1,0))</f>
        <v>1</v>
      </c>
      <c r="K122" s="33">
        <f t="shared" si="38"/>
        <v>1</v>
      </c>
      <c r="L122" s="33">
        <f t="shared" si="39"/>
        <v>1</v>
      </c>
      <c r="M122" s="33"/>
      <c r="N122" s="33"/>
      <c r="O122" s="33"/>
      <c r="P122" s="33"/>
      <c r="Q122" s="33"/>
      <c r="R122" s="33"/>
      <c r="S122" s="33"/>
      <c r="T122" s="123"/>
      <c r="U122" s="132"/>
      <c r="V122" s="563" t="s">
        <v>19</v>
      </c>
      <c r="W122" s="563"/>
      <c r="X122" s="563"/>
      <c r="Y122" s="563"/>
      <c r="Z122" s="563"/>
      <c r="AA122" s="131" t="s">
        <v>19</v>
      </c>
      <c r="AB122" s="115"/>
      <c r="AC122" s="114">
        <v>0</v>
      </c>
      <c r="AD122" s="113">
        <f>ROUND(AC122*AB122,4)</f>
        <v>0</v>
      </c>
      <c r="AE122" s="32"/>
      <c r="AF122" s="39"/>
      <c r="AG122" s="38"/>
    </row>
    <row r="123" spans="1:33" s="27" customFormat="1" ht="14.45" hidden="1" customHeight="1" x14ac:dyDescent="0.25">
      <c r="A123" s="30">
        <f t="shared" ref="A123:A129" si="44">IFERROR(IF(AD123&gt;0,T123,0),0)</f>
        <v>0</v>
      </c>
      <c r="B123" s="122">
        <f t="shared" si="40"/>
        <v>0</v>
      </c>
      <c r="C123" s="121">
        <f t="shared" si="41"/>
        <v>0</v>
      </c>
      <c r="D123" s="121">
        <f t="shared" si="42"/>
        <v>0</v>
      </c>
      <c r="E123" s="121">
        <f t="shared" si="43"/>
        <v>0</v>
      </c>
      <c r="F123" s="31"/>
      <c r="I123" s="30">
        <f t="shared" ref="I123:I132" si="45">IF($AD123=0,0,1)</f>
        <v>0</v>
      </c>
      <c r="J123" s="30">
        <f>IF(I123=1,1,IF(SUM(J124:J$169)+SUM(I$26:I123)&lt;$I$22,1,0))</f>
        <v>0</v>
      </c>
      <c r="K123" s="33">
        <f t="shared" si="38"/>
        <v>0</v>
      </c>
      <c r="L123" s="33">
        <f t="shared" si="39"/>
        <v>0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 t="shared" ref="AD123:AD132" si="46"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si="44"/>
        <v>0</v>
      </c>
      <c r="B124" s="122">
        <f t="shared" si="40"/>
        <v>0</v>
      </c>
      <c r="C124" s="121">
        <f t="shared" si="41"/>
        <v>0</v>
      </c>
      <c r="D124" s="121">
        <f t="shared" si="42"/>
        <v>0</v>
      </c>
      <c r="E124" s="121">
        <f t="shared" si="43"/>
        <v>0</v>
      </c>
      <c r="F124" s="31"/>
      <c r="I124" s="30">
        <f t="shared" si="45"/>
        <v>0</v>
      </c>
      <c r="J124" s="30">
        <f>IF(I124=1,1,IF(SUM(J125:J$169)+SUM(I$26:I124)&lt;$I$22,1,0))</f>
        <v>0</v>
      </c>
      <c r="K124" s="33">
        <f t="shared" si="38"/>
        <v>0</v>
      </c>
      <c r="L124" s="33">
        <f t="shared" si="39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si="46"/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4"/>
        <v>0</v>
      </c>
      <c r="B125" s="122">
        <f t="shared" si="40"/>
        <v>0</v>
      </c>
      <c r="C125" s="121">
        <f t="shared" si="41"/>
        <v>0</v>
      </c>
      <c r="D125" s="121">
        <f t="shared" si="42"/>
        <v>0</v>
      </c>
      <c r="E125" s="121">
        <f t="shared" si="43"/>
        <v>0</v>
      </c>
      <c r="F125" s="31"/>
      <c r="I125" s="30">
        <f t="shared" si="45"/>
        <v>0</v>
      </c>
      <c r="J125" s="30">
        <f>IF(I125=1,1,IF(SUM(J126:J$169)+SUM(I$26:I125)&lt;$I$22,1,0))</f>
        <v>0</v>
      </c>
      <c r="K125" s="33">
        <f t="shared" si="38"/>
        <v>0</v>
      </c>
      <c r="L125" s="33">
        <f t="shared" si="39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6"/>
        <v>0</v>
      </c>
      <c r="AE125" s="32"/>
      <c r="AF125" s="39"/>
      <c r="AG125" s="38"/>
    </row>
    <row r="126" spans="1:33" s="27" customFormat="1" hidden="1" x14ac:dyDescent="0.25">
      <c r="A126" s="30">
        <f t="shared" si="44"/>
        <v>0</v>
      </c>
      <c r="B126" s="122">
        <f t="shared" si="40"/>
        <v>0</v>
      </c>
      <c r="C126" s="121">
        <f t="shared" si="41"/>
        <v>0</v>
      </c>
      <c r="D126" s="121">
        <f t="shared" si="42"/>
        <v>0</v>
      </c>
      <c r="E126" s="121">
        <f t="shared" si="43"/>
        <v>0</v>
      </c>
      <c r="F126" s="31"/>
      <c r="I126" s="30">
        <f t="shared" si="45"/>
        <v>0</v>
      </c>
      <c r="J126" s="30">
        <f>IF(I126=1,1,IF(SUM(J127:J$169)+SUM(I$26:I126)&lt;$I$22,1,0))</f>
        <v>0</v>
      </c>
      <c r="K126" s="33">
        <f t="shared" si="38"/>
        <v>0</v>
      </c>
      <c r="L126" s="33">
        <f t="shared" si="39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6"/>
        <v>0</v>
      </c>
      <c r="AE126" s="32"/>
      <c r="AF126" s="39"/>
      <c r="AG126" s="38"/>
    </row>
    <row r="127" spans="1:33" s="27" customFormat="1" hidden="1" x14ac:dyDescent="0.25">
      <c r="A127" s="30">
        <f t="shared" si="44"/>
        <v>0</v>
      </c>
      <c r="B127" s="122">
        <f t="shared" si="40"/>
        <v>0</v>
      </c>
      <c r="C127" s="121">
        <f t="shared" si="41"/>
        <v>0</v>
      </c>
      <c r="D127" s="121">
        <f t="shared" si="42"/>
        <v>0</v>
      </c>
      <c r="E127" s="121">
        <f t="shared" si="43"/>
        <v>0</v>
      </c>
      <c r="F127" s="31"/>
      <c r="I127" s="30">
        <f t="shared" si="45"/>
        <v>0</v>
      </c>
      <c r="J127" s="30">
        <f>IF(I127=1,1,IF(SUM(J128:J$169)+SUM(I$26:I127)&lt;$I$22,1,0))</f>
        <v>0</v>
      </c>
      <c r="K127" s="33">
        <f t="shared" si="38"/>
        <v>0</v>
      </c>
      <c r="L127" s="33">
        <f t="shared" si="39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6"/>
        <v>0</v>
      </c>
      <c r="AE127" s="32"/>
      <c r="AF127" s="39"/>
      <c r="AG127" s="38"/>
    </row>
    <row r="128" spans="1:33" s="27" customFormat="1" hidden="1" x14ac:dyDescent="0.25">
      <c r="A128" s="30">
        <f t="shared" si="44"/>
        <v>0</v>
      </c>
      <c r="B128" s="122">
        <f t="shared" si="40"/>
        <v>0</v>
      </c>
      <c r="C128" s="121">
        <f t="shared" si="41"/>
        <v>0</v>
      </c>
      <c r="D128" s="121">
        <f t="shared" si="42"/>
        <v>0</v>
      </c>
      <c r="E128" s="121">
        <f t="shared" si="43"/>
        <v>0</v>
      </c>
      <c r="F128" s="31"/>
      <c r="I128" s="30">
        <f t="shared" si="45"/>
        <v>0</v>
      </c>
      <c r="J128" s="30">
        <f>IF(I128=1,1,IF(SUM(J129:J$169)+SUM(I$26:I128)&lt;$I$22,1,0))</f>
        <v>1</v>
      </c>
      <c r="K128" s="33">
        <f t="shared" si="38"/>
        <v>1</v>
      </c>
      <c r="L128" s="33">
        <f t="shared" si="39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6"/>
        <v>0</v>
      </c>
      <c r="AE128" s="32"/>
      <c r="AF128" s="39"/>
      <c r="AG128" s="38"/>
    </row>
    <row r="129" spans="1:33" s="27" customFormat="1" hidden="1" x14ac:dyDescent="0.25">
      <c r="A129" s="30">
        <f t="shared" si="44"/>
        <v>0</v>
      </c>
      <c r="B129" s="122">
        <f t="shared" si="40"/>
        <v>0</v>
      </c>
      <c r="C129" s="121">
        <f t="shared" si="41"/>
        <v>0</v>
      </c>
      <c r="D129" s="121">
        <f t="shared" si="42"/>
        <v>0</v>
      </c>
      <c r="E129" s="121">
        <f t="shared" si="43"/>
        <v>0</v>
      </c>
      <c r="F129" s="31"/>
      <c r="I129" s="30">
        <f t="shared" si="45"/>
        <v>0</v>
      </c>
      <c r="J129" s="30">
        <f>IF(I129=1,1,IF(SUM(J130:J$169)+SUM(I$26:I129)&lt;$I$22,1,0))</f>
        <v>1</v>
      </c>
      <c r="K129" s="33">
        <f t="shared" si="38"/>
        <v>1</v>
      </c>
      <c r="L129" s="33">
        <f t="shared" si="39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6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40"/>
        <v>0</v>
      </c>
      <c r="C130" s="121">
        <f t="shared" si="41"/>
        <v>0</v>
      </c>
      <c r="D130" s="121">
        <f t="shared" si="42"/>
        <v>0</v>
      </c>
      <c r="E130" s="121">
        <f t="shared" si="43"/>
        <v>0</v>
      </c>
      <c r="F130" s="31"/>
      <c r="I130" s="30">
        <f t="shared" si="45"/>
        <v>0</v>
      </c>
      <c r="J130" s="30">
        <f>IF(I130=1,1,IF(SUM(J131:J$169)+SUM(I$26:I130)&lt;$I$22,1,0))</f>
        <v>1</v>
      </c>
      <c r="K130" s="33">
        <f t="shared" si="38"/>
        <v>1</v>
      </c>
      <c r="L130" s="33">
        <f t="shared" si="39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6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40"/>
        <v>0</v>
      </c>
      <c r="C131" s="121">
        <f t="shared" si="41"/>
        <v>0</v>
      </c>
      <c r="D131" s="121">
        <f t="shared" si="42"/>
        <v>0</v>
      </c>
      <c r="E131" s="121">
        <f t="shared" si="43"/>
        <v>0</v>
      </c>
      <c r="F131" s="31"/>
      <c r="I131" s="30">
        <f t="shared" si="45"/>
        <v>0</v>
      </c>
      <c r="J131" s="30">
        <f>IF(I131=1,1,IF(SUM(J132:J$169)+SUM(I$26:I131)&lt;$I$22,1,0))</f>
        <v>1</v>
      </c>
      <c r="K131" s="33">
        <f t="shared" si="38"/>
        <v>1</v>
      </c>
      <c r="L131" s="33">
        <f t="shared" si="39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6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40"/>
        <v>0</v>
      </c>
      <c r="C132" s="121">
        <f t="shared" si="41"/>
        <v>0</v>
      </c>
      <c r="D132" s="121">
        <f t="shared" si="42"/>
        <v>0</v>
      </c>
      <c r="E132" s="121">
        <f t="shared" si="43"/>
        <v>0</v>
      </c>
      <c r="F132" s="31"/>
      <c r="I132" s="30">
        <f t="shared" si="45"/>
        <v>0</v>
      </c>
      <c r="J132" s="30">
        <f>IF(I132=1,1,IF(SUM(J133:J$169)+SUM(I$26:I132)&lt;$I$22,1,0))</f>
        <v>1</v>
      </c>
      <c r="K132" s="33">
        <f t="shared" si="38"/>
        <v>1</v>
      </c>
      <c r="L132" s="33">
        <f t="shared" si="39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6"/>
        <v>0</v>
      </c>
      <c r="AE132" s="32"/>
      <c r="AF132" s="39"/>
      <c r="AG132" s="38"/>
    </row>
    <row r="133" spans="1:33" s="101" customFormat="1" ht="22.35" customHeight="1" x14ac:dyDescent="0.25">
      <c r="A133" s="112"/>
      <c r="B133" s="112"/>
      <c r="C133" s="112"/>
      <c r="D133" s="112"/>
      <c r="E133" s="112"/>
      <c r="F133" s="112"/>
      <c r="I133" s="62">
        <v>1</v>
      </c>
      <c r="J133" s="62">
        <v>1</v>
      </c>
      <c r="K133" s="61">
        <f t="shared" si="38"/>
        <v>1</v>
      </c>
      <c r="L133" s="61">
        <f t="shared" si="39"/>
        <v>1</v>
      </c>
      <c r="M133" s="61"/>
      <c r="N133" s="61"/>
      <c r="O133" s="61"/>
      <c r="P133" s="61"/>
      <c r="Q133" s="61"/>
      <c r="R133" s="61"/>
      <c r="S133" s="61"/>
      <c r="T133" s="130"/>
      <c r="U133" s="111"/>
      <c r="V133" s="129"/>
      <c r="W133" s="129"/>
      <c r="X133" s="129"/>
      <c r="Y133" s="128"/>
      <c r="Z133" s="127"/>
      <c r="AA133" s="127"/>
      <c r="AB133" s="126"/>
      <c r="AC133" s="125" t="s">
        <v>27</v>
      </c>
      <c r="AD133" s="105">
        <f>ROUND(SUM(AD122:AD132),2)</f>
        <v>0</v>
      </c>
      <c r="AE133" s="102"/>
      <c r="AF133" s="104"/>
      <c r="AG133" s="103"/>
    </row>
    <row r="134" spans="1:33" s="27" customFormat="1" ht="25.5" x14ac:dyDescent="0.25">
      <c r="H134" s="138" t="s">
        <v>26</v>
      </c>
      <c r="I134" s="30">
        <v>1</v>
      </c>
      <c r="J134" s="30">
        <f>IF(I134=1,1,IF(SUM(J137:J$169)+SUM(I$26:I134)&lt;$I$22,1,0))</f>
        <v>1</v>
      </c>
      <c r="K134" s="33">
        <f t="shared" si="38"/>
        <v>1</v>
      </c>
      <c r="L134" s="33">
        <f t="shared" si="39"/>
        <v>1</v>
      </c>
      <c r="M134" s="33"/>
      <c r="N134" s="33"/>
      <c r="O134" s="33"/>
      <c r="P134" s="33"/>
      <c r="Q134" s="33"/>
      <c r="R134" s="33"/>
      <c r="S134" s="33"/>
      <c r="T134" s="63" t="s">
        <v>8</v>
      </c>
      <c r="U134" s="124"/>
      <c r="V134" s="568" t="s">
        <v>25</v>
      </c>
      <c r="W134" s="568"/>
      <c r="X134" s="568"/>
      <c r="Y134" s="568"/>
      <c r="Z134" s="568"/>
      <c r="AA134" s="137" t="s">
        <v>22</v>
      </c>
      <c r="AB134" s="136" t="s">
        <v>21</v>
      </c>
      <c r="AC134" s="135" t="s">
        <v>24</v>
      </c>
      <c r="AD134" s="134" t="s">
        <v>20</v>
      </c>
      <c r="AE134" s="32"/>
      <c r="AF134" s="39"/>
      <c r="AG134" s="38"/>
    </row>
    <row r="135" spans="1:33" s="27" customFormat="1" x14ac:dyDescent="0.25">
      <c r="H135" s="138"/>
      <c r="I135" s="30"/>
      <c r="J135" s="30"/>
      <c r="K135" s="33"/>
      <c r="L135" s="33"/>
      <c r="M135" s="33"/>
      <c r="N135" s="33"/>
      <c r="O135" s="33"/>
      <c r="P135" s="33"/>
      <c r="Q135" s="33"/>
      <c r="R135" s="33"/>
      <c r="S135" s="33"/>
      <c r="T135" s="435"/>
      <c r="U135" s="124"/>
      <c r="V135" s="431" t="s">
        <v>480</v>
      </c>
      <c r="W135" s="431"/>
      <c r="X135" s="431"/>
      <c r="Y135" s="431"/>
      <c r="Z135" s="431"/>
      <c r="AA135" s="131" t="s">
        <v>441</v>
      </c>
      <c r="AB135" s="115">
        <v>2</v>
      </c>
      <c r="AC135" s="207">
        <f>VLOOKUP(V135,BASE!$B$5:$E$60,4,FALSE)</f>
        <v>162</v>
      </c>
      <c r="AD135" s="113">
        <f>ROUND(AC135*AB135,2)</f>
        <v>324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9"/>
      <c r="W136" s="439"/>
      <c r="X136" s="439"/>
      <c r="Y136" s="439"/>
      <c r="Z136" s="439"/>
      <c r="AA136" s="440"/>
      <c r="AB136" s="441"/>
      <c r="AC136" s="442"/>
      <c r="AD136" s="443"/>
      <c r="AE136" s="32"/>
      <c r="AF136" s="39"/>
      <c r="AG136" s="38"/>
    </row>
    <row r="137" spans="1:33" s="27" customFormat="1" x14ac:dyDescent="0.25">
      <c r="A137" s="30"/>
      <c r="B137" s="122">
        <f t="shared" ref="B137:B147" si="47">IFERROR(IF($A137=0,0, ($AD137)/$E$1  ),0)</f>
        <v>0</v>
      </c>
      <c r="C137" s="121">
        <f t="shared" ref="C137:C147" si="48">IF($A137=0,0,$B137*$E$1)</f>
        <v>0</v>
      </c>
      <c r="D137" s="121">
        <f t="shared" ref="D137:D147" si="49">IF($A137=0,0,$B137*$F$1)</f>
        <v>0</v>
      </c>
      <c r="E137" s="121">
        <f t="shared" ref="E137:E147" si="50">IFERROR(IF($A137=0,0,$AB137),0)</f>
        <v>0</v>
      </c>
      <c r="F137" s="31"/>
      <c r="G137" s="27">
        <f t="shared" ref="G137:G147" ca="1" si="51">IF($H137=0,0,IFERROR(INDIRECT(CONCATENATE("'",$T137,"'!E1")),0))</f>
        <v>0</v>
      </c>
      <c r="H137" s="63">
        <f t="shared" ref="H137:H147" ca="1" si="52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8"/>
        <v>1</v>
      </c>
      <c r="L137" s="33">
        <f t="shared" si="39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53">IFERROR(IF(AD138&gt;0,T138,0),0)</f>
        <v>0</v>
      </c>
      <c r="B138" s="122">
        <f t="shared" si="47"/>
        <v>0</v>
      </c>
      <c r="C138" s="121">
        <f t="shared" si="48"/>
        <v>0</v>
      </c>
      <c r="D138" s="121">
        <f t="shared" si="49"/>
        <v>0</v>
      </c>
      <c r="E138" s="121">
        <f t="shared" si="50"/>
        <v>0</v>
      </c>
      <c r="G138" s="27">
        <f t="shared" ca="1" si="51"/>
        <v>0</v>
      </c>
      <c r="H138" s="63">
        <f t="shared" ca="1" si="52"/>
        <v>0</v>
      </c>
      <c r="I138" s="30">
        <f t="shared" ref="I138:I147" si="54">IF($AD138=0,0,1)</f>
        <v>0</v>
      </c>
      <c r="J138" s="30">
        <v>0</v>
      </c>
      <c r="K138" s="33">
        <f t="shared" si="38"/>
        <v>0</v>
      </c>
      <c r="L138" s="33">
        <f t="shared" si="39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5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53"/>
        <v>0</v>
      </c>
      <c r="B139" s="122">
        <f t="shared" si="47"/>
        <v>0</v>
      </c>
      <c r="C139" s="121">
        <f t="shared" si="48"/>
        <v>0</v>
      </c>
      <c r="D139" s="121">
        <f t="shared" si="49"/>
        <v>0</v>
      </c>
      <c r="E139" s="121">
        <f t="shared" si="50"/>
        <v>0</v>
      </c>
      <c r="G139" s="27">
        <f t="shared" ca="1" si="51"/>
        <v>0</v>
      </c>
      <c r="H139" s="63">
        <f t="shared" ca="1" si="52"/>
        <v>0</v>
      </c>
      <c r="I139" s="30">
        <f t="shared" si="54"/>
        <v>0</v>
      </c>
      <c r="J139" s="30">
        <v>0</v>
      </c>
      <c r="K139" s="33">
        <f t="shared" si="38"/>
        <v>0</v>
      </c>
      <c r="L139" s="33">
        <f t="shared" si="39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5"/>
        <v>0</v>
      </c>
      <c r="AE139" s="32"/>
      <c r="AF139" s="39"/>
      <c r="AG139" s="38"/>
    </row>
    <row r="140" spans="1:33" s="27" customFormat="1" hidden="1" x14ac:dyDescent="0.25">
      <c r="A140" s="30">
        <f t="shared" si="53"/>
        <v>0</v>
      </c>
      <c r="B140" s="122">
        <f t="shared" si="47"/>
        <v>0</v>
      </c>
      <c r="C140" s="121">
        <f t="shared" si="48"/>
        <v>0</v>
      </c>
      <c r="D140" s="121">
        <f t="shared" si="49"/>
        <v>0</v>
      </c>
      <c r="E140" s="121">
        <f t="shared" si="50"/>
        <v>0</v>
      </c>
      <c r="G140" s="27">
        <f t="shared" ca="1" si="51"/>
        <v>0</v>
      </c>
      <c r="H140" s="63">
        <f t="shared" ca="1" si="52"/>
        <v>0</v>
      </c>
      <c r="I140" s="30">
        <f t="shared" si="54"/>
        <v>0</v>
      </c>
      <c r="J140" s="30">
        <v>0</v>
      </c>
      <c r="K140" s="33">
        <f t="shared" si="38"/>
        <v>0</v>
      </c>
      <c r="L140" s="33">
        <f t="shared" si="39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5"/>
        <v>0</v>
      </c>
      <c r="AE140" s="32"/>
      <c r="AF140" s="39"/>
      <c r="AG140" s="38"/>
    </row>
    <row r="141" spans="1:33" s="27" customFormat="1" hidden="1" x14ac:dyDescent="0.25">
      <c r="A141" s="30">
        <f t="shared" si="53"/>
        <v>0</v>
      </c>
      <c r="B141" s="122">
        <f t="shared" si="47"/>
        <v>0</v>
      </c>
      <c r="C141" s="121">
        <f t="shared" si="48"/>
        <v>0</v>
      </c>
      <c r="D141" s="121">
        <f t="shared" si="49"/>
        <v>0</v>
      </c>
      <c r="E141" s="121">
        <f t="shared" si="50"/>
        <v>0</v>
      </c>
      <c r="G141" s="27">
        <f t="shared" ca="1" si="51"/>
        <v>0</v>
      </c>
      <c r="H141" s="63">
        <f t="shared" ca="1" si="52"/>
        <v>0</v>
      </c>
      <c r="I141" s="30">
        <f t="shared" si="54"/>
        <v>0</v>
      </c>
      <c r="J141" s="30">
        <v>0</v>
      </c>
      <c r="K141" s="33">
        <f t="shared" si="38"/>
        <v>0</v>
      </c>
      <c r="L141" s="33">
        <f t="shared" si="39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5"/>
        <v>0</v>
      </c>
      <c r="AE141" s="32"/>
      <c r="AF141" s="39"/>
      <c r="AG141" s="38"/>
    </row>
    <row r="142" spans="1:33" s="27" customFormat="1" hidden="1" x14ac:dyDescent="0.25">
      <c r="A142" s="30">
        <f t="shared" si="53"/>
        <v>0</v>
      </c>
      <c r="B142" s="122">
        <f t="shared" si="47"/>
        <v>0</v>
      </c>
      <c r="C142" s="121">
        <f t="shared" si="48"/>
        <v>0</v>
      </c>
      <c r="D142" s="121">
        <f t="shared" si="49"/>
        <v>0</v>
      </c>
      <c r="E142" s="121">
        <f t="shared" si="50"/>
        <v>0</v>
      </c>
      <c r="G142" s="27">
        <f t="shared" ca="1" si="51"/>
        <v>0</v>
      </c>
      <c r="H142" s="63">
        <f t="shared" ca="1" si="52"/>
        <v>0</v>
      </c>
      <c r="I142" s="30">
        <f t="shared" si="54"/>
        <v>0</v>
      </c>
      <c r="J142" s="30">
        <v>0</v>
      </c>
      <c r="K142" s="33">
        <f t="shared" si="38"/>
        <v>0</v>
      </c>
      <c r="L142" s="33">
        <f t="shared" si="39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5"/>
        <v>0</v>
      </c>
      <c r="AE142" s="32"/>
      <c r="AF142" s="39"/>
      <c r="AG142" s="38"/>
    </row>
    <row r="143" spans="1:33" s="27" customFormat="1" hidden="1" x14ac:dyDescent="0.25">
      <c r="A143" s="30">
        <f t="shared" si="53"/>
        <v>0</v>
      </c>
      <c r="B143" s="122">
        <f t="shared" si="47"/>
        <v>0</v>
      </c>
      <c r="C143" s="121">
        <f t="shared" si="48"/>
        <v>0</v>
      </c>
      <c r="D143" s="121">
        <f t="shared" si="49"/>
        <v>0</v>
      </c>
      <c r="E143" s="121">
        <f t="shared" si="50"/>
        <v>0</v>
      </c>
      <c r="G143" s="27">
        <f t="shared" ca="1" si="51"/>
        <v>0</v>
      </c>
      <c r="H143" s="63">
        <f t="shared" ca="1" si="52"/>
        <v>0</v>
      </c>
      <c r="I143" s="30">
        <f t="shared" si="54"/>
        <v>0</v>
      </c>
      <c r="J143" s="30">
        <v>0</v>
      </c>
      <c r="K143" s="33">
        <f t="shared" si="38"/>
        <v>0</v>
      </c>
      <c r="L143" s="33">
        <f t="shared" si="39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5"/>
        <v>0</v>
      </c>
      <c r="AE143" s="32"/>
      <c r="AF143" s="39"/>
      <c r="AG143" s="38"/>
    </row>
    <row r="144" spans="1:33" s="27" customFormat="1" hidden="1" x14ac:dyDescent="0.25">
      <c r="A144" s="30">
        <f t="shared" si="53"/>
        <v>0</v>
      </c>
      <c r="B144" s="122">
        <f t="shared" si="47"/>
        <v>0</v>
      </c>
      <c r="C144" s="121">
        <f t="shared" si="48"/>
        <v>0</v>
      </c>
      <c r="D144" s="121">
        <f t="shared" si="49"/>
        <v>0</v>
      </c>
      <c r="E144" s="121">
        <f t="shared" si="50"/>
        <v>0</v>
      </c>
      <c r="G144" s="27">
        <f t="shared" ca="1" si="51"/>
        <v>0</v>
      </c>
      <c r="H144" s="63">
        <f t="shared" ca="1" si="52"/>
        <v>0</v>
      </c>
      <c r="I144" s="30">
        <f t="shared" si="54"/>
        <v>0</v>
      </c>
      <c r="J144" s="30">
        <v>0</v>
      </c>
      <c r="K144" s="33">
        <f t="shared" si="38"/>
        <v>0</v>
      </c>
      <c r="L144" s="33">
        <f t="shared" si="39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5"/>
        <v>0</v>
      </c>
      <c r="AE144" s="32"/>
      <c r="AF144" s="39"/>
      <c r="AG144" s="38"/>
    </row>
    <row r="145" spans="1:33" s="27" customFormat="1" hidden="1" x14ac:dyDescent="0.25">
      <c r="A145" s="30">
        <f t="shared" si="53"/>
        <v>0</v>
      </c>
      <c r="B145" s="122">
        <f t="shared" si="47"/>
        <v>0</v>
      </c>
      <c r="C145" s="121">
        <f t="shared" si="48"/>
        <v>0</v>
      </c>
      <c r="D145" s="121">
        <f t="shared" si="49"/>
        <v>0</v>
      </c>
      <c r="E145" s="121">
        <f t="shared" si="50"/>
        <v>0</v>
      </c>
      <c r="G145" s="27">
        <f t="shared" ca="1" si="51"/>
        <v>0</v>
      </c>
      <c r="H145" s="63">
        <f t="shared" ca="1" si="52"/>
        <v>0</v>
      </c>
      <c r="I145" s="30">
        <f t="shared" si="54"/>
        <v>0</v>
      </c>
      <c r="J145" s="30">
        <v>0</v>
      </c>
      <c r="K145" s="33">
        <f t="shared" si="38"/>
        <v>0</v>
      </c>
      <c r="L145" s="33">
        <f t="shared" si="39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5"/>
        <v>0</v>
      </c>
      <c r="AE145" s="32"/>
      <c r="AF145" s="39"/>
      <c r="AG145" s="38"/>
    </row>
    <row r="146" spans="1:33" s="27" customFormat="1" hidden="1" x14ac:dyDescent="0.25">
      <c r="A146" s="30">
        <f t="shared" si="53"/>
        <v>0</v>
      </c>
      <c r="B146" s="122">
        <f t="shared" si="47"/>
        <v>0</v>
      </c>
      <c r="C146" s="121">
        <f t="shared" si="48"/>
        <v>0</v>
      </c>
      <c r="D146" s="121">
        <f t="shared" si="49"/>
        <v>0</v>
      </c>
      <c r="E146" s="121">
        <f t="shared" si="50"/>
        <v>0</v>
      </c>
      <c r="G146" s="27">
        <f t="shared" ca="1" si="51"/>
        <v>0</v>
      </c>
      <c r="H146" s="63">
        <f t="shared" ca="1" si="52"/>
        <v>0</v>
      </c>
      <c r="I146" s="30">
        <f t="shared" si="54"/>
        <v>0</v>
      </c>
      <c r="J146" s="30">
        <v>0</v>
      </c>
      <c r="K146" s="33">
        <f t="shared" si="38"/>
        <v>0</v>
      </c>
      <c r="L146" s="33">
        <f t="shared" si="39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5"/>
        <v>0</v>
      </c>
      <c r="AE146" s="32"/>
      <c r="AF146" s="39"/>
      <c r="AG146" s="38"/>
    </row>
    <row r="147" spans="1:33" s="27" customFormat="1" hidden="1" x14ac:dyDescent="0.25">
      <c r="A147" s="30">
        <f t="shared" si="53"/>
        <v>0</v>
      </c>
      <c r="B147" s="122">
        <f t="shared" si="47"/>
        <v>0</v>
      </c>
      <c r="C147" s="121">
        <f t="shared" si="48"/>
        <v>0</v>
      </c>
      <c r="D147" s="121">
        <f t="shared" si="49"/>
        <v>0</v>
      </c>
      <c r="E147" s="121">
        <f t="shared" si="50"/>
        <v>0</v>
      </c>
      <c r="G147" s="27">
        <f t="shared" ca="1" si="51"/>
        <v>0</v>
      </c>
      <c r="H147" s="63">
        <f t="shared" ca="1" si="52"/>
        <v>0</v>
      </c>
      <c r="I147" s="30">
        <f t="shared" si="54"/>
        <v>0</v>
      </c>
      <c r="J147" s="30">
        <v>0</v>
      </c>
      <c r="K147" s="33">
        <f t="shared" si="38"/>
        <v>0</v>
      </c>
      <c r="L147" s="33">
        <f t="shared" si="39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5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8"/>
        <v>1</v>
      </c>
      <c r="L148" s="61">
        <f t="shared" si="39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IF($T$120=0,0,ROUND((SUM(AD135:AD138))/$T$120,2))</f>
        <v>12.96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8"/>
        <v>1</v>
      </c>
      <c r="L149" s="33">
        <f t="shared" si="39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8"/>
        <v>1</v>
      </c>
      <c r="L150" s="33">
        <f t="shared" si="39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6">IFERROR(IF($A151=0,0, ($AD151)/$E$1  ),0)</f>
        <v>0</v>
      </c>
      <c r="C151" s="121">
        <f t="shared" ref="C151:C161" si="57">IF($A151=0,0,$B151*$E$1)</f>
        <v>0</v>
      </c>
      <c r="D151" s="121">
        <f t="shared" ref="D151:D161" si="58">IF($A151=0,0,$B151*$F$1)</f>
        <v>0</v>
      </c>
      <c r="E151" s="121">
        <f t="shared" ref="E151:E161" si="59">IFERROR(IF($A151=0,0,$AB151),0)</f>
        <v>0</v>
      </c>
      <c r="F151" s="31"/>
      <c r="I151" s="30">
        <v>1</v>
      </c>
      <c r="J151" s="30">
        <v>0</v>
      </c>
      <c r="K151" s="33">
        <f t="shared" si="38"/>
        <v>1</v>
      </c>
      <c r="L151" s="33">
        <f t="shared" si="39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60">IFERROR(IF(AD152&gt;0,T152,0),0)</f>
        <v>0</v>
      </c>
      <c r="B152" s="122">
        <f t="shared" si="56"/>
        <v>0</v>
      </c>
      <c r="C152" s="121">
        <f t="shared" si="57"/>
        <v>0</v>
      </c>
      <c r="D152" s="121">
        <f t="shared" si="58"/>
        <v>0</v>
      </c>
      <c r="E152" s="121">
        <f t="shared" si="59"/>
        <v>0</v>
      </c>
      <c r="F152" s="31"/>
      <c r="I152" s="30">
        <f t="shared" ref="I152:I161" si="61">IF($AD152=0,0,1)</f>
        <v>0</v>
      </c>
      <c r="J152" s="30">
        <v>0</v>
      </c>
      <c r="K152" s="33">
        <f t="shared" si="38"/>
        <v>0</v>
      </c>
      <c r="L152" s="33">
        <f t="shared" si="39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62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60"/>
        <v>0</v>
      </c>
      <c r="B153" s="122">
        <f t="shared" si="56"/>
        <v>0</v>
      </c>
      <c r="C153" s="121">
        <f t="shared" si="57"/>
        <v>0</v>
      </c>
      <c r="D153" s="121">
        <f t="shared" si="58"/>
        <v>0</v>
      </c>
      <c r="E153" s="121">
        <f t="shared" si="59"/>
        <v>0</v>
      </c>
      <c r="F153" s="31"/>
      <c r="I153" s="30">
        <f t="shared" si="61"/>
        <v>0</v>
      </c>
      <c r="J153" s="30">
        <v>0</v>
      </c>
      <c r="K153" s="33">
        <f t="shared" si="38"/>
        <v>0</v>
      </c>
      <c r="L153" s="33">
        <f t="shared" si="39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62"/>
        <v>0</v>
      </c>
      <c r="AE153" s="32"/>
      <c r="AF153" s="39"/>
      <c r="AG153" s="38"/>
    </row>
    <row r="154" spans="1:33" s="27" customFormat="1" hidden="1" x14ac:dyDescent="0.25">
      <c r="A154" s="30">
        <f t="shared" si="60"/>
        <v>0</v>
      </c>
      <c r="B154" s="122">
        <f t="shared" si="56"/>
        <v>0</v>
      </c>
      <c r="C154" s="121">
        <f t="shared" si="57"/>
        <v>0</v>
      </c>
      <c r="D154" s="121">
        <f t="shared" si="58"/>
        <v>0</v>
      </c>
      <c r="E154" s="121">
        <f t="shared" si="59"/>
        <v>0</v>
      </c>
      <c r="F154" s="31"/>
      <c r="I154" s="30">
        <f t="shared" si="61"/>
        <v>0</v>
      </c>
      <c r="J154" s="30">
        <v>0</v>
      </c>
      <c r="K154" s="33">
        <f t="shared" si="38"/>
        <v>0</v>
      </c>
      <c r="L154" s="33">
        <f t="shared" si="39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62"/>
        <v>0</v>
      </c>
      <c r="AE154" s="32"/>
      <c r="AF154" s="39"/>
      <c r="AG154" s="38"/>
    </row>
    <row r="155" spans="1:33" s="27" customFormat="1" hidden="1" x14ac:dyDescent="0.25">
      <c r="A155" s="30">
        <f t="shared" si="60"/>
        <v>0</v>
      </c>
      <c r="B155" s="122">
        <f t="shared" si="56"/>
        <v>0</v>
      </c>
      <c r="C155" s="121">
        <f t="shared" si="57"/>
        <v>0</v>
      </c>
      <c r="D155" s="121">
        <f t="shared" si="58"/>
        <v>0</v>
      </c>
      <c r="E155" s="121">
        <f t="shared" si="59"/>
        <v>0</v>
      </c>
      <c r="F155" s="31"/>
      <c r="I155" s="30">
        <f t="shared" si="61"/>
        <v>0</v>
      </c>
      <c r="J155" s="30">
        <v>0</v>
      </c>
      <c r="K155" s="33">
        <f t="shared" ref="K155:K168" si="63">MAX(I155:J155)</f>
        <v>0</v>
      </c>
      <c r="L155" s="33">
        <f t="shared" ref="L155:L168" si="64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62"/>
        <v>0</v>
      </c>
      <c r="AE155" s="32"/>
      <c r="AF155" s="39"/>
      <c r="AG155" s="38"/>
    </row>
    <row r="156" spans="1:33" s="27" customFormat="1" hidden="1" x14ac:dyDescent="0.25">
      <c r="A156" s="30">
        <f t="shared" si="60"/>
        <v>0</v>
      </c>
      <c r="B156" s="122">
        <f t="shared" si="56"/>
        <v>0</v>
      </c>
      <c r="C156" s="121">
        <f t="shared" si="57"/>
        <v>0</v>
      </c>
      <c r="D156" s="121">
        <f t="shared" si="58"/>
        <v>0</v>
      </c>
      <c r="E156" s="121">
        <f t="shared" si="59"/>
        <v>0</v>
      </c>
      <c r="F156" s="31"/>
      <c r="I156" s="30">
        <f t="shared" si="61"/>
        <v>0</v>
      </c>
      <c r="J156" s="30">
        <v>0</v>
      </c>
      <c r="K156" s="33">
        <f t="shared" si="63"/>
        <v>0</v>
      </c>
      <c r="L156" s="33">
        <f t="shared" si="64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62"/>
        <v>0</v>
      </c>
      <c r="AE156" s="32"/>
      <c r="AF156" s="39"/>
      <c r="AG156" s="38"/>
    </row>
    <row r="157" spans="1:33" s="27" customFormat="1" hidden="1" x14ac:dyDescent="0.25">
      <c r="A157" s="30">
        <f t="shared" si="60"/>
        <v>0</v>
      </c>
      <c r="B157" s="122">
        <f t="shared" si="56"/>
        <v>0</v>
      </c>
      <c r="C157" s="121">
        <f t="shared" si="57"/>
        <v>0</v>
      </c>
      <c r="D157" s="121">
        <f t="shared" si="58"/>
        <v>0</v>
      </c>
      <c r="E157" s="121">
        <f t="shared" si="59"/>
        <v>0</v>
      </c>
      <c r="F157" s="31"/>
      <c r="I157" s="30">
        <f t="shared" si="61"/>
        <v>0</v>
      </c>
      <c r="J157" s="30">
        <v>0</v>
      </c>
      <c r="K157" s="33">
        <f t="shared" si="63"/>
        <v>0</v>
      </c>
      <c r="L157" s="33">
        <f t="shared" si="64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62"/>
        <v>0</v>
      </c>
      <c r="AE157" s="32"/>
      <c r="AF157" s="39"/>
      <c r="AG157" s="38"/>
    </row>
    <row r="158" spans="1:33" s="27" customFormat="1" hidden="1" x14ac:dyDescent="0.25">
      <c r="A158" s="30">
        <f t="shared" si="60"/>
        <v>0</v>
      </c>
      <c r="B158" s="122">
        <f t="shared" si="56"/>
        <v>0</v>
      </c>
      <c r="C158" s="121">
        <f t="shared" si="57"/>
        <v>0</v>
      </c>
      <c r="D158" s="121">
        <f t="shared" si="58"/>
        <v>0</v>
      </c>
      <c r="E158" s="121">
        <f t="shared" si="59"/>
        <v>0</v>
      </c>
      <c r="F158" s="31"/>
      <c r="I158" s="30">
        <f t="shared" si="61"/>
        <v>0</v>
      </c>
      <c r="J158" s="30">
        <v>0</v>
      </c>
      <c r="K158" s="33">
        <f t="shared" si="63"/>
        <v>0</v>
      </c>
      <c r="L158" s="33">
        <f t="shared" si="64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62"/>
        <v>0</v>
      </c>
      <c r="AE158" s="32"/>
      <c r="AF158" s="39"/>
      <c r="AG158" s="38"/>
    </row>
    <row r="159" spans="1:33" s="27" customFormat="1" hidden="1" x14ac:dyDescent="0.25">
      <c r="A159" s="30">
        <f t="shared" si="60"/>
        <v>0</v>
      </c>
      <c r="B159" s="122">
        <f t="shared" si="56"/>
        <v>0</v>
      </c>
      <c r="C159" s="121">
        <f t="shared" si="57"/>
        <v>0</v>
      </c>
      <c r="D159" s="121">
        <f t="shared" si="58"/>
        <v>0</v>
      </c>
      <c r="E159" s="121">
        <f t="shared" si="59"/>
        <v>0</v>
      </c>
      <c r="F159" s="31"/>
      <c r="I159" s="30">
        <f t="shared" si="61"/>
        <v>0</v>
      </c>
      <c r="J159" s="30">
        <v>0</v>
      </c>
      <c r="K159" s="33">
        <f t="shared" si="63"/>
        <v>0</v>
      </c>
      <c r="L159" s="33">
        <f t="shared" si="64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62"/>
        <v>0</v>
      </c>
      <c r="AE159" s="32"/>
      <c r="AF159" s="39"/>
      <c r="AG159" s="38"/>
    </row>
    <row r="160" spans="1:33" s="27" customFormat="1" hidden="1" x14ac:dyDescent="0.25">
      <c r="A160" s="30">
        <f t="shared" si="60"/>
        <v>0</v>
      </c>
      <c r="B160" s="122">
        <f t="shared" si="56"/>
        <v>0</v>
      </c>
      <c r="C160" s="121">
        <f t="shared" si="57"/>
        <v>0</v>
      </c>
      <c r="D160" s="121">
        <f t="shared" si="58"/>
        <v>0</v>
      </c>
      <c r="E160" s="121">
        <f t="shared" si="59"/>
        <v>0</v>
      </c>
      <c r="F160" s="31"/>
      <c r="I160" s="30">
        <f t="shared" si="61"/>
        <v>0</v>
      </c>
      <c r="J160" s="30">
        <v>0</v>
      </c>
      <c r="K160" s="33">
        <f t="shared" si="63"/>
        <v>0</v>
      </c>
      <c r="L160" s="33">
        <f t="shared" si="64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62"/>
        <v>0</v>
      </c>
      <c r="AE160" s="32"/>
      <c r="AF160" s="39"/>
      <c r="AG160" s="38"/>
    </row>
    <row r="161" spans="1:33" s="27" customFormat="1" hidden="1" x14ac:dyDescent="0.25">
      <c r="A161" s="30">
        <f t="shared" si="60"/>
        <v>0</v>
      </c>
      <c r="B161" s="122">
        <f t="shared" si="56"/>
        <v>0</v>
      </c>
      <c r="C161" s="121">
        <f t="shared" si="57"/>
        <v>0</v>
      </c>
      <c r="D161" s="121">
        <f t="shared" si="58"/>
        <v>0</v>
      </c>
      <c r="E161" s="121">
        <f t="shared" si="59"/>
        <v>0</v>
      </c>
      <c r="F161" s="31"/>
      <c r="I161" s="30">
        <f t="shared" si="61"/>
        <v>0</v>
      </c>
      <c r="J161" s="30">
        <v>0</v>
      </c>
      <c r="K161" s="33">
        <f t="shared" si="63"/>
        <v>0</v>
      </c>
      <c r="L161" s="33">
        <f t="shared" si="64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62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63"/>
        <v>1</v>
      </c>
      <c r="L162" s="61">
        <f t="shared" si="64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63"/>
        <v>1</v>
      </c>
      <c r="L163" s="33">
        <f t="shared" si="64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TRUNC(SUM(AD120+AD133+AD148+AD162),2)</f>
        <v>1847.41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63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63"/>
        <v>1</v>
      </c>
      <c r="L164" s="33">
        <f t="shared" si="64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221.68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63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3"/>
        <v>1</v>
      </c>
      <c r="L165" s="33">
        <f t="shared" si="64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223.19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63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3"/>
        <v>1</v>
      </c>
      <c r="L166" s="33">
        <f t="shared" si="64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120.64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63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63"/>
        <v>0</v>
      </c>
      <c r="L167" s="33">
        <f t="shared" si="64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63">
        <f>IFERROR(IF(G168=$A$1,1,0),0)</f>
        <v>0</v>
      </c>
      <c r="I168" s="62">
        <v>1</v>
      </c>
      <c r="J168" s="62">
        <v>1</v>
      </c>
      <c r="K168" s="61">
        <f t="shared" si="63"/>
        <v>1</v>
      </c>
      <c r="L168" s="61">
        <f t="shared" si="64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2412.92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29">
    <mergeCell ref="V152:W152"/>
    <mergeCell ref="V153:W153"/>
    <mergeCell ref="V154:W154"/>
    <mergeCell ref="V161:W161"/>
    <mergeCell ref="V155:W155"/>
    <mergeCell ref="V156:W156"/>
    <mergeCell ref="V157:W157"/>
    <mergeCell ref="V158:W158"/>
    <mergeCell ref="V159:W159"/>
    <mergeCell ref="V160:W160"/>
    <mergeCell ref="V146:Z146"/>
    <mergeCell ref="V147:Z147"/>
    <mergeCell ref="T149:T150"/>
    <mergeCell ref="V149:W150"/>
    <mergeCell ref="X149:X150"/>
    <mergeCell ref="Y149:AA149"/>
    <mergeCell ref="AC149:AC150"/>
    <mergeCell ref="AD149:AD150"/>
    <mergeCell ref="V151:W151"/>
    <mergeCell ref="AB149:AB150"/>
    <mergeCell ref="V131:Z131"/>
    <mergeCell ref="V132:Z132"/>
    <mergeCell ref="V134:Z134"/>
    <mergeCell ref="V137:Z137"/>
    <mergeCell ref="V141:Z141"/>
    <mergeCell ref="V142:Z142"/>
    <mergeCell ref="V143:Z143"/>
    <mergeCell ref="V144:Z144"/>
    <mergeCell ref="V145:Z145"/>
    <mergeCell ref="V138:Z138"/>
    <mergeCell ref="V139:Z139"/>
    <mergeCell ref="V140:Z140"/>
    <mergeCell ref="V124:Z124"/>
    <mergeCell ref="V122:Z122"/>
    <mergeCell ref="V123:Z123"/>
    <mergeCell ref="V126:Z126"/>
    <mergeCell ref="V127:Z127"/>
    <mergeCell ref="V128:Z128"/>
    <mergeCell ref="V129:Z129"/>
    <mergeCell ref="V130:Z130"/>
    <mergeCell ref="V125:Z125"/>
    <mergeCell ref="V120:W120"/>
    <mergeCell ref="X120:Y120"/>
    <mergeCell ref="V121:Z121"/>
    <mergeCell ref="V97:W97"/>
    <mergeCell ref="V98:W98"/>
    <mergeCell ref="V99:W99"/>
    <mergeCell ref="V100:W100"/>
    <mergeCell ref="V101:W101"/>
    <mergeCell ref="V102:W102"/>
    <mergeCell ref="V103:W103"/>
    <mergeCell ref="V94:W94"/>
    <mergeCell ref="V95:W95"/>
    <mergeCell ref="V96:W96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70:W70"/>
    <mergeCell ref="V71:W71"/>
    <mergeCell ref="V72:W72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47:W47"/>
    <mergeCell ref="V48:W48"/>
    <mergeCell ref="V36:W36"/>
    <mergeCell ref="V37:W37"/>
    <mergeCell ref="V39:W39"/>
    <mergeCell ref="V40:W40"/>
    <mergeCell ref="V41:W41"/>
    <mergeCell ref="V42:W42"/>
    <mergeCell ref="V43:W43"/>
    <mergeCell ref="V44:W44"/>
    <mergeCell ref="V45:W45"/>
    <mergeCell ref="V46:W46"/>
    <mergeCell ref="V35:W35"/>
    <mergeCell ref="AC23:AD23"/>
    <mergeCell ref="W24:AB24"/>
    <mergeCell ref="W25:AB25"/>
    <mergeCell ref="T27:T28"/>
    <mergeCell ref="V27:W28"/>
    <mergeCell ref="X27:X28"/>
    <mergeCell ref="Y27:Y28"/>
    <mergeCell ref="Z27:AA27"/>
    <mergeCell ref="W23:AB23"/>
    <mergeCell ref="V29:W29"/>
    <mergeCell ref="V30:W30"/>
    <mergeCell ref="V31:W31"/>
    <mergeCell ref="AB27:AC27"/>
    <mergeCell ref="AD27:AD28"/>
    <mergeCell ref="V32:W32"/>
    <mergeCell ref="V33:W33"/>
    <mergeCell ref="V34:W34"/>
  </mergeCells>
  <conditionalFormatting sqref="T116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2:T115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08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7 H109:H116 H104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4 T107:T111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4:G168 G104 G107:G116">
      <formula1>"CONSULTORIA,SICRO"</formula1>
    </dataValidation>
    <dataValidation type="whole" allowBlank="1" showInputMessage="1" showErrorMessage="1" sqref="T104 T107:T116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151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03 02 02</v>
      </c>
      <c r="C1" s="25" t="str">
        <f>CONCATENATE($W$25)</f>
        <v>PROJETO DE TERRAPLENAGEM - VIA NOVA (PISTA SIMPLES)</v>
      </c>
      <c r="D1" s="25" t="str">
        <f>CONCATENATE($AC$25)</f>
        <v>Km</v>
      </c>
      <c r="E1" s="231">
        <f>$AD$163</f>
        <v>769.76</v>
      </c>
      <c r="F1" s="231">
        <f>$AD$168</f>
        <v>1005.38</v>
      </c>
      <c r="G1" s="233">
        <f>$T$120</f>
        <v>60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8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364</v>
      </c>
      <c r="W25" s="579" t="str">
        <f>VLOOKUP(V25,ORÇAMENTO!E:G,2,0)</f>
        <v>PROJETO DE TERRAPLENAGEM - VIA NOVA (PISTA SIMPLES)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88" si="0">MAX(I27:J27)</f>
        <v>1</v>
      </c>
      <c r="L27" s="33">
        <f t="shared" ref="L27:L8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86" t="s">
        <v>65</v>
      </c>
      <c r="AA28" s="286" t="s">
        <v>64</v>
      </c>
      <c r="AB28" s="282" t="s">
        <v>65</v>
      </c>
      <c r="AC28" s="286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7" si="2">IFERROR(IF($A29=0,0, ($AD29/$G$1)/$E$1  ),0)</f>
        <v>0</v>
      </c>
      <c r="C29" s="121">
        <f t="shared" ref="C29:C37" si="3">IF($A29=0,0,$B29*$E$1)</f>
        <v>0</v>
      </c>
      <c r="D29" s="121">
        <f t="shared" ref="D29:D37" si="4">IF($A29=0,0,$B29*$F$1)</f>
        <v>0</v>
      </c>
      <c r="E29" s="121">
        <f>IFERROR(IF($A29=0,0,#REF!),0)</f>
        <v>0</v>
      </c>
      <c r="F29" s="122">
        <f t="shared" ref="F29:F37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7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7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7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x14ac:dyDescent="0.25">
      <c r="A35" s="30"/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1</v>
      </c>
      <c r="J35" s="30">
        <f>IF(I35=1,1,IF(SUM(J36:J$169)+SUM(I$26:I35)&lt;$I$22,1,0))</f>
        <v>1</v>
      </c>
      <c r="K35" s="33">
        <f t="shared" si="0"/>
        <v>1</v>
      </c>
      <c r="L35" s="33">
        <f t="shared" si="1"/>
        <v>1</v>
      </c>
      <c r="M35" s="33"/>
      <c r="N35" s="33"/>
      <c r="O35" s="33"/>
      <c r="P35" s="33"/>
      <c r="Q35" s="33"/>
      <c r="R35" s="33"/>
      <c r="S35" s="33"/>
      <c r="T35" s="123" t="s">
        <v>61</v>
      </c>
      <c r="U35" s="132"/>
      <c r="V35" s="563" t="s">
        <v>184</v>
      </c>
      <c r="W35" s="563"/>
      <c r="X35" s="131" t="s">
        <v>183</v>
      </c>
      <c r="Y35" s="115">
        <v>4</v>
      </c>
      <c r="Z35" s="115">
        <v>1</v>
      </c>
      <c r="AA35" s="115"/>
      <c r="AB35" s="207">
        <f>VLOOKUP(V35,BASE!$B$5:$E$53,4,FALSE)</f>
        <v>239.7877334815829</v>
      </c>
      <c r="AC35" s="207"/>
      <c r="AD35" s="113">
        <f t="shared" si="8"/>
        <v>959.15089999999998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60</v>
      </c>
      <c r="U36" s="132"/>
      <c r="V36" s="563" t="s">
        <v>185</v>
      </c>
      <c r="W36" s="563"/>
      <c r="X36" s="131" t="s">
        <v>183</v>
      </c>
      <c r="Y36" s="115">
        <v>1</v>
      </c>
      <c r="Z36" s="115">
        <v>1</v>
      </c>
      <c r="AA36" s="115"/>
      <c r="AB36" s="207">
        <f>VLOOKUP(V36,BASE!$B$5:$E$53,4,FALSE)</f>
        <v>65.46508428631158</v>
      </c>
      <c r="AC36" s="207"/>
      <c r="AD36" s="113">
        <f t="shared" si="8"/>
        <v>65.465000000000003</v>
      </c>
      <c r="AE36" s="32"/>
      <c r="AF36" s="39"/>
      <c r="AG36" s="38"/>
    </row>
    <row r="37" spans="1:33" s="27" customFormat="1" hidden="1" x14ac:dyDescent="0.25">
      <c r="A37" s="30">
        <f t="shared" si="6"/>
        <v>0</v>
      </c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0</v>
      </c>
      <c r="J37" s="30">
        <f>IF(I37=1,1,IF(SUM(J38:J$169)+SUM(I$26:I37)&lt;$I$22,1,0))</f>
        <v>0</v>
      </c>
      <c r="K37" s="33">
        <f t="shared" si="0"/>
        <v>0</v>
      </c>
      <c r="L37" s="33">
        <f t="shared" si="1"/>
        <v>0</v>
      </c>
      <c r="M37" s="33"/>
      <c r="N37" s="33"/>
      <c r="O37" s="33"/>
      <c r="P37" s="33"/>
      <c r="Q37" s="33"/>
      <c r="R37" s="33"/>
      <c r="S37" s="33"/>
      <c r="T37" s="123"/>
      <c r="U37" s="132"/>
      <c r="V37" s="563" t="s">
        <v>19</v>
      </c>
      <c r="W37" s="563"/>
      <c r="X37" s="131" t="s">
        <v>19</v>
      </c>
      <c r="Y37" s="115">
        <v>0</v>
      </c>
      <c r="Z37" s="115">
        <v>0</v>
      </c>
      <c r="AA37" s="115"/>
      <c r="AB37" s="207">
        <v>0</v>
      </c>
      <c r="AC37" s="207"/>
      <c r="AD37" s="113">
        <f t="shared" si="8"/>
        <v>0</v>
      </c>
      <c r="AE37" s="32"/>
      <c r="AF37" s="39"/>
      <c r="AG37" s="38"/>
    </row>
    <row r="38" spans="1:33" s="101" customFormat="1" ht="22.35" customHeight="1" x14ac:dyDescent="0.25">
      <c r="A38" s="112"/>
      <c r="B38" s="112"/>
      <c r="C38" s="112"/>
      <c r="D38" s="112"/>
      <c r="E38" s="112"/>
      <c r="F38" s="112"/>
      <c r="I38" s="30">
        <v>1</v>
      </c>
      <c r="J38" s="30">
        <f>IF(I38=1,1,IF(SUM(J39:J$169)+SUM(I$26:I38)&lt;$I$22,1,0))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61"/>
      <c r="T38" s="130"/>
      <c r="U38" s="111"/>
      <c r="V38" s="129"/>
      <c r="W38" s="129"/>
      <c r="X38" s="129"/>
      <c r="Y38" s="128"/>
      <c r="Z38" s="165"/>
      <c r="AA38" s="165"/>
      <c r="AB38" s="206"/>
      <c r="AC38" s="125" t="s">
        <v>59</v>
      </c>
      <c r="AD38" s="205">
        <f>ROUND(SUM(AD29:AD37),2)</f>
        <v>1024.6199999999999</v>
      </c>
      <c r="AE38" s="102"/>
      <c r="AF38" s="104"/>
      <c r="AG38" s="103"/>
    </row>
    <row r="39" spans="1:33" s="27" customFormat="1" ht="31.5" customHeight="1" x14ac:dyDescent="0.25">
      <c r="A39" s="31"/>
      <c r="B39" s="31"/>
      <c r="C39" s="31"/>
      <c r="D39" s="31"/>
      <c r="E39" s="31"/>
      <c r="F39" s="31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33"/>
      <c r="T39" s="285" t="s">
        <v>8</v>
      </c>
      <c r="U39" s="124"/>
      <c r="V39" s="568" t="s">
        <v>58</v>
      </c>
      <c r="W39" s="568"/>
      <c r="X39" s="134" t="s">
        <v>57</v>
      </c>
      <c r="Y39" s="135" t="s">
        <v>56</v>
      </c>
      <c r="Z39" s="135" t="s">
        <v>55</v>
      </c>
      <c r="AA39" s="135" t="s">
        <v>54</v>
      </c>
      <c r="AB39" s="204" t="s">
        <v>53</v>
      </c>
      <c r="AC39" s="135" t="s">
        <v>52</v>
      </c>
      <c r="AD39" s="283" t="s">
        <v>51</v>
      </c>
      <c r="AE39" s="32"/>
      <c r="AF39" s="39"/>
      <c r="AG39" s="38"/>
    </row>
    <row r="40" spans="1:33" s="27" customFormat="1" x14ac:dyDescent="0.25">
      <c r="A40" s="30"/>
      <c r="B40" s="122"/>
      <c r="C40" s="121"/>
      <c r="D40" s="121"/>
      <c r="E40" s="121"/>
      <c r="F40" s="122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195"/>
      <c r="U40" s="48"/>
      <c r="V40" s="573" t="s">
        <v>50</v>
      </c>
      <c r="W40" s="573"/>
      <c r="X40" s="131"/>
      <c r="Y40" s="199"/>
      <c r="Z40" s="114"/>
      <c r="AA40" s="202"/>
      <c r="AB40" s="114"/>
      <c r="AC40" s="196"/>
      <c r="AD40" s="201">
        <f>ROUND(SUM(AD41:AD60),2)</f>
        <v>17903.310000000001</v>
      </c>
      <c r="AE40" s="32"/>
      <c r="AF40" s="39"/>
      <c r="AG40" s="38"/>
    </row>
    <row r="41" spans="1:33" s="27" customFormat="1" x14ac:dyDescent="0.25">
      <c r="A41" s="30"/>
      <c r="B41" s="122">
        <f t="shared" ref="B41:B60" si="9">IFERROR(IF($A41=0,0, ($AD41/$G$1)/$E$1  ),0)</f>
        <v>0</v>
      </c>
      <c r="C41" s="121">
        <f t="shared" ref="C41:C60" si="10">IF($A41=0,0,$B41*$E$1)</f>
        <v>0</v>
      </c>
      <c r="D41" s="121">
        <f t="shared" ref="D41:D60" si="11">IF($A41=0,0,$B41*$F$1)</f>
        <v>0</v>
      </c>
      <c r="E41" s="121">
        <f>IFERROR(IF($A41=0,0,#REF!*#REF!),0)</f>
        <v>0</v>
      </c>
      <c r="F41" s="122">
        <f t="shared" ref="F41:F60" si="12">IF($A41=0,0, ( ($AD41/$E41) / $Y41))</f>
        <v>0</v>
      </c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200" t="s">
        <v>49</v>
      </c>
      <c r="U41" s="48"/>
      <c r="V41" s="569" t="s">
        <v>201</v>
      </c>
      <c r="W41" s="569"/>
      <c r="X41" s="131" t="s">
        <v>202</v>
      </c>
      <c r="Y41" s="207">
        <f>VLOOKUP(X41,BASE!$B$5:$E$53,4,FALSE)</f>
        <v>11347.68</v>
      </c>
      <c r="Z41" s="198">
        <v>1</v>
      </c>
      <c r="AA41" s="197">
        <f>AB41/SUM($AB$41:$AB$84)</f>
        <v>0.1864406779661017</v>
      </c>
      <c r="AB41" s="114">
        <v>110</v>
      </c>
      <c r="AC41" s="196">
        <f>Y41/220</f>
        <v>51.580363636363636</v>
      </c>
      <c r="AD41" s="113">
        <f>ROUND(AB41*AC41,4)</f>
        <v>5673.84</v>
      </c>
      <c r="AE41" s="32"/>
      <c r="AF41" s="39"/>
      <c r="AG41" s="38"/>
    </row>
    <row r="42" spans="1:33" s="27" customFormat="1" x14ac:dyDescent="0.25">
      <c r="A42" s="30"/>
      <c r="B42" s="122">
        <f t="shared" si="9"/>
        <v>0</v>
      </c>
      <c r="C42" s="121">
        <f t="shared" si="10"/>
        <v>0</v>
      </c>
      <c r="D42" s="121">
        <f t="shared" si="11"/>
        <v>0</v>
      </c>
      <c r="E42" s="121">
        <f>IFERROR(IF($A42=0,0,#REF!*#REF!),0)</f>
        <v>0</v>
      </c>
      <c r="F42" s="122">
        <f t="shared" si="12"/>
        <v>0</v>
      </c>
      <c r="I42" s="30">
        <f t="shared" ref="I42:I59" si="13">IF($AD42=0,0,1)</f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104</v>
      </c>
      <c r="U42" s="48"/>
      <c r="V42" s="569" t="s">
        <v>206</v>
      </c>
      <c r="W42" s="569"/>
      <c r="X42" s="131" t="s">
        <v>207</v>
      </c>
      <c r="Y42" s="207">
        <f>VLOOKUP(X42,BASE!$B$5:$E$53,4,FALSE)</f>
        <v>8882.5</v>
      </c>
      <c r="Z42" s="198">
        <v>1</v>
      </c>
      <c r="AA42" s="197">
        <f>AB42/SUM($AB$41:$AB$84)</f>
        <v>0.3728813559322034</v>
      </c>
      <c r="AB42" s="114">
        <v>220</v>
      </c>
      <c r="AC42" s="196">
        <f>Y42/220</f>
        <v>40.375</v>
      </c>
      <c r="AD42" s="113">
        <f t="shared" ref="AD42:AD60" si="14">ROUND(AB42*AC42,4)</f>
        <v>8882.5</v>
      </c>
      <c r="AE42" s="32"/>
      <c r="AF42" s="39"/>
      <c r="AG42" s="38"/>
    </row>
    <row r="43" spans="1:33" s="27" customFormat="1" hidden="1" x14ac:dyDescent="0.25">
      <c r="A43" s="30">
        <f t="shared" ref="A43:A59" si="15">IFERROR(IF(AD43&gt;0,T43,0),0)</f>
        <v>0</v>
      </c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si="13"/>
        <v>0</v>
      </c>
      <c r="J43" s="30">
        <f>IF(I43=1,1,IF(SUM(J44:J$169)+SUM(I$26:I43)&lt;$I$22,1,0))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si="14"/>
        <v>0</v>
      </c>
      <c r="AE43" s="32"/>
      <c r="AF43" s="39"/>
      <c r="AG43" s="38"/>
    </row>
    <row r="44" spans="1:33" s="27" customFormat="1" hidden="1" x14ac:dyDescent="0.25">
      <c r="A44" s="30">
        <f t="shared" si="15"/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4"/>
        <v>0</v>
      </c>
      <c r="AE44" s="32"/>
      <c r="AF44" s="39"/>
      <c r="AG44" s="38"/>
    </row>
    <row r="45" spans="1:33" s="27" customFormat="1" hidden="1" x14ac:dyDescent="0.25">
      <c r="A45" s="30">
        <f t="shared" si="15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x14ac:dyDescent="0.25">
      <c r="A60" s="30"/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v>1</v>
      </c>
      <c r="J60" s="30">
        <f>IF(I60=1,1,IF(SUM(J61:J$169)+SUM(I$26:I60)&lt;$I$22,1,0))</f>
        <v>1</v>
      </c>
      <c r="K60" s="33">
        <f t="shared" si="0"/>
        <v>1</v>
      </c>
      <c r="L60" s="33">
        <f t="shared" si="1"/>
        <v>1</v>
      </c>
      <c r="M60" s="33"/>
      <c r="N60" s="33"/>
      <c r="O60" s="33"/>
      <c r="P60" s="33"/>
      <c r="Q60" s="33"/>
      <c r="R60" s="33"/>
      <c r="S60" s="33"/>
      <c r="T60" s="200" t="s">
        <v>48</v>
      </c>
      <c r="U60" s="48"/>
      <c r="V60" s="569" t="s">
        <v>203</v>
      </c>
      <c r="W60" s="569"/>
      <c r="X60" s="131" t="s">
        <v>204</v>
      </c>
      <c r="Y60" s="207">
        <f>VLOOKUP(X60,BASE!$B$5:$E$53,4,FALSE)</f>
        <v>18408.34</v>
      </c>
      <c r="Z60" s="198">
        <v>1</v>
      </c>
      <c r="AA60" s="197">
        <f>AB60/SUM($AB$41:$AB$84)</f>
        <v>6.7796610169491525E-2</v>
      </c>
      <c r="AB60" s="114">
        <v>40</v>
      </c>
      <c r="AC60" s="196">
        <f>Y60/220</f>
        <v>83.674272727272722</v>
      </c>
      <c r="AD60" s="113">
        <f t="shared" si="14"/>
        <v>3346.9708999999998</v>
      </c>
      <c r="AE60" s="32"/>
      <c r="AF60" s="39"/>
      <c r="AG60" s="38"/>
    </row>
    <row r="61" spans="1:33" s="27" customFormat="1" x14ac:dyDescent="0.25">
      <c r="A61" s="30"/>
      <c r="B61" s="122"/>
      <c r="C61" s="121"/>
      <c r="D61" s="121"/>
      <c r="E61" s="121"/>
      <c r="F61" s="122"/>
      <c r="I61" s="30">
        <v>1</v>
      </c>
      <c r="J61" s="30">
        <f>IF(I61=1,1,IF(SUM(J62:J$169)+SUM(I$26:I61)&lt;$I$22,1,0))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195"/>
      <c r="U61" s="48"/>
      <c r="V61" s="573" t="s">
        <v>47</v>
      </c>
      <c r="W61" s="573"/>
      <c r="X61" s="131"/>
      <c r="Y61" s="199"/>
      <c r="Z61" s="114"/>
      <c r="AA61" s="202"/>
      <c r="AB61" s="114"/>
      <c r="AC61" s="196"/>
      <c r="AD61" s="201">
        <f>ROUND(SUM(AD62:AD81),2)</f>
        <v>3044.5</v>
      </c>
      <c r="AE61" s="32"/>
      <c r="AF61" s="39"/>
      <c r="AG61" s="38"/>
    </row>
    <row r="62" spans="1:33" s="27" customFormat="1" x14ac:dyDescent="0.25">
      <c r="A62" s="30"/>
      <c r="B62" s="122">
        <f t="shared" ref="B62:B81" si="16">IFERROR(IF($A62=0,0, ($AD62/$G$1)/$E$1  ),0)</f>
        <v>0</v>
      </c>
      <c r="C62" s="121">
        <f t="shared" ref="C62:C81" si="17">IF($A62=0,0,$B62*$E$1)</f>
        <v>0</v>
      </c>
      <c r="D62" s="121">
        <f t="shared" ref="D62:D81" si="18">IF($A62=0,0,$B62*$F$1)</f>
        <v>0</v>
      </c>
      <c r="E62" s="121">
        <f>IFERROR(IF($A62=0,0,#REF!*#REF!),0)</f>
        <v>0</v>
      </c>
      <c r="F62" s="122">
        <f t="shared" ref="F62:F81" si="19">IF($A62=0,0, ( ($AD62/$E62) / $Y62))</f>
        <v>0</v>
      </c>
      <c r="I62" s="30">
        <v>1</v>
      </c>
      <c r="J62" s="30">
        <f>IF(I62=1,1,IF(SUM(J63:J$169)+SUM(I$26:I62)&lt;$I$22,1,0))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200" t="s">
        <v>120</v>
      </c>
      <c r="U62" s="48"/>
      <c r="V62" s="569" t="s">
        <v>229</v>
      </c>
      <c r="W62" s="569"/>
      <c r="X62" s="131" t="s">
        <v>230</v>
      </c>
      <c r="Y62" s="207">
        <f>VLOOKUP(X62,BASE!$B$5:$E$53,4,FALSE)</f>
        <v>3044.5</v>
      </c>
      <c r="Z62" s="198">
        <v>1</v>
      </c>
      <c r="AA62" s="197">
        <f>AB62/SUM($AB$41:$AB$84)</f>
        <v>0.3728813559322034</v>
      </c>
      <c r="AB62" s="114">
        <v>220</v>
      </c>
      <c r="AC62" s="196">
        <f>Y62/220</f>
        <v>13.838636363636363</v>
      </c>
      <c r="AD62" s="113">
        <f>ROUND(AB62*AC62,4)</f>
        <v>3044.5</v>
      </c>
      <c r="AE62" s="32"/>
      <c r="AF62" s="39"/>
      <c r="AG62" s="38"/>
    </row>
    <row r="63" spans="1:33" s="27" customFormat="1" hidden="1" x14ac:dyDescent="0.25">
      <c r="A63" s="30">
        <f t="shared" ref="A63:A80" si="20">IFERROR(IF(AD63&gt;0,T63,0),0)</f>
        <v>0</v>
      </c>
      <c r="B63" s="122">
        <f t="shared" si="16"/>
        <v>0</v>
      </c>
      <c r="C63" s="121">
        <f t="shared" si="17"/>
        <v>0</v>
      </c>
      <c r="D63" s="121">
        <f t="shared" si="18"/>
        <v>0</v>
      </c>
      <c r="E63" s="121">
        <f>IFERROR(IF($A63=0,0,#REF!*#REF!),0)</f>
        <v>0</v>
      </c>
      <c r="F63" s="122">
        <f t="shared" si="19"/>
        <v>0</v>
      </c>
      <c r="I63" s="30">
        <f t="shared" ref="I63:I80" si="21">IF($AD63=0,0,1)</f>
        <v>0</v>
      </c>
      <c r="J63" s="30">
        <f>IF(I63=1,1,IF(SUM(J64:J$169)+SUM(I$26:I63)&lt;$I$22,1,0))</f>
        <v>0</v>
      </c>
      <c r="K63" s="33">
        <f t="shared" si="0"/>
        <v>0</v>
      </c>
      <c r="L63" s="33">
        <f t="shared" si="1"/>
        <v>0</v>
      </c>
      <c r="M63" s="33"/>
      <c r="N63" s="33"/>
      <c r="O63" s="33"/>
      <c r="P63" s="33"/>
      <c r="Q63" s="33"/>
      <c r="R63" s="33"/>
      <c r="S63" s="33"/>
      <c r="T63" s="200"/>
      <c r="U63" s="48"/>
      <c r="V63" s="569" t="s">
        <v>19</v>
      </c>
      <c r="W63" s="569"/>
      <c r="X63" s="131" t="s">
        <v>19</v>
      </c>
      <c r="Y63" s="199">
        <v>0</v>
      </c>
      <c r="Z63" s="198">
        <v>0</v>
      </c>
      <c r="AA63" s="197">
        <v>0</v>
      </c>
      <c r="AB63" s="114">
        <v>0</v>
      </c>
      <c r="AC63" s="196">
        <v>0</v>
      </c>
      <c r="AD63" s="113">
        <f t="shared" ref="AD63:AD81" si="22">ROUND(AB63*AC63,4)</f>
        <v>0</v>
      </c>
      <c r="AE63" s="32"/>
      <c r="AF63" s="39"/>
      <c r="AG63" s="38"/>
    </row>
    <row r="64" spans="1:33" s="27" customFormat="1" hidden="1" x14ac:dyDescent="0.25">
      <c r="A64" s="30">
        <f t="shared" si="20"/>
        <v>0</v>
      </c>
      <c r="B64" s="122">
        <f t="shared" si="16"/>
        <v>0</v>
      </c>
      <c r="C64" s="121">
        <f t="shared" si="17"/>
        <v>0</v>
      </c>
      <c r="D64" s="121">
        <f t="shared" si="18"/>
        <v>0</v>
      </c>
      <c r="E64" s="121">
        <f>IFERROR(IF($A64=0,0,#REF!*#REF!),0)</f>
        <v>0</v>
      </c>
      <c r="F64" s="122">
        <f t="shared" si="19"/>
        <v>0</v>
      </c>
      <c r="I64" s="30">
        <f t="shared" si="21"/>
        <v>0</v>
      </c>
      <c r="J64" s="30">
        <f>IF(I64=1,1,IF(SUM(J65:J$169)+SUM(I$26:I64)&lt;$I$22,1,0))</f>
        <v>0</v>
      </c>
      <c r="K64" s="33">
        <f t="shared" si="0"/>
        <v>0</v>
      </c>
      <c r="L64" s="33">
        <f t="shared" si="1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si="22"/>
        <v>0</v>
      </c>
      <c r="AE64" s="32"/>
      <c r="AF64" s="39"/>
      <c r="AG64" s="38"/>
    </row>
    <row r="65" spans="1:33" s="27" customFormat="1" hidden="1" x14ac:dyDescent="0.25">
      <c r="A65" s="30">
        <f t="shared" si="20"/>
        <v>0</v>
      </c>
      <c r="B65" s="122">
        <f t="shared" si="16"/>
        <v>0</v>
      </c>
      <c r="C65" s="121">
        <f t="shared" si="17"/>
        <v>0</v>
      </c>
      <c r="D65" s="121">
        <f t="shared" si="18"/>
        <v>0</v>
      </c>
      <c r="E65" s="121">
        <f>IFERROR(IF($A65=0,0,#REF!*#REF!),0)</f>
        <v>0</v>
      </c>
      <c r="F65" s="122">
        <f t="shared" si="19"/>
        <v>0</v>
      </c>
      <c r="I65" s="30">
        <f t="shared" si="21"/>
        <v>0</v>
      </c>
      <c r="J65" s="30">
        <f>IF(I65=1,1,IF(SUM(J66:J$169)+SUM(I$26:I65)&lt;$I$22,1,0))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2"/>
        <v>0</v>
      </c>
      <c r="AE65" s="32"/>
      <c r="AF65" s="39"/>
      <c r="AG65" s="38"/>
    </row>
    <row r="66" spans="1:33" s="27" customFormat="1" hidden="1" x14ac:dyDescent="0.25">
      <c r="A66" s="30">
        <f t="shared" si="20"/>
        <v>0</v>
      </c>
      <c r="B66" s="122">
        <f t="shared" si="16"/>
        <v>0</v>
      </c>
      <c r="C66" s="121">
        <f t="shared" si="17"/>
        <v>0</v>
      </c>
      <c r="D66" s="121">
        <f t="shared" si="18"/>
        <v>0</v>
      </c>
      <c r="E66" s="121">
        <f>IFERROR(IF($A66=0,0,#REF!*#REF!),0)</f>
        <v>0</v>
      </c>
      <c r="F66" s="122">
        <f t="shared" si="19"/>
        <v>0</v>
      </c>
      <c r="I66" s="30">
        <f t="shared" si="21"/>
        <v>0</v>
      </c>
      <c r="J66" s="30">
        <f>IF(I66=1,1,IF(SUM(J67:J$169)+SUM(I$26:I66)&lt;$I$22,1,0))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2"/>
        <v>0</v>
      </c>
      <c r="AE66" s="32"/>
      <c r="AF66" s="39"/>
      <c r="AG66" s="38"/>
    </row>
    <row r="67" spans="1:33" s="27" customFormat="1" hidden="1" x14ac:dyDescent="0.25">
      <c r="A67" s="30">
        <f t="shared" si="20"/>
        <v>0</v>
      </c>
      <c r="B67" s="122">
        <f t="shared" si="16"/>
        <v>0</v>
      </c>
      <c r="C67" s="121">
        <f t="shared" si="17"/>
        <v>0</v>
      </c>
      <c r="D67" s="121">
        <f t="shared" si="18"/>
        <v>0</v>
      </c>
      <c r="E67" s="121">
        <f>IFERROR(IF($A67=0,0,#REF!*#REF!),0)</f>
        <v>0</v>
      </c>
      <c r="F67" s="122">
        <f t="shared" si="19"/>
        <v>0</v>
      </c>
      <c r="I67" s="30">
        <f t="shared" si="21"/>
        <v>0</v>
      </c>
      <c r="J67" s="30">
        <f>IF(I67=1,1,IF(SUM(J68:J$169)+SUM(I$26:I67)&lt;$I$22,1,0))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2"/>
        <v>0</v>
      </c>
      <c r="AE67" s="32"/>
      <c r="AF67" s="39"/>
      <c r="AG67" s="38"/>
    </row>
    <row r="68" spans="1:33" s="27" customFormat="1" hidden="1" x14ac:dyDescent="0.25">
      <c r="A68" s="30">
        <f t="shared" si="20"/>
        <v>0</v>
      </c>
      <c r="B68" s="122">
        <f t="shared" si="16"/>
        <v>0</v>
      </c>
      <c r="C68" s="121">
        <f t="shared" si="17"/>
        <v>0</v>
      </c>
      <c r="D68" s="121">
        <f t="shared" si="18"/>
        <v>0</v>
      </c>
      <c r="E68" s="121">
        <f>IFERROR(IF($A68=0,0,#REF!*#REF!),0)</f>
        <v>0</v>
      </c>
      <c r="F68" s="122">
        <f t="shared" si="19"/>
        <v>0</v>
      </c>
      <c r="I68" s="30">
        <f t="shared" si="21"/>
        <v>0</v>
      </c>
      <c r="J68" s="30">
        <f>IF(I68=1,1,IF(SUM(J69:J$169)+SUM(I$26:I68)&lt;$I$22,1,0))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2"/>
        <v>0</v>
      </c>
      <c r="AE68" s="32"/>
      <c r="AF68" s="39"/>
      <c r="AG68" s="38"/>
    </row>
    <row r="69" spans="1:33" s="27" customFormat="1" hidden="1" x14ac:dyDescent="0.25">
      <c r="A69" s="30">
        <f t="shared" si="20"/>
        <v>0</v>
      </c>
      <c r="B69" s="122">
        <f t="shared" si="16"/>
        <v>0</v>
      </c>
      <c r="C69" s="121">
        <f t="shared" si="17"/>
        <v>0</v>
      </c>
      <c r="D69" s="121">
        <f t="shared" si="18"/>
        <v>0</v>
      </c>
      <c r="E69" s="121">
        <f>IFERROR(IF($A69=0,0,#REF!*#REF!),0)</f>
        <v>0</v>
      </c>
      <c r="F69" s="122">
        <f t="shared" si="19"/>
        <v>0</v>
      </c>
      <c r="I69" s="30">
        <f t="shared" si="21"/>
        <v>0</v>
      </c>
      <c r="J69" s="30">
        <f>IF(I69=1,1,IF(SUM(J70:J$169)+SUM(I$26:I69)&lt;$I$22,1,0))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2"/>
        <v>0</v>
      </c>
      <c r="AE69" s="32"/>
      <c r="AF69" s="39"/>
      <c r="AG69" s="38"/>
    </row>
    <row r="70" spans="1:33" s="27" customFormat="1" hidden="1" x14ac:dyDescent="0.25">
      <c r="A70" s="30">
        <f t="shared" si="20"/>
        <v>0</v>
      </c>
      <c r="B70" s="122">
        <f t="shared" si="16"/>
        <v>0</v>
      </c>
      <c r="C70" s="121">
        <f t="shared" si="17"/>
        <v>0</v>
      </c>
      <c r="D70" s="121">
        <f t="shared" si="18"/>
        <v>0</v>
      </c>
      <c r="E70" s="121">
        <f>IFERROR(IF($A70=0,0,#REF!*#REF!),0)</f>
        <v>0</v>
      </c>
      <c r="F70" s="122">
        <f t="shared" si="19"/>
        <v>0</v>
      </c>
      <c r="I70" s="30">
        <f t="shared" si="21"/>
        <v>0</v>
      </c>
      <c r="J70" s="30">
        <f>IF(I70=1,1,IF(SUM(J71:J$169)+SUM(I$26:I70)&lt;$I$22,1,0))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2"/>
        <v>0</v>
      </c>
      <c r="AE70" s="32"/>
      <c r="AF70" s="39"/>
      <c r="AG70" s="38"/>
    </row>
    <row r="71" spans="1:33" s="27" customFormat="1" hidden="1" x14ac:dyDescent="0.25">
      <c r="A71" s="30">
        <f t="shared" si="20"/>
        <v>0</v>
      </c>
      <c r="B71" s="122">
        <f t="shared" si="16"/>
        <v>0</v>
      </c>
      <c r="C71" s="121">
        <f t="shared" si="17"/>
        <v>0</v>
      </c>
      <c r="D71" s="121">
        <f t="shared" si="18"/>
        <v>0</v>
      </c>
      <c r="E71" s="121">
        <f>IFERROR(IF($A71=0,0,#REF!*#REF!),0)</f>
        <v>0</v>
      </c>
      <c r="F71" s="122">
        <f t="shared" si="19"/>
        <v>0</v>
      </c>
      <c r="I71" s="30">
        <f t="shared" si="21"/>
        <v>0</v>
      </c>
      <c r="J71" s="30">
        <f>IF(I71=1,1,IF(SUM(J72:J$169)+SUM(I$26:I71)&lt;$I$22,1,0))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2"/>
        <v>0</v>
      </c>
      <c r="AE71" s="32"/>
      <c r="AF71" s="39"/>
      <c r="AG71" s="38"/>
    </row>
    <row r="72" spans="1:33" s="27" customFormat="1" hidden="1" x14ac:dyDescent="0.25">
      <c r="A72" s="30">
        <f t="shared" si="20"/>
        <v>0</v>
      </c>
      <c r="B72" s="122">
        <f t="shared" si="16"/>
        <v>0</v>
      </c>
      <c r="C72" s="121">
        <f t="shared" si="17"/>
        <v>0</v>
      </c>
      <c r="D72" s="121">
        <f t="shared" si="18"/>
        <v>0</v>
      </c>
      <c r="E72" s="121">
        <f>IFERROR(IF($A72=0,0,#REF!*#REF!),0)</f>
        <v>0</v>
      </c>
      <c r="F72" s="122">
        <f t="shared" si="19"/>
        <v>0</v>
      </c>
      <c r="I72" s="30">
        <f t="shared" si="21"/>
        <v>0</v>
      </c>
      <c r="J72" s="30">
        <f>IF(I72=1,1,IF(SUM(J73:J$169)+SUM(I$26:I72)&lt;$I$22,1,0))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2"/>
        <v>0</v>
      </c>
      <c r="AE72" s="32"/>
      <c r="AF72" s="39"/>
      <c r="AG72" s="38"/>
    </row>
    <row r="73" spans="1:33" s="27" customFormat="1" hidden="1" x14ac:dyDescent="0.25">
      <c r="A73" s="30">
        <f t="shared" si="20"/>
        <v>0</v>
      </c>
      <c r="B73" s="122">
        <f t="shared" si="16"/>
        <v>0</v>
      </c>
      <c r="C73" s="121">
        <f t="shared" si="17"/>
        <v>0</v>
      </c>
      <c r="D73" s="121">
        <f t="shared" si="18"/>
        <v>0</v>
      </c>
      <c r="E73" s="121">
        <f>IFERROR(IF($A73=0,0,#REF!*#REF!),0)</f>
        <v>0</v>
      </c>
      <c r="F73" s="122">
        <f t="shared" si="19"/>
        <v>0</v>
      </c>
      <c r="I73" s="30">
        <f t="shared" si="21"/>
        <v>0</v>
      </c>
      <c r="J73" s="30">
        <f>IF(I73=1,1,IF(SUM(J74:J$169)+SUM(I$26:I73)&lt;$I$22,1,0))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2"/>
        <v>0</v>
      </c>
      <c r="AE73" s="32"/>
      <c r="AF73" s="39"/>
      <c r="AG73" s="38"/>
    </row>
    <row r="74" spans="1:33" s="27" customFormat="1" hidden="1" x14ac:dyDescent="0.25">
      <c r="A74" s="30">
        <f t="shared" si="20"/>
        <v>0</v>
      </c>
      <c r="B74" s="122">
        <f t="shared" si="16"/>
        <v>0</v>
      </c>
      <c r="C74" s="121">
        <f t="shared" si="17"/>
        <v>0</v>
      </c>
      <c r="D74" s="121">
        <f t="shared" si="18"/>
        <v>0</v>
      </c>
      <c r="E74" s="121">
        <f>IFERROR(IF($A74=0,0,#REF!*#REF!),0)</f>
        <v>0</v>
      </c>
      <c r="F74" s="122">
        <f t="shared" si="19"/>
        <v>0</v>
      </c>
      <c r="I74" s="30">
        <f t="shared" si="21"/>
        <v>0</v>
      </c>
      <c r="J74" s="30">
        <f>IF(I74=1,1,IF(SUM(J75:J$169)+SUM(I$26:I74)&lt;$I$22,1,0))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2"/>
        <v>0</v>
      </c>
      <c r="AE74" s="32"/>
      <c r="AF74" s="39"/>
      <c r="AG74" s="38"/>
    </row>
    <row r="75" spans="1:33" s="27" customFormat="1" hidden="1" x14ac:dyDescent="0.25">
      <c r="A75" s="30">
        <f t="shared" si="20"/>
        <v>0</v>
      </c>
      <c r="B75" s="122">
        <f t="shared" si="16"/>
        <v>0</v>
      </c>
      <c r="C75" s="121">
        <f t="shared" si="17"/>
        <v>0</v>
      </c>
      <c r="D75" s="121">
        <f t="shared" si="18"/>
        <v>0</v>
      </c>
      <c r="E75" s="121">
        <f>IFERROR(IF($A75=0,0,#REF!*#REF!),0)</f>
        <v>0</v>
      </c>
      <c r="F75" s="122">
        <f t="shared" si="19"/>
        <v>0</v>
      </c>
      <c r="I75" s="30">
        <f t="shared" si="21"/>
        <v>0</v>
      </c>
      <c r="J75" s="30">
        <f>IF(I75=1,1,IF(SUM(J76:J$169)+SUM(I$26:I75)&lt;$I$22,1,0))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2"/>
        <v>0</v>
      </c>
      <c r="AE75" s="32"/>
      <c r="AF75" s="39"/>
      <c r="AG75" s="38"/>
    </row>
    <row r="76" spans="1:33" s="27" customFormat="1" hidden="1" x14ac:dyDescent="0.25">
      <c r="A76" s="30">
        <f t="shared" si="20"/>
        <v>0</v>
      </c>
      <c r="B76" s="122">
        <f t="shared" si="16"/>
        <v>0</v>
      </c>
      <c r="C76" s="121">
        <f t="shared" si="17"/>
        <v>0</v>
      </c>
      <c r="D76" s="121">
        <f t="shared" si="18"/>
        <v>0</v>
      </c>
      <c r="E76" s="121">
        <f>IFERROR(IF($A76=0,0,#REF!*#REF!),0)</f>
        <v>0</v>
      </c>
      <c r="F76" s="122">
        <f t="shared" si="19"/>
        <v>0</v>
      </c>
      <c r="I76" s="30">
        <f t="shared" si="21"/>
        <v>0</v>
      </c>
      <c r="J76" s="30">
        <f>IF(I76=1,1,IF(SUM(J77:J$169)+SUM(I$26:I76)&lt;$I$22,1,0))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2"/>
        <v>0</v>
      </c>
      <c r="AE76" s="32"/>
      <c r="AF76" s="39"/>
      <c r="AG76" s="38"/>
    </row>
    <row r="77" spans="1:33" s="27" customFormat="1" hidden="1" x14ac:dyDescent="0.25">
      <c r="A77" s="30">
        <f t="shared" si="20"/>
        <v>0</v>
      </c>
      <c r="B77" s="122">
        <f t="shared" si="16"/>
        <v>0</v>
      </c>
      <c r="C77" s="121">
        <f t="shared" si="17"/>
        <v>0</v>
      </c>
      <c r="D77" s="121">
        <f t="shared" si="18"/>
        <v>0</v>
      </c>
      <c r="E77" s="121">
        <f>IFERROR(IF($A77=0,0,#REF!*#REF!),0)</f>
        <v>0</v>
      </c>
      <c r="F77" s="122">
        <f t="shared" si="19"/>
        <v>0</v>
      </c>
      <c r="I77" s="30">
        <f t="shared" si="21"/>
        <v>0</v>
      </c>
      <c r="J77" s="30">
        <f>IF(I77=1,1,IF(SUM(J78:J$169)+SUM(I$26:I77)&lt;$I$22,1,0))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2"/>
        <v>0</v>
      </c>
      <c r="AE77" s="32"/>
      <c r="AF77" s="39"/>
      <c r="AG77" s="38"/>
    </row>
    <row r="78" spans="1:33" s="27" customFormat="1" hidden="1" x14ac:dyDescent="0.25">
      <c r="A78" s="30">
        <f t="shared" si="20"/>
        <v>0</v>
      </c>
      <c r="B78" s="122">
        <f t="shared" si="16"/>
        <v>0</v>
      </c>
      <c r="C78" s="121">
        <f t="shared" si="17"/>
        <v>0</v>
      </c>
      <c r="D78" s="121">
        <f t="shared" si="18"/>
        <v>0</v>
      </c>
      <c r="E78" s="121">
        <f>IFERROR(IF($A78=0,0,#REF!*#REF!),0)</f>
        <v>0</v>
      </c>
      <c r="F78" s="122">
        <f t="shared" si="19"/>
        <v>0</v>
      </c>
      <c r="I78" s="30">
        <f t="shared" si="21"/>
        <v>0</v>
      </c>
      <c r="J78" s="30">
        <f>IF(I78=1,1,IF(SUM(J79:J$169)+SUM(I$26:I78)&lt;$I$22,1,0))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2"/>
        <v>0</v>
      </c>
      <c r="AE78" s="32"/>
      <c r="AF78" s="39"/>
      <c r="AG78" s="38"/>
    </row>
    <row r="79" spans="1:33" s="27" customFormat="1" hidden="1" x14ac:dyDescent="0.25">
      <c r="A79" s="30">
        <f t="shared" si="20"/>
        <v>0</v>
      </c>
      <c r="B79" s="122">
        <f t="shared" si="16"/>
        <v>0</v>
      </c>
      <c r="C79" s="121">
        <f t="shared" si="17"/>
        <v>0</v>
      </c>
      <c r="D79" s="121">
        <f t="shared" si="18"/>
        <v>0</v>
      </c>
      <c r="E79" s="121">
        <f>IFERROR(IF($A79=0,0,#REF!*#REF!),0)</f>
        <v>0</v>
      </c>
      <c r="F79" s="122">
        <f t="shared" si="19"/>
        <v>0</v>
      </c>
      <c r="I79" s="30">
        <f t="shared" si="21"/>
        <v>0</v>
      </c>
      <c r="J79" s="30">
        <f>IF(I79=1,1,IF(SUM(J80:J$169)+SUM(I$26:I79)&lt;$I$22,1,0))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2"/>
        <v>0</v>
      </c>
      <c r="AE79" s="32"/>
      <c r="AF79" s="39"/>
      <c r="AG79" s="38"/>
    </row>
    <row r="80" spans="1:33" s="27" customFormat="1" hidden="1" x14ac:dyDescent="0.25">
      <c r="A80" s="30">
        <f t="shared" si="20"/>
        <v>0</v>
      </c>
      <c r="B80" s="122">
        <f t="shared" si="16"/>
        <v>0</v>
      </c>
      <c r="C80" s="121">
        <f t="shared" si="17"/>
        <v>0</v>
      </c>
      <c r="D80" s="121">
        <f t="shared" si="18"/>
        <v>0</v>
      </c>
      <c r="E80" s="121">
        <f>IFERROR(IF($A80=0,0,#REF!*#REF!),0)</f>
        <v>0</v>
      </c>
      <c r="F80" s="122">
        <f t="shared" si="19"/>
        <v>0</v>
      </c>
      <c r="I80" s="30">
        <f t="shared" si="21"/>
        <v>0</v>
      </c>
      <c r="J80" s="30">
        <f>IF(I80=1,1,IF(SUM(J81:J$169)+SUM(I$26:I80)&lt;$I$22,1,0))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2"/>
        <v>0</v>
      </c>
      <c r="AE80" s="32"/>
      <c r="AF80" s="39"/>
      <c r="AG80" s="38"/>
    </row>
    <row r="81" spans="1:33" s="27" customFormat="1" x14ac:dyDescent="0.25">
      <c r="A81" s="30"/>
      <c r="B81" s="122">
        <f t="shared" si="16"/>
        <v>0</v>
      </c>
      <c r="C81" s="121">
        <f t="shared" si="17"/>
        <v>0</v>
      </c>
      <c r="D81" s="121">
        <f t="shared" si="18"/>
        <v>0</v>
      </c>
      <c r="E81" s="121">
        <f>IFERROR(IF($A81=0,0,#REF!*#REF!),0)</f>
        <v>0</v>
      </c>
      <c r="F81" s="122">
        <f t="shared" si="19"/>
        <v>0</v>
      </c>
      <c r="I81" s="30">
        <v>1</v>
      </c>
      <c r="J81" s="30">
        <f>IF(I81=1,1,IF(SUM(J82:J$169)+SUM(I$26:I81)&lt;$I$22,1,0))</f>
        <v>1</v>
      </c>
      <c r="K81" s="33">
        <f t="shared" si="0"/>
        <v>1</v>
      </c>
      <c r="L81" s="33">
        <f t="shared" si="1"/>
        <v>1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2"/>
        <v>0</v>
      </c>
      <c r="AE81" s="32"/>
      <c r="AF81" s="39"/>
      <c r="AG81" s="38"/>
    </row>
    <row r="82" spans="1:33" s="27" customFormat="1" x14ac:dyDescent="0.25">
      <c r="A82" s="30"/>
      <c r="B82" s="122"/>
      <c r="C82" s="121"/>
      <c r="D82" s="121"/>
      <c r="E82" s="121"/>
      <c r="F82" s="122"/>
      <c r="I82" s="30">
        <v>1</v>
      </c>
      <c r="J82" s="30">
        <f>IF(I82=1,1,IF(SUM(J83:J$169)+SUM(I$26:I82)&lt;$I$22,1,0))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195"/>
      <c r="U82" s="48"/>
      <c r="V82" s="573" t="s">
        <v>45</v>
      </c>
      <c r="W82" s="573"/>
      <c r="X82" s="131"/>
      <c r="Y82" s="199"/>
      <c r="Z82" s="114"/>
      <c r="AA82" s="202"/>
      <c r="AB82" s="114"/>
      <c r="AC82" s="196"/>
      <c r="AD82" s="201">
        <f>ROUND(SUM(AD83:AD102),2)</f>
        <v>0</v>
      </c>
      <c r="AE82" s="32"/>
      <c r="AF82" s="39"/>
      <c r="AG82" s="38"/>
    </row>
    <row r="83" spans="1:33" s="27" customFormat="1" x14ac:dyDescent="0.25">
      <c r="A83" s="30"/>
      <c r="B83" s="122">
        <f t="shared" ref="B83:B102" si="23">IFERROR(IF($A83=0,0, ($AD83/$G$1)/$E$1  ),0)</f>
        <v>0</v>
      </c>
      <c r="C83" s="121">
        <f t="shared" ref="C83:C102" si="24">IF($A83=0,0,$B83*$E$1)</f>
        <v>0</v>
      </c>
      <c r="D83" s="121">
        <f t="shared" ref="D83:D102" si="25">IF($A83=0,0,$B83*$F$1)</f>
        <v>0</v>
      </c>
      <c r="E83" s="121">
        <f>IFERROR(IF($A83=0,0,#REF!*#REF!),0)</f>
        <v>0</v>
      </c>
      <c r="F83" s="122">
        <f t="shared" ref="F83:F102" si="26">IF($A83=0,0, ( ($AD83/$E83) / $Y83))</f>
        <v>0</v>
      </c>
      <c r="I83" s="30">
        <v>1</v>
      </c>
      <c r="J83" s="30">
        <f>IF(I83=1,1,IF(SUM(J84:J$169)+SUM(I$26:I83)&lt;$I$22,1,0))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>ROUND(AB83*AC83,4)</f>
        <v>0</v>
      </c>
      <c r="AE83" s="32"/>
      <c r="AF83" s="39"/>
      <c r="AG83" s="38"/>
    </row>
    <row r="84" spans="1:33" s="27" customFormat="1" x14ac:dyDescent="0.25">
      <c r="A84" s="30"/>
      <c r="B84" s="122">
        <f t="shared" si="23"/>
        <v>0</v>
      </c>
      <c r="C84" s="121">
        <f t="shared" si="24"/>
        <v>0</v>
      </c>
      <c r="D84" s="121">
        <f t="shared" si="25"/>
        <v>0</v>
      </c>
      <c r="E84" s="121">
        <f>IFERROR(IF($A84=0,0,#REF!*#REF!),0)</f>
        <v>0</v>
      </c>
      <c r="F84" s="122">
        <f t="shared" si="26"/>
        <v>0</v>
      </c>
      <c r="I84" s="30">
        <v>1</v>
      </c>
      <c r="J84" s="30">
        <f>IF(I84=1,1,IF(SUM(J85:J$169)+SUM(I$26:I84)&lt;$I$22,1,0))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 t="shared" ref="AD84:AD102" si="27">ROUND(AB84*AC84,4)</f>
        <v>0</v>
      </c>
      <c r="AE84" s="32"/>
      <c r="AF84" s="39"/>
      <c r="AG84" s="38"/>
    </row>
    <row r="85" spans="1:33" s="27" customFormat="1" hidden="1" x14ac:dyDescent="0.25">
      <c r="A85" s="30">
        <f t="shared" ref="A85:A102" si="28">IFERROR(IF(AD85&gt;0,T85,0),0)</f>
        <v>0</v>
      </c>
      <c r="B85" s="122">
        <f t="shared" si="23"/>
        <v>0</v>
      </c>
      <c r="C85" s="121">
        <f t="shared" si="24"/>
        <v>0</v>
      </c>
      <c r="D85" s="121">
        <f t="shared" si="25"/>
        <v>0</v>
      </c>
      <c r="E85" s="121">
        <f>IFERROR(IF($A85=0,0,#REF!*#REF!),0)</f>
        <v>0</v>
      </c>
      <c r="F85" s="122">
        <f t="shared" si="26"/>
        <v>0</v>
      </c>
      <c r="I85" s="30">
        <f t="shared" ref="I85:I102" si="29">IF($AD85=0,0,1)</f>
        <v>0</v>
      </c>
      <c r="J85" s="30">
        <f>IF(I85=1,1,IF(SUM(J86:J$169)+SUM(I$26:I85)&lt;$I$22,1,0))</f>
        <v>0</v>
      </c>
      <c r="K85" s="33">
        <f t="shared" si="0"/>
        <v>0</v>
      </c>
      <c r="L85" s="33">
        <f t="shared" si="1"/>
        <v>0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si="27"/>
        <v>0</v>
      </c>
      <c r="AE85" s="32"/>
      <c r="AF85" s="39"/>
      <c r="AG85" s="38"/>
    </row>
    <row r="86" spans="1:33" s="27" customFormat="1" hidden="1" x14ac:dyDescent="0.25">
      <c r="A86" s="30">
        <f t="shared" si="28"/>
        <v>0</v>
      </c>
      <c r="B86" s="122">
        <f t="shared" si="23"/>
        <v>0</v>
      </c>
      <c r="C86" s="121">
        <f t="shared" si="24"/>
        <v>0</v>
      </c>
      <c r="D86" s="121">
        <f t="shared" si="25"/>
        <v>0</v>
      </c>
      <c r="E86" s="121">
        <f>IFERROR(IF($A86=0,0,#REF!*#REF!),0)</f>
        <v>0</v>
      </c>
      <c r="F86" s="122">
        <f t="shared" si="26"/>
        <v>0</v>
      </c>
      <c r="I86" s="30">
        <f t="shared" si="29"/>
        <v>0</v>
      </c>
      <c r="J86" s="30">
        <f>IF(I86=1,1,IF(SUM(J87:J$169)+SUM(I$26:I86)&lt;$I$22,1,0))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7"/>
        <v>0</v>
      </c>
      <c r="AE86" s="32"/>
      <c r="AF86" s="39"/>
      <c r="AG86" s="38"/>
    </row>
    <row r="87" spans="1:33" s="27" customFormat="1" hidden="1" x14ac:dyDescent="0.25">
      <c r="A87" s="30">
        <f t="shared" si="28"/>
        <v>0</v>
      </c>
      <c r="B87" s="122">
        <f t="shared" si="23"/>
        <v>0</v>
      </c>
      <c r="C87" s="121">
        <f t="shared" si="24"/>
        <v>0</v>
      </c>
      <c r="D87" s="121">
        <f t="shared" si="25"/>
        <v>0</v>
      </c>
      <c r="E87" s="121">
        <f>IFERROR(IF($A87=0,0,#REF!*#REF!),0)</f>
        <v>0</v>
      </c>
      <c r="F87" s="122">
        <f t="shared" si="26"/>
        <v>0</v>
      </c>
      <c r="I87" s="30">
        <f t="shared" si="29"/>
        <v>0</v>
      </c>
      <c r="J87" s="30">
        <f>IF(I87=1,1,IF(SUM(J88:J$169)+SUM(I$26:I87)&lt;$I$22,1,0))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7"/>
        <v>0</v>
      </c>
      <c r="AE87" s="32"/>
      <c r="AF87" s="39"/>
      <c r="AG87" s="38"/>
    </row>
    <row r="88" spans="1:33" s="27" customFormat="1" hidden="1" x14ac:dyDescent="0.25">
      <c r="A88" s="30">
        <f t="shared" si="28"/>
        <v>0</v>
      </c>
      <c r="B88" s="122">
        <f t="shared" si="23"/>
        <v>0</v>
      </c>
      <c r="C88" s="121">
        <f t="shared" si="24"/>
        <v>0</v>
      </c>
      <c r="D88" s="121">
        <f t="shared" si="25"/>
        <v>0</v>
      </c>
      <c r="E88" s="121">
        <f>IFERROR(IF($A88=0,0,#REF!*#REF!),0)</f>
        <v>0</v>
      </c>
      <c r="F88" s="122">
        <f t="shared" si="26"/>
        <v>0</v>
      </c>
      <c r="I88" s="30">
        <f t="shared" si="29"/>
        <v>0</v>
      </c>
      <c r="J88" s="30">
        <f>IF(I88=1,1,IF(SUM(J89:J$169)+SUM(I$26:I88)&lt;$I$22,1,0))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7"/>
        <v>0</v>
      </c>
      <c r="AE88" s="32"/>
      <c r="AF88" s="39"/>
      <c r="AG88" s="38"/>
    </row>
    <row r="89" spans="1:33" s="27" customFormat="1" hidden="1" x14ac:dyDescent="0.25">
      <c r="A89" s="30">
        <f t="shared" si="28"/>
        <v>0</v>
      </c>
      <c r="B89" s="122">
        <f t="shared" si="23"/>
        <v>0</v>
      </c>
      <c r="C89" s="121">
        <f t="shared" si="24"/>
        <v>0</v>
      </c>
      <c r="D89" s="121">
        <f t="shared" si="25"/>
        <v>0</v>
      </c>
      <c r="E89" s="121">
        <f>IFERROR(IF($A89=0,0,#REF!*#REF!),0)</f>
        <v>0</v>
      </c>
      <c r="F89" s="122">
        <f t="shared" si="26"/>
        <v>0</v>
      </c>
      <c r="I89" s="30">
        <f t="shared" si="29"/>
        <v>0</v>
      </c>
      <c r="J89" s="30">
        <f>IF(I89=1,1,IF(SUM(J90:J$169)+SUM(I$26:I89)&lt;$I$22,1,0))</f>
        <v>0</v>
      </c>
      <c r="K89" s="33">
        <f t="shared" ref="K89:K154" si="30">MAX(I89:J89)</f>
        <v>0</v>
      </c>
      <c r="L89" s="33">
        <f t="shared" ref="L89:L154" si="31">K89</f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7"/>
        <v>0</v>
      </c>
      <c r="AE89" s="32"/>
      <c r="AF89" s="39"/>
      <c r="AG89" s="38"/>
    </row>
    <row r="90" spans="1:33" s="27" customFormat="1" hidden="1" x14ac:dyDescent="0.25">
      <c r="A90" s="30">
        <f t="shared" si="28"/>
        <v>0</v>
      </c>
      <c r="B90" s="122">
        <f t="shared" si="23"/>
        <v>0</v>
      </c>
      <c r="C90" s="121">
        <f t="shared" si="24"/>
        <v>0</v>
      </c>
      <c r="D90" s="121">
        <f t="shared" si="25"/>
        <v>0</v>
      </c>
      <c r="E90" s="121">
        <f>IFERROR(IF($A90=0,0,#REF!*#REF!),0)</f>
        <v>0</v>
      </c>
      <c r="F90" s="122">
        <f t="shared" si="26"/>
        <v>0</v>
      </c>
      <c r="I90" s="30">
        <f t="shared" si="29"/>
        <v>0</v>
      </c>
      <c r="J90" s="30">
        <f>IF(I90=1,1,IF(SUM(J91:J$169)+SUM(I$26:I90)&lt;$I$22,1,0))</f>
        <v>0</v>
      </c>
      <c r="K90" s="33">
        <f t="shared" si="30"/>
        <v>0</v>
      </c>
      <c r="L90" s="33">
        <f t="shared" si="31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7"/>
        <v>0</v>
      </c>
      <c r="AE90" s="32"/>
      <c r="AF90" s="39"/>
      <c r="AG90" s="38"/>
    </row>
    <row r="91" spans="1:33" s="27" customFormat="1" hidden="1" x14ac:dyDescent="0.25">
      <c r="A91" s="30">
        <f t="shared" si="28"/>
        <v>0</v>
      </c>
      <c r="B91" s="122">
        <f t="shared" si="23"/>
        <v>0</v>
      </c>
      <c r="C91" s="121">
        <f t="shared" si="24"/>
        <v>0</v>
      </c>
      <c r="D91" s="121">
        <f t="shared" si="25"/>
        <v>0</v>
      </c>
      <c r="E91" s="121">
        <f>IFERROR(IF($A91=0,0,#REF!*#REF!),0)</f>
        <v>0</v>
      </c>
      <c r="F91" s="122">
        <f t="shared" si="26"/>
        <v>0</v>
      </c>
      <c r="I91" s="30">
        <f t="shared" si="29"/>
        <v>0</v>
      </c>
      <c r="J91" s="30">
        <f>IF(I91=1,1,IF(SUM(J92:J$169)+SUM(I$26:I91)&lt;$I$22,1,0))</f>
        <v>0</v>
      </c>
      <c r="K91" s="33">
        <f t="shared" si="30"/>
        <v>0</v>
      </c>
      <c r="L91" s="33">
        <f t="shared" si="3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7"/>
        <v>0</v>
      </c>
      <c r="AE91" s="32"/>
      <c r="AF91" s="39"/>
      <c r="AG91" s="38"/>
    </row>
    <row r="92" spans="1:33" s="27" customFormat="1" hidden="1" x14ac:dyDescent="0.25">
      <c r="A92" s="30">
        <f t="shared" si="28"/>
        <v>0</v>
      </c>
      <c r="B92" s="122">
        <f t="shared" si="23"/>
        <v>0</v>
      </c>
      <c r="C92" s="121">
        <f t="shared" si="24"/>
        <v>0</v>
      </c>
      <c r="D92" s="121">
        <f t="shared" si="25"/>
        <v>0</v>
      </c>
      <c r="E92" s="121">
        <f>IFERROR(IF($A92=0,0,#REF!*#REF!),0)</f>
        <v>0</v>
      </c>
      <c r="F92" s="122">
        <f t="shared" si="26"/>
        <v>0</v>
      </c>
      <c r="I92" s="30">
        <f t="shared" si="29"/>
        <v>0</v>
      </c>
      <c r="J92" s="30">
        <f>IF(I92=1,1,IF(SUM(J93:J$169)+SUM(I$26:I92)&lt;$I$22,1,0))</f>
        <v>0</v>
      </c>
      <c r="K92" s="33">
        <f t="shared" si="30"/>
        <v>0</v>
      </c>
      <c r="L92" s="33">
        <f t="shared" si="3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7"/>
        <v>0</v>
      </c>
      <c r="AE92" s="32"/>
      <c r="AF92" s="39"/>
      <c r="AG92" s="38"/>
    </row>
    <row r="93" spans="1:33" s="27" customFormat="1" hidden="1" x14ac:dyDescent="0.25">
      <c r="A93" s="30">
        <f t="shared" si="28"/>
        <v>0</v>
      </c>
      <c r="B93" s="122">
        <f t="shared" si="23"/>
        <v>0</v>
      </c>
      <c r="C93" s="121">
        <f t="shared" si="24"/>
        <v>0</v>
      </c>
      <c r="D93" s="121">
        <f t="shared" si="25"/>
        <v>0</v>
      </c>
      <c r="E93" s="121">
        <f>IFERROR(IF($A93=0,0,#REF!*#REF!),0)</f>
        <v>0</v>
      </c>
      <c r="F93" s="122">
        <f t="shared" si="26"/>
        <v>0</v>
      </c>
      <c r="I93" s="30">
        <f t="shared" si="29"/>
        <v>0</v>
      </c>
      <c r="J93" s="30">
        <f>IF(I93=1,1,IF(SUM(J94:J$169)+SUM(I$26:I93)&lt;$I$22,1,0))</f>
        <v>0</v>
      </c>
      <c r="K93" s="33">
        <f t="shared" si="30"/>
        <v>0</v>
      </c>
      <c r="L93" s="33">
        <f t="shared" si="3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7"/>
        <v>0</v>
      </c>
      <c r="AE93" s="32"/>
      <c r="AF93" s="39"/>
      <c r="AG93" s="38"/>
    </row>
    <row r="94" spans="1:33" s="27" customFormat="1" hidden="1" x14ac:dyDescent="0.25">
      <c r="A94" s="30">
        <f t="shared" si="28"/>
        <v>0</v>
      </c>
      <c r="B94" s="122">
        <f t="shared" si="23"/>
        <v>0</v>
      </c>
      <c r="C94" s="121">
        <f t="shared" si="24"/>
        <v>0</v>
      </c>
      <c r="D94" s="121">
        <f t="shared" si="25"/>
        <v>0</v>
      </c>
      <c r="E94" s="121">
        <f>IFERROR(IF($A94=0,0,#REF!*#REF!),0)</f>
        <v>0</v>
      </c>
      <c r="F94" s="122">
        <f t="shared" si="26"/>
        <v>0</v>
      </c>
      <c r="I94" s="30">
        <f t="shared" si="29"/>
        <v>0</v>
      </c>
      <c r="J94" s="30">
        <f>IF(I94=1,1,IF(SUM(J95:J$169)+SUM(I$26:I94)&lt;$I$22,1,0))</f>
        <v>0</v>
      </c>
      <c r="K94" s="33">
        <f t="shared" si="30"/>
        <v>0</v>
      </c>
      <c r="L94" s="33">
        <f t="shared" si="3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7"/>
        <v>0</v>
      </c>
      <c r="AE94" s="32"/>
      <c r="AF94" s="39"/>
      <c r="AG94" s="38"/>
    </row>
    <row r="95" spans="1:33" s="27" customFormat="1" hidden="1" x14ac:dyDescent="0.25">
      <c r="A95" s="30">
        <f t="shared" si="28"/>
        <v>0</v>
      </c>
      <c r="B95" s="122">
        <f t="shared" si="23"/>
        <v>0</v>
      </c>
      <c r="C95" s="121">
        <f t="shared" si="24"/>
        <v>0</v>
      </c>
      <c r="D95" s="121">
        <f t="shared" si="25"/>
        <v>0</v>
      </c>
      <c r="E95" s="121">
        <f>IFERROR(IF($A95=0,0,#REF!*#REF!),0)</f>
        <v>0</v>
      </c>
      <c r="F95" s="122">
        <f t="shared" si="26"/>
        <v>0</v>
      </c>
      <c r="I95" s="30">
        <f t="shared" si="29"/>
        <v>0</v>
      </c>
      <c r="J95" s="30">
        <f>IF(I95=1,1,IF(SUM(J96:J$169)+SUM(I$26:I95)&lt;$I$22,1,0))</f>
        <v>0</v>
      </c>
      <c r="K95" s="33">
        <f t="shared" si="30"/>
        <v>0</v>
      </c>
      <c r="L95" s="33">
        <f t="shared" si="3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7"/>
        <v>0</v>
      </c>
      <c r="AE95" s="32"/>
      <c r="AF95" s="39"/>
      <c r="AG95" s="38"/>
    </row>
    <row r="96" spans="1:33" s="27" customFormat="1" ht="14.45" hidden="1" customHeight="1" x14ac:dyDescent="0.25">
      <c r="A96" s="30">
        <f t="shared" si="28"/>
        <v>0</v>
      </c>
      <c r="B96" s="122">
        <f t="shared" si="23"/>
        <v>0</v>
      </c>
      <c r="C96" s="121">
        <f t="shared" si="24"/>
        <v>0</v>
      </c>
      <c r="D96" s="121">
        <f t="shared" si="25"/>
        <v>0</v>
      </c>
      <c r="E96" s="121">
        <f>IFERROR(IF($A96=0,0,#REF!*#REF!),0)</f>
        <v>0</v>
      </c>
      <c r="F96" s="122">
        <f t="shared" si="26"/>
        <v>0</v>
      </c>
      <c r="I96" s="30">
        <f t="shared" si="29"/>
        <v>0</v>
      </c>
      <c r="J96" s="30">
        <f>IF(I96=1,1,IF(SUM(J97:J$169)+SUM(I$26:I96)&lt;$I$22,1,0))</f>
        <v>0</v>
      </c>
      <c r="K96" s="33">
        <f t="shared" si="30"/>
        <v>0</v>
      </c>
      <c r="L96" s="33">
        <f t="shared" si="3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7"/>
        <v>0</v>
      </c>
      <c r="AE96" s="32"/>
      <c r="AF96" s="39"/>
      <c r="AG96" s="38"/>
    </row>
    <row r="97" spans="1:33" s="27" customFormat="1" hidden="1" x14ac:dyDescent="0.25">
      <c r="A97" s="30">
        <f t="shared" si="28"/>
        <v>0</v>
      </c>
      <c r="B97" s="122">
        <f t="shared" si="23"/>
        <v>0</v>
      </c>
      <c r="C97" s="121">
        <f t="shared" si="24"/>
        <v>0</v>
      </c>
      <c r="D97" s="121">
        <f t="shared" si="25"/>
        <v>0</v>
      </c>
      <c r="E97" s="121">
        <f>IFERROR(IF($A97=0,0,#REF!*#REF!),0)</f>
        <v>0</v>
      </c>
      <c r="F97" s="122">
        <f t="shared" si="26"/>
        <v>0</v>
      </c>
      <c r="I97" s="30">
        <f t="shared" si="29"/>
        <v>0</v>
      </c>
      <c r="J97" s="30">
        <f>IF(I97=1,1,IF(SUM(J98:J$169)+SUM(I$26:I97)&lt;$I$22,1,0))</f>
        <v>0</v>
      </c>
      <c r="K97" s="33">
        <f t="shared" si="30"/>
        <v>0</v>
      </c>
      <c r="L97" s="33">
        <f t="shared" si="3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7"/>
        <v>0</v>
      </c>
      <c r="AE97" s="32"/>
      <c r="AF97" s="39"/>
      <c r="AG97" s="38"/>
    </row>
    <row r="98" spans="1:33" s="27" customFormat="1" hidden="1" x14ac:dyDescent="0.25">
      <c r="A98" s="30">
        <f t="shared" si="28"/>
        <v>0</v>
      </c>
      <c r="B98" s="122">
        <f t="shared" si="23"/>
        <v>0</v>
      </c>
      <c r="C98" s="121">
        <f t="shared" si="24"/>
        <v>0</v>
      </c>
      <c r="D98" s="121">
        <f t="shared" si="25"/>
        <v>0</v>
      </c>
      <c r="E98" s="121">
        <f>IFERROR(IF($A98=0,0,#REF!*#REF!),0)</f>
        <v>0</v>
      </c>
      <c r="F98" s="122">
        <f t="shared" si="26"/>
        <v>0</v>
      </c>
      <c r="I98" s="30">
        <f t="shared" si="29"/>
        <v>0</v>
      </c>
      <c r="J98" s="30">
        <f>IF(I98=1,1,IF(SUM(J99:J$169)+SUM(I$26:I98)&lt;$I$22,1,0))</f>
        <v>0</v>
      </c>
      <c r="K98" s="33">
        <f t="shared" si="30"/>
        <v>0</v>
      </c>
      <c r="L98" s="33">
        <f t="shared" si="3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7"/>
        <v>0</v>
      </c>
      <c r="AE98" s="32"/>
      <c r="AF98" s="39"/>
      <c r="AG98" s="38"/>
    </row>
    <row r="99" spans="1:33" s="27" customFormat="1" hidden="1" x14ac:dyDescent="0.25">
      <c r="A99" s="30">
        <f t="shared" si="28"/>
        <v>0</v>
      </c>
      <c r="B99" s="122">
        <f t="shared" si="23"/>
        <v>0</v>
      </c>
      <c r="C99" s="121">
        <f t="shared" si="24"/>
        <v>0</v>
      </c>
      <c r="D99" s="121">
        <f t="shared" si="25"/>
        <v>0</v>
      </c>
      <c r="E99" s="121">
        <f>IFERROR(IF($A99=0,0,#REF!*#REF!),0)</f>
        <v>0</v>
      </c>
      <c r="F99" s="122">
        <f t="shared" si="26"/>
        <v>0</v>
      </c>
      <c r="I99" s="30">
        <f t="shared" si="29"/>
        <v>0</v>
      </c>
      <c r="J99" s="30">
        <f>IF(I99=1,1,IF(SUM(J100:J$169)+SUM(I$26:I99)&lt;$I$22,1,0))</f>
        <v>0</v>
      </c>
      <c r="K99" s="33">
        <f t="shared" si="30"/>
        <v>0</v>
      </c>
      <c r="L99" s="33">
        <f t="shared" si="3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7"/>
        <v>0</v>
      </c>
      <c r="AE99" s="32"/>
      <c r="AF99" s="39"/>
      <c r="AG99" s="38"/>
    </row>
    <row r="100" spans="1:33" s="27" customFormat="1" hidden="1" x14ac:dyDescent="0.25">
      <c r="A100" s="30">
        <f t="shared" si="28"/>
        <v>0</v>
      </c>
      <c r="B100" s="122">
        <f t="shared" si="23"/>
        <v>0</v>
      </c>
      <c r="C100" s="121">
        <f t="shared" si="24"/>
        <v>0</v>
      </c>
      <c r="D100" s="121">
        <f t="shared" si="25"/>
        <v>0</v>
      </c>
      <c r="E100" s="121">
        <f>IFERROR(IF($A100=0,0,#REF!*#REF!),0)</f>
        <v>0</v>
      </c>
      <c r="F100" s="122">
        <f t="shared" si="26"/>
        <v>0</v>
      </c>
      <c r="I100" s="30">
        <f t="shared" si="29"/>
        <v>0</v>
      </c>
      <c r="J100" s="30">
        <f>IF(I100=1,1,IF(SUM(J101:J$169)+SUM(I$26:I100)&lt;$I$22,1,0))</f>
        <v>0</v>
      </c>
      <c r="K100" s="33">
        <f t="shared" si="30"/>
        <v>0</v>
      </c>
      <c r="L100" s="33">
        <f t="shared" si="3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7"/>
        <v>0</v>
      </c>
      <c r="AE100" s="32"/>
      <c r="AF100" s="39"/>
      <c r="AG100" s="38"/>
    </row>
    <row r="101" spans="1:33" s="27" customFormat="1" hidden="1" x14ac:dyDescent="0.25">
      <c r="A101" s="30">
        <f t="shared" si="28"/>
        <v>0</v>
      </c>
      <c r="B101" s="122">
        <f t="shared" si="23"/>
        <v>0</v>
      </c>
      <c r="C101" s="121">
        <f t="shared" si="24"/>
        <v>0</v>
      </c>
      <c r="D101" s="121">
        <f t="shared" si="25"/>
        <v>0</v>
      </c>
      <c r="E101" s="121">
        <f>IFERROR(IF($A101=0,0,#REF!*#REF!),0)</f>
        <v>0</v>
      </c>
      <c r="F101" s="122">
        <f t="shared" si="26"/>
        <v>0</v>
      </c>
      <c r="I101" s="30">
        <f t="shared" si="29"/>
        <v>0</v>
      </c>
      <c r="J101" s="30">
        <f>IF(I101=1,1,IF(SUM(J102:J$169)+SUM(I$26:I101)&lt;$I$22,1,0))</f>
        <v>0</v>
      </c>
      <c r="K101" s="33">
        <f t="shared" si="30"/>
        <v>0</v>
      </c>
      <c r="L101" s="33">
        <f t="shared" si="3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7"/>
        <v>0</v>
      </c>
      <c r="AE101" s="32"/>
      <c r="AF101" s="39"/>
      <c r="AG101" s="38"/>
    </row>
    <row r="102" spans="1:33" s="27" customFormat="1" hidden="1" x14ac:dyDescent="0.25">
      <c r="A102" s="30">
        <f t="shared" si="28"/>
        <v>0</v>
      </c>
      <c r="B102" s="122">
        <f t="shared" si="23"/>
        <v>0</v>
      </c>
      <c r="C102" s="121">
        <f t="shared" si="24"/>
        <v>0</v>
      </c>
      <c r="D102" s="121">
        <f t="shared" si="25"/>
        <v>0</v>
      </c>
      <c r="E102" s="121">
        <f>IFERROR(IF($A102=0,0,#REF!*#REF!),0)</f>
        <v>0</v>
      </c>
      <c r="F102" s="122">
        <f t="shared" si="26"/>
        <v>0</v>
      </c>
      <c r="I102" s="30">
        <f t="shared" si="29"/>
        <v>0</v>
      </c>
      <c r="J102" s="30">
        <f>IF(I102=1,1,IF(SUM(J103:J$169)+SUM(I$26:I102)&lt;$I$22,1,0))</f>
        <v>0</v>
      </c>
      <c r="K102" s="33">
        <f t="shared" si="30"/>
        <v>0</v>
      </c>
      <c r="L102" s="33">
        <f t="shared" si="31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7"/>
        <v>0</v>
      </c>
      <c r="AE102" s="32"/>
      <c r="AF102" s="39"/>
      <c r="AG102" s="38"/>
    </row>
    <row r="103" spans="1:33" s="27" customFormat="1" x14ac:dyDescent="0.25">
      <c r="A103" s="31"/>
      <c r="B103" s="31"/>
      <c r="C103" s="31"/>
      <c r="D103" s="31"/>
      <c r="E103" s="31"/>
      <c r="F103" s="31"/>
      <c r="I103" s="30">
        <v>1</v>
      </c>
      <c r="J103" s="30">
        <f>IF(I103=1,1,IF(SUM(J106:J$169)+SUM(I$26:I103)&lt;$I$22,1,0))</f>
        <v>1</v>
      </c>
      <c r="K103" s="33">
        <f t="shared" si="30"/>
        <v>1</v>
      </c>
      <c r="L103" s="33">
        <f t="shared" si="31"/>
        <v>1</v>
      </c>
      <c r="M103" s="33"/>
      <c r="N103" s="33"/>
      <c r="O103" s="33"/>
      <c r="P103" s="33"/>
      <c r="Q103" s="33"/>
      <c r="R103" s="33"/>
      <c r="S103" s="33"/>
      <c r="T103" s="195"/>
      <c r="U103" s="48"/>
      <c r="V103" s="570"/>
      <c r="W103" s="570"/>
      <c r="X103" s="194"/>
      <c r="Y103" s="193"/>
      <c r="Z103" s="191"/>
      <c r="AA103" s="192"/>
      <c r="AB103" s="191"/>
      <c r="AC103" s="160" t="s">
        <v>43</v>
      </c>
      <c r="AD103" s="190">
        <f>ROUND(AD40+AD61+AD82,2)</f>
        <v>20947.810000000001</v>
      </c>
      <c r="AE103" s="32"/>
      <c r="AF103" s="39"/>
      <c r="AG103" s="38"/>
    </row>
    <row r="104" spans="1:33" s="101" customFormat="1" ht="14.45" customHeight="1" x14ac:dyDescent="0.25">
      <c r="A104" s="30"/>
      <c r="B104" s="122">
        <f>IFERROR(IF($A104=0,0, ($AD104/$G$1)/$E$1  ),0)</f>
        <v>0</v>
      </c>
      <c r="C104" s="121">
        <f>IF($A104=0,0,$B104*$E$1)</f>
        <v>0</v>
      </c>
      <c r="D104" s="121">
        <f>IF($A104=0,0,$B104*$F$1)</f>
        <v>0</v>
      </c>
      <c r="E104" s="121"/>
      <c r="F104" s="122"/>
      <c r="G104" s="64" t="s">
        <v>16</v>
      </c>
      <c r="H104" s="285">
        <f>IFERROR(IF(G104=$A$1,1,0),0)</f>
        <v>1</v>
      </c>
      <c r="I104" s="30">
        <v>1</v>
      </c>
      <c r="J104" s="30">
        <f>H104</f>
        <v>1</v>
      </c>
      <c r="K104" s="33">
        <f t="shared" si="30"/>
        <v>1</v>
      </c>
      <c r="L104" s="33">
        <f t="shared" si="31"/>
        <v>1</v>
      </c>
      <c r="M104" s="33"/>
      <c r="N104" s="33"/>
      <c r="O104" s="33"/>
      <c r="P104" s="33"/>
      <c r="Q104" s="33"/>
      <c r="R104" s="33"/>
      <c r="S104" s="61"/>
      <c r="T104" s="157">
        <v>1</v>
      </c>
      <c r="U104" s="168"/>
      <c r="V104" s="185"/>
      <c r="W104" s="185"/>
      <c r="X104" s="185"/>
      <c r="Y104" s="184"/>
      <c r="Z104" s="183"/>
      <c r="AA104" s="183"/>
      <c r="AB104" s="189" t="s">
        <v>42</v>
      </c>
      <c r="AC104" s="188">
        <v>0.84040000000000004</v>
      </c>
      <c r="AD104" s="187">
        <f>$AD$103*AC104*T104</f>
        <v>17604.539524000003</v>
      </c>
      <c r="AE104" s="102"/>
      <c r="AF104" s="104"/>
      <c r="AG104" s="103"/>
    </row>
    <row r="105" spans="1:33" s="101" customFormat="1" ht="22.35" customHeight="1" x14ac:dyDescent="0.25">
      <c r="A105" s="112"/>
      <c r="B105" s="112"/>
      <c r="C105" s="112"/>
      <c r="D105" s="112"/>
      <c r="E105" s="112"/>
      <c r="F105" s="112"/>
      <c r="I105" s="30">
        <v>1</v>
      </c>
      <c r="J105" s="30">
        <f>IF(I105=1,1,IF(SUM(J108:J$169)+SUM(I$26:I105)&lt;$I$22,1,0))</f>
        <v>1</v>
      </c>
      <c r="K105" s="33">
        <f t="shared" si="30"/>
        <v>1</v>
      </c>
      <c r="L105" s="33">
        <f t="shared" si="31"/>
        <v>1</v>
      </c>
      <c r="M105" s="33"/>
      <c r="N105" s="33"/>
      <c r="O105" s="33"/>
      <c r="P105" s="33"/>
      <c r="Q105" s="33"/>
      <c r="R105" s="33"/>
      <c r="S105" s="61"/>
      <c r="T105" s="186"/>
      <c r="U105" s="168"/>
      <c r="V105" s="185"/>
      <c r="W105" s="185"/>
      <c r="X105" s="185"/>
      <c r="Y105" s="184"/>
      <c r="Z105" s="183"/>
      <c r="AA105" s="183"/>
      <c r="AB105" s="182"/>
      <c r="AC105" s="181" t="s">
        <v>41</v>
      </c>
      <c r="AD105" s="180">
        <f>ROUND(AD103+AD104,2)</f>
        <v>38552.35</v>
      </c>
      <c r="AE105" s="102"/>
      <c r="AF105" s="104"/>
      <c r="AG105" s="103"/>
    </row>
    <row r="106" spans="1:33" s="101" customFormat="1" ht="25.35" customHeight="1" x14ac:dyDescent="0.25">
      <c r="A106" s="112"/>
      <c r="B106" s="112"/>
      <c r="C106" s="112"/>
      <c r="D106" s="112"/>
      <c r="E106" s="112"/>
      <c r="F106" s="112"/>
      <c r="G106" s="100" t="s">
        <v>18</v>
      </c>
      <c r="H106" s="100" t="s">
        <v>17</v>
      </c>
      <c r="I106" s="30">
        <v>1</v>
      </c>
      <c r="J106" s="30">
        <f>IF(I106=1,1,IF(SUM(J108:J$169)+SUM(I$26:I106)&lt;$I$22,1,0))</f>
        <v>1</v>
      </c>
      <c r="K106" s="33">
        <f t="shared" si="30"/>
        <v>1</v>
      </c>
      <c r="L106" s="33">
        <f t="shared" si="31"/>
        <v>1</v>
      </c>
      <c r="M106" s="33"/>
      <c r="N106" s="33"/>
      <c r="O106" s="33"/>
      <c r="P106" s="33"/>
      <c r="Q106" s="33"/>
      <c r="R106" s="33"/>
      <c r="S106" s="61"/>
      <c r="T106" s="179" t="s">
        <v>40</v>
      </c>
      <c r="U106" s="168"/>
      <c r="V106" s="178" t="s">
        <v>39</v>
      </c>
      <c r="W106" s="177"/>
      <c r="X106" s="167"/>
      <c r="Y106" s="177"/>
      <c r="Z106" s="176"/>
      <c r="AA106" s="176"/>
      <c r="AB106" s="176"/>
      <c r="AC106" s="125"/>
      <c r="AD106" s="175"/>
      <c r="AE106" s="102"/>
      <c r="AF106" s="104"/>
      <c r="AG106" s="103"/>
    </row>
    <row r="107" spans="1:33" s="101" customFormat="1" ht="14.45" customHeight="1" x14ac:dyDescent="0.25">
      <c r="A107" s="112"/>
      <c r="B107" s="112"/>
      <c r="C107" s="112"/>
      <c r="D107" s="112"/>
      <c r="E107" s="112"/>
      <c r="F107" s="112"/>
      <c r="G107" s="64" t="s">
        <v>16</v>
      </c>
      <c r="H107" s="285">
        <f t="shared" ref="H107:H116" si="32">IFERROR(IF(G107=$A$1,1,0),0)</f>
        <v>1</v>
      </c>
      <c r="I107" s="30">
        <v>1</v>
      </c>
      <c r="J107" s="30">
        <f t="shared" ref="J107:J116" si="33">I107</f>
        <v>1</v>
      </c>
      <c r="K107" s="33">
        <f t="shared" si="30"/>
        <v>1</v>
      </c>
      <c r="L107" s="33">
        <f t="shared" si="31"/>
        <v>1</v>
      </c>
      <c r="M107" s="33"/>
      <c r="N107" s="33"/>
      <c r="O107" s="33"/>
      <c r="P107" s="33"/>
      <c r="Q107" s="33"/>
      <c r="R107" s="33"/>
      <c r="S107" s="61"/>
      <c r="T107" s="157">
        <v>1</v>
      </c>
      <c r="U107" s="168"/>
      <c r="V107" s="169"/>
      <c r="W107" s="169"/>
      <c r="X107" s="169"/>
      <c r="Y107" s="164"/>
      <c r="Z107" s="164" t="s">
        <v>38</v>
      </c>
      <c r="AA107" s="174">
        <v>0.3</v>
      </c>
      <c r="AB107" s="173" t="s">
        <v>37</v>
      </c>
      <c r="AC107" s="172">
        <v>0.16300804173005867</v>
      </c>
      <c r="AD107" s="113">
        <f>ROUND($AD$105*AC107*T107,4)</f>
        <v>6284.3431</v>
      </c>
      <c r="AE107" s="102"/>
      <c r="AF107" s="104"/>
      <c r="AG107" s="103"/>
    </row>
    <row r="108" spans="1:33" s="101" customFormat="1" ht="14.45" hidden="1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285">
        <f t="shared" si="32"/>
        <v>1</v>
      </c>
      <c r="I108" s="30">
        <f t="shared" ref="I108:I116" si="34">IF($AD108=0,0,1)</f>
        <v>0</v>
      </c>
      <c r="J108" s="30">
        <f t="shared" si="33"/>
        <v>0</v>
      </c>
      <c r="K108" s="33">
        <f t="shared" si="30"/>
        <v>0</v>
      </c>
      <c r="L108" s="33">
        <f t="shared" si="31"/>
        <v>0</v>
      </c>
      <c r="M108" s="33"/>
      <c r="N108" s="33"/>
      <c r="O108" s="33"/>
      <c r="P108" s="33"/>
      <c r="Q108" s="33"/>
      <c r="R108" s="33"/>
      <c r="S108" s="61"/>
      <c r="T108" s="157">
        <v>0</v>
      </c>
      <c r="U108" s="168"/>
      <c r="V108" s="169"/>
      <c r="W108" s="169"/>
      <c r="X108" s="169"/>
      <c r="Y108" s="166"/>
      <c r="Z108" s="171"/>
      <c r="AA108" s="170"/>
      <c r="AB108" s="164" t="s">
        <v>36</v>
      </c>
      <c r="AC108" s="163">
        <v>0.05</v>
      </c>
      <c r="AD108" s="113">
        <f t="shared" ref="AD108:AD116" si="35">ROUND($AD$105*AC108*T108,4)</f>
        <v>0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285">
        <f t="shared" si="32"/>
        <v>1</v>
      </c>
      <c r="I109" s="30">
        <f t="shared" si="34"/>
        <v>0</v>
      </c>
      <c r="J109" s="30">
        <f t="shared" si="33"/>
        <v>0</v>
      </c>
      <c r="K109" s="33">
        <f t="shared" si="30"/>
        <v>0</v>
      </c>
      <c r="L109" s="33">
        <f t="shared" si="3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65"/>
      <c r="AA109" s="165"/>
      <c r="AB109" s="164" t="s">
        <v>36</v>
      </c>
      <c r="AC109" s="163">
        <v>7.6999999999999999E-2</v>
      </c>
      <c r="AD109" s="113">
        <f t="shared" si="35"/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285">
        <f t="shared" si="32"/>
        <v>1</v>
      </c>
      <c r="I110" s="30">
        <f t="shared" si="34"/>
        <v>0</v>
      </c>
      <c r="J110" s="30">
        <f t="shared" si="33"/>
        <v>0</v>
      </c>
      <c r="K110" s="33">
        <f t="shared" si="30"/>
        <v>0</v>
      </c>
      <c r="L110" s="33">
        <f t="shared" si="3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35</v>
      </c>
      <c r="AC110" s="163">
        <v>1.4999999999999999E-2</v>
      </c>
      <c r="AD110" s="113">
        <f t="shared" si="35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285">
        <f t="shared" si="32"/>
        <v>1</v>
      </c>
      <c r="I111" s="30">
        <f t="shared" si="34"/>
        <v>0</v>
      </c>
      <c r="J111" s="30">
        <f t="shared" si="33"/>
        <v>0</v>
      </c>
      <c r="K111" s="33">
        <f t="shared" si="30"/>
        <v>0</v>
      </c>
      <c r="L111" s="33">
        <f t="shared" si="3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2.7E-2</v>
      </c>
      <c r="AD111" s="113">
        <f t="shared" si="35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14</v>
      </c>
      <c r="H112" s="285">
        <f t="shared" si="32"/>
        <v>0</v>
      </c>
      <c r="I112" s="30">
        <f t="shared" si="34"/>
        <v>0</v>
      </c>
      <c r="J112" s="30">
        <f t="shared" si="33"/>
        <v>0</v>
      </c>
      <c r="K112" s="33">
        <f t="shared" si="30"/>
        <v>0</v>
      </c>
      <c r="L112" s="33">
        <f t="shared" si="3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/>
      <c r="AC112" s="163"/>
      <c r="AD112" s="113">
        <f t="shared" si="35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285">
        <f t="shared" si="32"/>
        <v>0</v>
      </c>
      <c r="I113" s="30">
        <f t="shared" si="34"/>
        <v>0</v>
      </c>
      <c r="J113" s="30">
        <f t="shared" si="33"/>
        <v>0</v>
      </c>
      <c r="K113" s="33">
        <f t="shared" si="30"/>
        <v>0</v>
      </c>
      <c r="L113" s="33">
        <f t="shared" si="3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5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285">
        <f t="shared" si="32"/>
        <v>0</v>
      </c>
      <c r="I114" s="30">
        <f t="shared" si="34"/>
        <v>0</v>
      </c>
      <c r="J114" s="30">
        <f t="shared" si="33"/>
        <v>0</v>
      </c>
      <c r="K114" s="33">
        <f t="shared" si="30"/>
        <v>0</v>
      </c>
      <c r="L114" s="33">
        <f t="shared" si="3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5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285">
        <f t="shared" si="32"/>
        <v>0</v>
      </c>
      <c r="I115" s="30">
        <f t="shared" si="34"/>
        <v>0</v>
      </c>
      <c r="J115" s="30">
        <f t="shared" si="33"/>
        <v>0</v>
      </c>
      <c r="K115" s="33">
        <f t="shared" si="30"/>
        <v>0</v>
      </c>
      <c r="L115" s="33">
        <f t="shared" si="3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5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285">
        <f t="shared" si="32"/>
        <v>0</v>
      </c>
      <c r="I116" s="30">
        <f t="shared" si="34"/>
        <v>0</v>
      </c>
      <c r="J116" s="30">
        <f t="shared" si="33"/>
        <v>0</v>
      </c>
      <c r="K116" s="33">
        <f t="shared" si="30"/>
        <v>0</v>
      </c>
      <c r="L116" s="33">
        <f t="shared" si="3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7"/>
      <c r="W116" s="167"/>
      <c r="X116" s="167"/>
      <c r="Y116" s="166"/>
      <c r="Z116" s="165"/>
      <c r="AA116" s="165"/>
      <c r="AB116" s="164"/>
      <c r="AC116" s="163"/>
      <c r="AD116" s="113">
        <f t="shared" si="35"/>
        <v>0</v>
      </c>
      <c r="AE116" s="102"/>
      <c r="AF116" s="104"/>
      <c r="AG116" s="103"/>
    </row>
    <row r="117" spans="1:33" s="27" customFormat="1" x14ac:dyDescent="0.25">
      <c r="A117" s="30"/>
      <c r="B117" s="122">
        <f>IFERROR(IF($A117=0,0, ($AD117/$G$1)/$E$1  ),0)</f>
        <v>0</v>
      </c>
      <c r="C117" s="121">
        <f>IF($A117=0,0,$B117*$E$1)</f>
        <v>0</v>
      </c>
      <c r="D117" s="121">
        <f>IF($A117=0,0,$B117*$F$1)</f>
        <v>0</v>
      </c>
      <c r="E117" s="121"/>
      <c r="F117" s="122"/>
      <c r="I117" s="30">
        <v>1</v>
      </c>
      <c r="J117" s="62">
        <v>1</v>
      </c>
      <c r="K117" s="33">
        <f t="shared" si="30"/>
        <v>1</v>
      </c>
      <c r="L117" s="33">
        <f t="shared" si="31"/>
        <v>1</v>
      </c>
      <c r="M117" s="33"/>
      <c r="N117" s="33"/>
      <c r="O117" s="33"/>
      <c r="P117" s="33"/>
      <c r="Q117" s="33"/>
      <c r="R117" s="33"/>
      <c r="S117" s="33"/>
      <c r="T117" s="162"/>
      <c r="U117" s="48"/>
      <c r="V117" s="161"/>
      <c r="W117" s="161"/>
      <c r="X117" s="88"/>
      <c r="Y117" s="88"/>
      <c r="Z117" s="86"/>
      <c r="AA117" s="86"/>
      <c r="AB117" s="160"/>
      <c r="AC117" s="159" t="s">
        <v>34</v>
      </c>
      <c r="AD117" s="158">
        <f>ROUND(SUM(AD107:AD116),2)</f>
        <v>6284.34</v>
      </c>
      <c r="AE117" s="32"/>
      <c r="AF117" s="39"/>
      <c r="AG117" s="38"/>
    </row>
    <row r="118" spans="1:33" s="27" customFormat="1" x14ac:dyDescent="0.25">
      <c r="A118" s="31"/>
      <c r="B118" s="31"/>
      <c r="C118" s="31"/>
      <c r="D118" s="31"/>
      <c r="E118" s="31"/>
      <c r="F118" s="31"/>
      <c r="I118" s="30">
        <v>1</v>
      </c>
      <c r="J118" s="62">
        <v>1</v>
      </c>
      <c r="K118" s="33">
        <f t="shared" si="30"/>
        <v>1</v>
      </c>
      <c r="L118" s="33">
        <f t="shared" si="31"/>
        <v>1</v>
      </c>
      <c r="M118" s="33"/>
      <c r="N118" s="33"/>
      <c r="O118" s="33"/>
      <c r="P118" s="33"/>
      <c r="Q118" s="33"/>
      <c r="R118" s="33"/>
      <c r="S118" s="33"/>
      <c r="T118" s="156"/>
      <c r="U118" s="48"/>
      <c r="V118" s="153"/>
      <c r="W118" s="151"/>
      <c r="X118" s="151"/>
      <c r="Y118" s="80"/>
      <c r="Z118" s="78"/>
      <c r="AA118" s="78"/>
      <c r="AB118" s="155"/>
      <c r="AC118" s="148" t="s">
        <v>33</v>
      </c>
      <c r="AD118" s="147">
        <f>ROUND(AD105+AD117,2)</f>
        <v>44836.69</v>
      </c>
      <c r="AE118" s="32"/>
      <c r="AF118" s="39"/>
      <c r="AG118" s="104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0"/>
        <v>1</v>
      </c>
      <c r="L119" s="33">
        <f t="shared" si="31"/>
        <v>1</v>
      </c>
      <c r="M119" s="33"/>
      <c r="N119" s="33"/>
      <c r="O119" s="33"/>
      <c r="P119" s="33"/>
      <c r="Q119" s="33"/>
      <c r="R119" s="33"/>
      <c r="S119" s="33"/>
      <c r="T119" s="281" t="s">
        <v>32</v>
      </c>
      <c r="U119" s="124"/>
      <c r="V119" s="153"/>
      <c r="W119" s="152"/>
      <c r="X119" s="152"/>
      <c r="Y119" s="151"/>
      <c r="Z119" s="150"/>
      <c r="AA119" s="150"/>
      <c r="AB119" s="149"/>
      <c r="AC119" s="148" t="s">
        <v>31</v>
      </c>
      <c r="AD119" s="147">
        <f>ROUND(AD38+AD118,2)</f>
        <v>45861.31</v>
      </c>
      <c r="AE119" s="32"/>
      <c r="AF119" s="39"/>
      <c r="AG119" s="38"/>
    </row>
    <row r="120" spans="1:33" s="101" customFormat="1" ht="22.35" customHeight="1" x14ac:dyDescent="0.25">
      <c r="A120" s="112"/>
      <c r="B120" s="112"/>
      <c r="C120" s="112"/>
      <c r="D120" s="112"/>
      <c r="E120" s="112"/>
      <c r="F120" s="112"/>
      <c r="I120" s="62">
        <v>1</v>
      </c>
      <c r="J120" s="62">
        <v>1</v>
      </c>
      <c r="K120" s="61">
        <f t="shared" si="30"/>
        <v>1</v>
      </c>
      <c r="L120" s="61">
        <f t="shared" si="31"/>
        <v>1</v>
      </c>
      <c r="M120" s="61"/>
      <c r="N120" s="61"/>
      <c r="O120" s="61"/>
      <c r="P120" s="61"/>
      <c r="Q120" s="61"/>
      <c r="R120" s="61"/>
      <c r="S120" s="61"/>
      <c r="T120" s="146">
        <v>60</v>
      </c>
      <c r="U120" s="145"/>
      <c r="V120" s="571" t="s">
        <v>30</v>
      </c>
      <c r="W120" s="571"/>
      <c r="X120" s="572" t="str">
        <f>IF($AD$118=0,"ZERO",CONCATENATE(TEXT(T120,"#.##0,00")," ",AC25))</f>
        <v>60,00 Km</v>
      </c>
      <c r="Y120" s="572"/>
      <c r="Z120" s="144"/>
      <c r="AA120" s="143"/>
      <c r="AB120" s="142"/>
      <c r="AC120" s="141" t="s">
        <v>29</v>
      </c>
      <c r="AD120" s="140">
        <f>IF(T120=0,0,ROUND(AD119/T120,2))</f>
        <v>764.36</v>
      </c>
      <c r="AE120" s="102"/>
      <c r="AF120" s="104"/>
      <c r="AG120" s="103"/>
    </row>
    <row r="121" spans="1:33" s="27" customFormat="1" ht="39.6" customHeight="1" x14ac:dyDescent="0.25">
      <c r="A121" s="31"/>
      <c r="B121" s="31"/>
      <c r="C121" s="31"/>
      <c r="D121" s="31"/>
      <c r="E121" s="31"/>
      <c r="F121" s="31"/>
      <c r="I121" s="30">
        <v>1</v>
      </c>
      <c r="J121" s="30">
        <f>IF(I121=1,1,IF(SUM(J122:J$169)+SUM(I$26:I121)&lt;$I$22,1,0))</f>
        <v>1</v>
      </c>
      <c r="K121" s="33">
        <f t="shared" si="30"/>
        <v>1</v>
      </c>
      <c r="L121" s="33">
        <f t="shared" si="31"/>
        <v>1</v>
      </c>
      <c r="M121" s="33"/>
      <c r="N121" s="33"/>
      <c r="O121" s="33"/>
      <c r="P121" s="33"/>
      <c r="Q121" s="33"/>
      <c r="R121" s="33"/>
      <c r="S121" s="33"/>
      <c r="T121" s="285" t="s">
        <v>8</v>
      </c>
      <c r="U121" s="124"/>
      <c r="V121" s="568" t="s">
        <v>28</v>
      </c>
      <c r="W121" s="568"/>
      <c r="X121" s="568"/>
      <c r="Y121" s="568"/>
      <c r="Z121" s="568"/>
      <c r="AA121" s="286" t="s">
        <v>22</v>
      </c>
      <c r="AB121" s="282" t="s">
        <v>21</v>
      </c>
      <c r="AC121" s="135" t="s">
        <v>24</v>
      </c>
      <c r="AD121" s="134" t="s">
        <v>20</v>
      </c>
      <c r="AE121" s="32"/>
      <c r="AF121" s="39"/>
      <c r="AG121" s="38"/>
    </row>
    <row r="122" spans="1:33" s="27" customFormat="1" x14ac:dyDescent="0.25">
      <c r="A122" s="30"/>
      <c r="B122" s="122">
        <f t="shared" ref="B122:B132" si="36">IFERROR(IF($A122=0,0, ($AD122)/$E$1  ),0)</f>
        <v>0</v>
      </c>
      <c r="C122" s="121">
        <f t="shared" ref="C122:C132" si="37">IF($A122=0,0,$B122*$E$1)</f>
        <v>0</v>
      </c>
      <c r="D122" s="121">
        <f t="shared" ref="D122:D132" si="38">IF($A122=0,0,$B122*$F$1)</f>
        <v>0</v>
      </c>
      <c r="E122" s="121">
        <f t="shared" ref="E122:E132" si="39">IFERROR(IF($A122=0,0,$AB122),0)</f>
        <v>0</v>
      </c>
      <c r="F122" s="122"/>
      <c r="I122" s="30">
        <v>1</v>
      </c>
      <c r="J122" s="30">
        <f>IF(I122=1,1,IF(SUM(J123:J$169)+SUM(I$26:I122)&lt;$I$22,1,0))</f>
        <v>1</v>
      </c>
      <c r="K122" s="33">
        <f t="shared" si="30"/>
        <v>1</v>
      </c>
      <c r="L122" s="33">
        <f t="shared" si="31"/>
        <v>1</v>
      </c>
      <c r="M122" s="33"/>
      <c r="N122" s="33"/>
      <c r="O122" s="33"/>
      <c r="P122" s="33"/>
      <c r="Q122" s="33"/>
      <c r="R122" s="33"/>
      <c r="S122" s="33"/>
      <c r="T122" s="123"/>
      <c r="U122" s="132"/>
      <c r="V122" s="563" t="s">
        <v>19</v>
      </c>
      <c r="W122" s="563"/>
      <c r="X122" s="563"/>
      <c r="Y122" s="563"/>
      <c r="Z122" s="563"/>
      <c r="AA122" s="131" t="s">
        <v>19</v>
      </c>
      <c r="AB122" s="115"/>
      <c r="AC122" s="114">
        <v>0</v>
      </c>
      <c r="AD122" s="113">
        <f>ROUND(AC122*AB122,4)</f>
        <v>0</v>
      </c>
      <c r="AE122" s="32"/>
      <c r="AF122" s="39"/>
      <c r="AG122" s="38"/>
    </row>
    <row r="123" spans="1:33" s="27" customFormat="1" ht="14.45" hidden="1" customHeight="1" x14ac:dyDescent="0.25">
      <c r="A123" s="30">
        <f t="shared" ref="A123:A129" si="40">IFERROR(IF(AD123&gt;0,T123,0),0)</f>
        <v>0</v>
      </c>
      <c r="B123" s="122">
        <f t="shared" si="36"/>
        <v>0</v>
      </c>
      <c r="C123" s="121">
        <f t="shared" si="37"/>
        <v>0</v>
      </c>
      <c r="D123" s="121">
        <f t="shared" si="38"/>
        <v>0</v>
      </c>
      <c r="E123" s="121">
        <f t="shared" si="39"/>
        <v>0</v>
      </c>
      <c r="F123" s="31"/>
      <c r="I123" s="30">
        <f t="shared" ref="I123:I132" si="41">IF($AD123=0,0,1)</f>
        <v>0</v>
      </c>
      <c r="J123" s="30">
        <f>IF(I123=1,1,IF(SUM(J124:J$169)+SUM(I$26:I123)&lt;$I$22,1,0))</f>
        <v>0</v>
      </c>
      <c r="K123" s="33">
        <f t="shared" si="30"/>
        <v>0</v>
      </c>
      <c r="L123" s="33">
        <f t="shared" si="31"/>
        <v>0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 t="shared" ref="AD123:AD132" si="42"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si="40"/>
        <v>0</v>
      </c>
      <c r="B124" s="122">
        <f t="shared" si="36"/>
        <v>0</v>
      </c>
      <c r="C124" s="121">
        <f t="shared" si="37"/>
        <v>0</v>
      </c>
      <c r="D124" s="121">
        <f t="shared" si="38"/>
        <v>0</v>
      </c>
      <c r="E124" s="121">
        <f t="shared" si="39"/>
        <v>0</v>
      </c>
      <c r="F124" s="31"/>
      <c r="I124" s="30">
        <f t="shared" si="41"/>
        <v>0</v>
      </c>
      <c r="J124" s="30">
        <f>IF(I124=1,1,IF(SUM(J125:J$169)+SUM(I$26:I124)&lt;$I$22,1,0))</f>
        <v>0</v>
      </c>
      <c r="K124" s="33">
        <f t="shared" si="30"/>
        <v>0</v>
      </c>
      <c r="L124" s="33">
        <f t="shared" si="3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si="42"/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0"/>
        <v>0</v>
      </c>
      <c r="B125" s="122">
        <f t="shared" si="36"/>
        <v>0</v>
      </c>
      <c r="C125" s="121">
        <f t="shared" si="37"/>
        <v>0</v>
      </c>
      <c r="D125" s="121">
        <f t="shared" si="38"/>
        <v>0</v>
      </c>
      <c r="E125" s="121">
        <f t="shared" si="39"/>
        <v>0</v>
      </c>
      <c r="F125" s="31"/>
      <c r="I125" s="30">
        <f t="shared" si="41"/>
        <v>0</v>
      </c>
      <c r="J125" s="30">
        <f>IF(I125=1,1,IF(SUM(J126:J$169)+SUM(I$26:I125)&lt;$I$22,1,0))</f>
        <v>0</v>
      </c>
      <c r="K125" s="33">
        <f t="shared" si="30"/>
        <v>0</v>
      </c>
      <c r="L125" s="33">
        <f t="shared" si="3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2"/>
        <v>0</v>
      </c>
      <c r="AE125" s="32"/>
      <c r="AF125" s="39"/>
      <c r="AG125" s="38"/>
    </row>
    <row r="126" spans="1:33" s="27" customFormat="1" hidden="1" x14ac:dyDescent="0.25">
      <c r="A126" s="30">
        <f t="shared" si="40"/>
        <v>0</v>
      </c>
      <c r="B126" s="122">
        <f t="shared" si="36"/>
        <v>0</v>
      </c>
      <c r="C126" s="121">
        <f t="shared" si="37"/>
        <v>0</v>
      </c>
      <c r="D126" s="121">
        <f t="shared" si="38"/>
        <v>0</v>
      </c>
      <c r="E126" s="121">
        <f t="shared" si="39"/>
        <v>0</v>
      </c>
      <c r="F126" s="31"/>
      <c r="I126" s="30">
        <f t="shared" si="41"/>
        <v>0</v>
      </c>
      <c r="J126" s="30">
        <f>IF(I126=1,1,IF(SUM(J127:J$169)+SUM(I$26:I126)&lt;$I$22,1,0))</f>
        <v>0</v>
      </c>
      <c r="K126" s="33">
        <f t="shared" si="30"/>
        <v>0</v>
      </c>
      <c r="L126" s="33">
        <f t="shared" si="31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2"/>
        <v>0</v>
      </c>
      <c r="AE126" s="32"/>
      <c r="AF126" s="39"/>
      <c r="AG126" s="38"/>
    </row>
    <row r="127" spans="1:33" s="27" customFormat="1" hidden="1" x14ac:dyDescent="0.25">
      <c r="A127" s="30">
        <f t="shared" si="40"/>
        <v>0</v>
      </c>
      <c r="B127" s="122">
        <f t="shared" si="36"/>
        <v>0</v>
      </c>
      <c r="C127" s="121">
        <f t="shared" si="37"/>
        <v>0</v>
      </c>
      <c r="D127" s="121">
        <f t="shared" si="38"/>
        <v>0</v>
      </c>
      <c r="E127" s="121">
        <f t="shared" si="39"/>
        <v>0</v>
      </c>
      <c r="F127" s="31"/>
      <c r="I127" s="30">
        <f t="shared" si="41"/>
        <v>0</v>
      </c>
      <c r="J127" s="30">
        <f>IF(I127=1,1,IF(SUM(J128:J$169)+SUM(I$26:I127)&lt;$I$22,1,0))</f>
        <v>0</v>
      </c>
      <c r="K127" s="33">
        <f t="shared" si="30"/>
        <v>0</v>
      </c>
      <c r="L127" s="33">
        <f t="shared" si="31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2"/>
        <v>0</v>
      </c>
      <c r="AE127" s="32"/>
      <c r="AF127" s="39"/>
      <c r="AG127" s="38"/>
    </row>
    <row r="128" spans="1:33" s="27" customFormat="1" hidden="1" x14ac:dyDescent="0.25">
      <c r="A128" s="30">
        <f t="shared" si="40"/>
        <v>0</v>
      </c>
      <c r="B128" s="122">
        <f t="shared" si="36"/>
        <v>0</v>
      </c>
      <c r="C128" s="121">
        <f t="shared" si="37"/>
        <v>0</v>
      </c>
      <c r="D128" s="121">
        <f t="shared" si="38"/>
        <v>0</v>
      </c>
      <c r="E128" s="121">
        <f t="shared" si="39"/>
        <v>0</v>
      </c>
      <c r="F128" s="31"/>
      <c r="I128" s="30">
        <f t="shared" si="41"/>
        <v>0</v>
      </c>
      <c r="J128" s="30">
        <f>IF(I128=1,1,IF(SUM(J129:J$169)+SUM(I$26:I128)&lt;$I$22,1,0))</f>
        <v>1</v>
      </c>
      <c r="K128" s="33">
        <f t="shared" si="30"/>
        <v>1</v>
      </c>
      <c r="L128" s="33">
        <f t="shared" si="31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2"/>
        <v>0</v>
      </c>
      <c r="AE128" s="32"/>
      <c r="AF128" s="39"/>
      <c r="AG128" s="38"/>
    </row>
    <row r="129" spans="1:33" s="27" customFormat="1" hidden="1" x14ac:dyDescent="0.25">
      <c r="A129" s="30">
        <f t="shared" si="40"/>
        <v>0</v>
      </c>
      <c r="B129" s="122">
        <f t="shared" si="36"/>
        <v>0</v>
      </c>
      <c r="C129" s="121">
        <f t="shared" si="37"/>
        <v>0</v>
      </c>
      <c r="D129" s="121">
        <f t="shared" si="38"/>
        <v>0</v>
      </c>
      <c r="E129" s="121">
        <f t="shared" si="39"/>
        <v>0</v>
      </c>
      <c r="F129" s="31"/>
      <c r="I129" s="30">
        <f t="shared" si="41"/>
        <v>0</v>
      </c>
      <c r="J129" s="30">
        <f>IF(I129=1,1,IF(SUM(J130:J$169)+SUM(I$26:I129)&lt;$I$22,1,0))</f>
        <v>1</v>
      </c>
      <c r="K129" s="33">
        <f t="shared" si="30"/>
        <v>1</v>
      </c>
      <c r="L129" s="33">
        <f t="shared" si="3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2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36"/>
        <v>0</v>
      </c>
      <c r="C130" s="121">
        <f t="shared" si="37"/>
        <v>0</v>
      </c>
      <c r="D130" s="121">
        <f t="shared" si="38"/>
        <v>0</v>
      </c>
      <c r="E130" s="121">
        <f t="shared" si="39"/>
        <v>0</v>
      </c>
      <c r="F130" s="31"/>
      <c r="I130" s="30">
        <f t="shared" si="41"/>
        <v>0</v>
      </c>
      <c r="J130" s="30">
        <f>IF(I130=1,1,IF(SUM(J131:J$169)+SUM(I$26:I130)&lt;$I$22,1,0))</f>
        <v>1</v>
      </c>
      <c r="K130" s="33">
        <f t="shared" si="30"/>
        <v>1</v>
      </c>
      <c r="L130" s="33">
        <f t="shared" si="3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2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36"/>
        <v>0</v>
      </c>
      <c r="C131" s="121">
        <f t="shared" si="37"/>
        <v>0</v>
      </c>
      <c r="D131" s="121">
        <f t="shared" si="38"/>
        <v>0</v>
      </c>
      <c r="E131" s="121">
        <f t="shared" si="39"/>
        <v>0</v>
      </c>
      <c r="F131" s="31"/>
      <c r="I131" s="30">
        <f t="shared" si="41"/>
        <v>0</v>
      </c>
      <c r="J131" s="30">
        <f>IF(I131=1,1,IF(SUM(J132:J$169)+SUM(I$26:I131)&lt;$I$22,1,0))</f>
        <v>1</v>
      </c>
      <c r="K131" s="33">
        <f t="shared" si="30"/>
        <v>1</v>
      </c>
      <c r="L131" s="33">
        <f t="shared" si="3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2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36"/>
        <v>0</v>
      </c>
      <c r="C132" s="121">
        <f t="shared" si="37"/>
        <v>0</v>
      </c>
      <c r="D132" s="121">
        <f t="shared" si="38"/>
        <v>0</v>
      </c>
      <c r="E132" s="121">
        <f t="shared" si="39"/>
        <v>0</v>
      </c>
      <c r="F132" s="31"/>
      <c r="I132" s="30">
        <f t="shared" si="41"/>
        <v>0</v>
      </c>
      <c r="J132" s="30">
        <f>IF(I132=1,1,IF(SUM(J133:J$169)+SUM(I$26:I132)&lt;$I$22,1,0))</f>
        <v>1</v>
      </c>
      <c r="K132" s="33">
        <f t="shared" si="30"/>
        <v>1</v>
      </c>
      <c r="L132" s="33">
        <f t="shared" si="3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2"/>
        <v>0</v>
      </c>
      <c r="AE132" s="32"/>
      <c r="AF132" s="39"/>
      <c r="AG132" s="38"/>
    </row>
    <row r="133" spans="1:33" s="101" customFormat="1" ht="22.35" customHeight="1" x14ac:dyDescent="0.25">
      <c r="A133" s="112"/>
      <c r="B133" s="112"/>
      <c r="C133" s="112"/>
      <c r="D133" s="112"/>
      <c r="E133" s="112"/>
      <c r="F133" s="112"/>
      <c r="I133" s="62">
        <v>1</v>
      </c>
      <c r="J133" s="62">
        <v>1</v>
      </c>
      <c r="K133" s="61">
        <f t="shared" si="30"/>
        <v>1</v>
      </c>
      <c r="L133" s="61">
        <f t="shared" si="31"/>
        <v>1</v>
      </c>
      <c r="M133" s="61"/>
      <c r="N133" s="61"/>
      <c r="O133" s="61"/>
      <c r="P133" s="61"/>
      <c r="Q133" s="61"/>
      <c r="R133" s="61"/>
      <c r="S133" s="61"/>
      <c r="T133" s="130"/>
      <c r="U133" s="111"/>
      <c r="V133" s="129"/>
      <c r="W133" s="129"/>
      <c r="X133" s="129"/>
      <c r="Y133" s="128"/>
      <c r="Z133" s="127"/>
      <c r="AA133" s="127"/>
      <c r="AB133" s="126"/>
      <c r="AC133" s="125" t="s">
        <v>27</v>
      </c>
      <c r="AD133" s="105">
        <f>ROUND(SUM(AD122:AD132),2)</f>
        <v>0</v>
      </c>
      <c r="AE133" s="102"/>
      <c r="AF133" s="104"/>
      <c r="AG133" s="103"/>
    </row>
    <row r="134" spans="1:33" s="27" customFormat="1" ht="25.5" x14ac:dyDescent="0.25">
      <c r="H134" s="138" t="s">
        <v>26</v>
      </c>
      <c r="I134" s="30">
        <v>1</v>
      </c>
      <c r="J134" s="30">
        <f>IF(I134=1,1,IF(SUM(J137:J$169)+SUM(I$26:I134)&lt;$I$22,1,0))</f>
        <v>1</v>
      </c>
      <c r="K134" s="33">
        <f t="shared" si="30"/>
        <v>1</v>
      </c>
      <c r="L134" s="33">
        <f t="shared" si="31"/>
        <v>1</v>
      </c>
      <c r="M134" s="33"/>
      <c r="N134" s="33"/>
      <c r="O134" s="33"/>
      <c r="P134" s="33"/>
      <c r="Q134" s="33"/>
      <c r="R134" s="33"/>
      <c r="S134" s="33"/>
      <c r="T134" s="285" t="s">
        <v>8</v>
      </c>
      <c r="U134" s="124"/>
      <c r="V134" s="568" t="s">
        <v>25</v>
      </c>
      <c r="W134" s="568"/>
      <c r="X134" s="568"/>
      <c r="Y134" s="568"/>
      <c r="Z134" s="568"/>
      <c r="AA134" s="286" t="s">
        <v>22</v>
      </c>
      <c r="AB134" s="282" t="s">
        <v>21</v>
      </c>
      <c r="AC134" s="135" t="s">
        <v>24</v>
      </c>
      <c r="AD134" s="134" t="s">
        <v>20</v>
      </c>
      <c r="AE134" s="32"/>
      <c r="AF134" s="39"/>
      <c r="AG134" s="38"/>
    </row>
    <row r="135" spans="1:33" s="27" customFormat="1" x14ac:dyDescent="0.25">
      <c r="H135" s="138"/>
      <c r="I135" s="30"/>
      <c r="J135" s="30"/>
      <c r="K135" s="33"/>
      <c r="L135" s="33"/>
      <c r="M135" s="33"/>
      <c r="N135" s="33"/>
      <c r="O135" s="33"/>
      <c r="P135" s="33"/>
      <c r="Q135" s="33"/>
      <c r="R135" s="33"/>
      <c r="S135" s="33"/>
      <c r="T135" s="435"/>
      <c r="U135" s="124"/>
      <c r="V135" s="431" t="s">
        <v>480</v>
      </c>
      <c r="W135" s="431"/>
      <c r="X135" s="431"/>
      <c r="Y135" s="431"/>
      <c r="Z135" s="431"/>
      <c r="AA135" s="131" t="s">
        <v>441</v>
      </c>
      <c r="AB135" s="115">
        <v>2</v>
      </c>
      <c r="AC135" s="207">
        <f>VLOOKUP(V135,BASE!$B$5:$E$60,4,FALSE)</f>
        <v>162</v>
      </c>
      <c r="AD135" s="113">
        <f>ROUND(AC135*AB135,2)</f>
        <v>324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9"/>
      <c r="W136" s="439"/>
      <c r="X136" s="439"/>
      <c r="Y136" s="439"/>
      <c r="Z136" s="439"/>
      <c r="AA136" s="440"/>
      <c r="AB136" s="441"/>
      <c r="AC136" s="442"/>
      <c r="AD136" s="443"/>
      <c r="AE136" s="32"/>
      <c r="AF136" s="39"/>
      <c r="AG136" s="38"/>
    </row>
    <row r="137" spans="1:33" s="27" customFormat="1" x14ac:dyDescent="0.25">
      <c r="A137" s="30"/>
      <c r="B137" s="122">
        <f t="shared" ref="B137:B147" si="43">IFERROR(IF($A137=0,0, ($AD137)/$E$1  ),0)</f>
        <v>0</v>
      </c>
      <c r="C137" s="121">
        <f t="shared" ref="C137:C147" si="44">IF($A137=0,0,$B137*$E$1)</f>
        <v>0</v>
      </c>
      <c r="D137" s="121">
        <f t="shared" ref="D137:D147" si="45">IF($A137=0,0,$B137*$F$1)</f>
        <v>0</v>
      </c>
      <c r="E137" s="121">
        <f t="shared" ref="E137:E147" si="46">IFERROR(IF($A137=0,0,$AB137),0)</f>
        <v>0</v>
      </c>
      <c r="F137" s="31"/>
      <c r="G137" s="27">
        <f t="shared" ref="G137:G147" ca="1" si="47">IF($H137=0,0,IFERROR(INDIRECT(CONCATENATE("'",$T137,"'!E1")),0))</f>
        <v>0</v>
      </c>
      <c r="H137" s="285">
        <f t="shared" ref="H137:H147" ca="1" si="48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0"/>
        <v>1</v>
      </c>
      <c r="L137" s="33">
        <f t="shared" si="31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49">IFERROR(IF(AD138&gt;0,T138,0),0)</f>
        <v>0</v>
      </c>
      <c r="B138" s="122">
        <f t="shared" si="43"/>
        <v>0</v>
      </c>
      <c r="C138" s="121">
        <f t="shared" si="44"/>
        <v>0</v>
      </c>
      <c r="D138" s="121">
        <f t="shared" si="45"/>
        <v>0</v>
      </c>
      <c r="E138" s="121">
        <f t="shared" si="46"/>
        <v>0</v>
      </c>
      <c r="G138" s="27">
        <f t="shared" ca="1" si="47"/>
        <v>0</v>
      </c>
      <c r="H138" s="285">
        <f t="shared" ca="1" si="48"/>
        <v>0</v>
      </c>
      <c r="I138" s="30">
        <f t="shared" ref="I138:I147" si="50">IF($AD138=0,0,1)</f>
        <v>0</v>
      </c>
      <c r="J138" s="30">
        <v>0</v>
      </c>
      <c r="K138" s="33">
        <f t="shared" si="30"/>
        <v>0</v>
      </c>
      <c r="L138" s="33">
        <f t="shared" si="3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1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49"/>
        <v>0</v>
      </c>
      <c r="B139" s="122">
        <f t="shared" si="43"/>
        <v>0</v>
      </c>
      <c r="C139" s="121">
        <f t="shared" si="44"/>
        <v>0</v>
      </c>
      <c r="D139" s="121">
        <f t="shared" si="45"/>
        <v>0</v>
      </c>
      <c r="E139" s="121">
        <f t="shared" si="46"/>
        <v>0</v>
      </c>
      <c r="G139" s="27">
        <f t="shared" ca="1" si="47"/>
        <v>0</v>
      </c>
      <c r="H139" s="285">
        <f t="shared" ca="1" si="48"/>
        <v>0</v>
      </c>
      <c r="I139" s="30">
        <f t="shared" si="50"/>
        <v>0</v>
      </c>
      <c r="J139" s="30">
        <v>0</v>
      </c>
      <c r="K139" s="33">
        <f t="shared" si="30"/>
        <v>0</v>
      </c>
      <c r="L139" s="33">
        <f t="shared" si="3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1"/>
        <v>0</v>
      </c>
      <c r="AE139" s="32"/>
      <c r="AF139" s="39"/>
      <c r="AG139" s="38"/>
    </row>
    <row r="140" spans="1:33" s="27" customFormat="1" hidden="1" x14ac:dyDescent="0.25">
      <c r="A140" s="30">
        <f t="shared" si="49"/>
        <v>0</v>
      </c>
      <c r="B140" s="122">
        <f t="shared" si="43"/>
        <v>0</v>
      </c>
      <c r="C140" s="121">
        <f t="shared" si="44"/>
        <v>0</v>
      </c>
      <c r="D140" s="121">
        <f t="shared" si="45"/>
        <v>0</v>
      </c>
      <c r="E140" s="121">
        <f t="shared" si="46"/>
        <v>0</v>
      </c>
      <c r="G140" s="27">
        <f t="shared" ca="1" si="47"/>
        <v>0</v>
      </c>
      <c r="H140" s="285">
        <f t="shared" ca="1" si="48"/>
        <v>0</v>
      </c>
      <c r="I140" s="30">
        <f t="shared" si="50"/>
        <v>0</v>
      </c>
      <c r="J140" s="30">
        <v>0</v>
      </c>
      <c r="K140" s="33">
        <f t="shared" si="30"/>
        <v>0</v>
      </c>
      <c r="L140" s="33">
        <f t="shared" si="3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1"/>
        <v>0</v>
      </c>
      <c r="AE140" s="32"/>
      <c r="AF140" s="39"/>
      <c r="AG140" s="38"/>
    </row>
    <row r="141" spans="1:33" s="27" customFormat="1" hidden="1" x14ac:dyDescent="0.25">
      <c r="A141" s="30">
        <f t="shared" si="49"/>
        <v>0</v>
      </c>
      <c r="B141" s="122">
        <f t="shared" si="43"/>
        <v>0</v>
      </c>
      <c r="C141" s="121">
        <f t="shared" si="44"/>
        <v>0</v>
      </c>
      <c r="D141" s="121">
        <f t="shared" si="45"/>
        <v>0</v>
      </c>
      <c r="E141" s="121">
        <f t="shared" si="46"/>
        <v>0</v>
      </c>
      <c r="G141" s="27">
        <f t="shared" ca="1" si="47"/>
        <v>0</v>
      </c>
      <c r="H141" s="285">
        <f t="shared" ca="1" si="48"/>
        <v>0</v>
      </c>
      <c r="I141" s="30">
        <f t="shared" si="50"/>
        <v>0</v>
      </c>
      <c r="J141" s="30">
        <v>0</v>
      </c>
      <c r="K141" s="33">
        <f t="shared" si="30"/>
        <v>0</v>
      </c>
      <c r="L141" s="33">
        <f t="shared" si="3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1"/>
        <v>0</v>
      </c>
      <c r="AE141" s="32"/>
      <c r="AF141" s="39"/>
      <c r="AG141" s="38"/>
    </row>
    <row r="142" spans="1:33" s="27" customFormat="1" hidden="1" x14ac:dyDescent="0.25">
      <c r="A142" s="30">
        <f t="shared" si="49"/>
        <v>0</v>
      </c>
      <c r="B142" s="122">
        <f t="shared" si="43"/>
        <v>0</v>
      </c>
      <c r="C142" s="121">
        <f t="shared" si="44"/>
        <v>0</v>
      </c>
      <c r="D142" s="121">
        <f t="shared" si="45"/>
        <v>0</v>
      </c>
      <c r="E142" s="121">
        <f t="shared" si="46"/>
        <v>0</v>
      </c>
      <c r="G142" s="27">
        <f t="shared" ca="1" si="47"/>
        <v>0</v>
      </c>
      <c r="H142" s="285">
        <f t="shared" ca="1" si="48"/>
        <v>0</v>
      </c>
      <c r="I142" s="30">
        <f t="shared" si="50"/>
        <v>0</v>
      </c>
      <c r="J142" s="30">
        <v>0</v>
      </c>
      <c r="K142" s="33">
        <f t="shared" si="30"/>
        <v>0</v>
      </c>
      <c r="L142" s="33">
        <f t="shared" si="3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1"/>
        <v>0</v>
      </c>
      <c r="AE142" s="32"/>
      <c r="AF142" s="39"/>
      <c r="AG142" s="38"/>
    </row>
    <row r="143" spans="1:33" s="27" customFormat="1" hidden="1" x14ac:dyDescent="0.25">
      <c r="A143" s="30">
        <f t="shared" si="49"/>
        <v>0</v>
      </c>
      <c r="B143" s="122">
        <f t="shared" si="43"/>
        <v>0</v>
      </c>
      <c r="C143" s="121">
        <f t="shared" si="44"/>
        <v>0</v>
      </c>
      <c r="D143" s="121">
        <f t="shared" si="45"/>
        <v>0</v>
      </c>
      <c r="E143" s="121">
        <f t="shared" si="46"/>
        <v>0</v>
      </c>
      <c r="G143" s="27">
        <f t="shared" ca="1" si="47"/>
        <v>0</v>
      </c>
      <c r="H143" s="285">
        <f t="shared" ca="1" si="48"/>
        <v>0</v>
      </c>
      <c r="I143" s="30">
        <f t="shared" si="50"/>
        <v>0</v>
      </c>
      <c r="J143" s="30">
        <v>0</v>
      </c>
      <c r="K143" s="33">
        <f t="shared" si="30"/>
        <v>0</v>
      </c>
      <c r="L143" s="33">
        <f t="shared" si="3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1"/>
        <v>0</v>
      </c>
      <c r="AE143" s="32"/>
      <c r="AF143" s="39"/>
      <c r="AG143" s="38"/>
    </row>
    <row r="144" spans="1:33" s="27" customFormat="1" hidden="1" x14ac:dyDescent="0.25">
      <c r="A144" s="30">
        <f t="shared" si="49"/>
        <v>0</v>
      </c>
      <c r="B144" s="122">
        <f t="shared" si="43"/>
        <v>0</v>
      </c>
      <c r="C144" s="121">
        <f t="shared" si="44"/>
        <v>0</v>
      </c>
      <c r="D144" s="121">
        <f t="shared" si="45"/>
        <v>0</v>
      </c>
      <c r="E144" s="121">
        <f t="shared" si="46"/>
        <v>0</v>
      </c>
      <c r="G144" s="27">
        <f t="shared" ca="1" si="47"/>
        <v>0</v>
      </c>
      <c r="H144" s="285">
        <f t="shared" ca="1" si="48"/>
        <v>0</v>
      </c>
      <c r="I144" s="30">
        <f t="shared" si="50"/>
        <v>0</v>
      </c>
      <c r="J144" s="30">
        <v>0</v>
      </c>
      <c r="K144" s="33">
        <f t="shared" si="30"/>
        <v>0</v>
      </c>
      <c r="L144" s="33">
        <f t="shared" si="3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1"/>
        <v>0</v>
      </c>
      <c r="AE144" s="32"/>
      <c r="AF144" s="39"/>
      <c r="AG144" s="38"/>
    </row>
    <row r="145" spans="1:33" s="27" customFormat="1" hidden="1" x14ac:dyDescent="0.25">
      <c r="A145" s="30">
        <f t="shared" si="49"/>
        <v>0</v>
      </c>
      <c r="B145" s="122">
        <f t="shared" si="43"/>
        <v>0</v>
      </c>
      <c r="C145" s="121">
        <f t="shared" si="44"/>
        <v>0</v>
      </c>
      <c r="D145" s="121">
        <f t="shared" si="45"/>
        <v>0</v>
      </c>
      <c r="E145" s="121">
        <f t="shared" si="46"/>
        <v>0</v>
      </c>
      <c r="G145" s="27">
        <f t="shared" ca="1" si="47"/>
        <v>0</v>
      </c>
      <c r="H145" s="285">
        <f t="shared" ca="1" si="48"/>
        <v>0</v>
      </c>
      <c r="I145" s="30">
        <f t="shared" si="50"/>
        <v>0</v>
      </c>
      <c r="J145" s="30">
        <v>0</v>
      </c>
      <c r="K145" s="33">
        <f t="shared" si="30"/>
        <v>0</v>
      </c>
      <c r="L145" s="33">
        <f t="shared" si="3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1"/>
        <v>0</v>
      </c>
      <c r="AE145" s="32"/>
      <c r="AF145" s="39"/>
      <c r="AG145" s="38"/>
    </row>
    <row r="146" spans="1:33" s="27" customFormat="1" hidden="1" x14ac:dyDescent="0.25">
      <c r="A146" s="30">
        <f t="shared" si="49"/>
        <v>0</v>
      </c>
      <c r="B146" s="122">
        <f t="shared" si="43"/>
        <v>0</v>
      </c>
      <c r="C146" s="121">
        <f t="shared" si="44"/>
        <v>0</v>
      </c>
      <c r="D146" s="121">
        <f t="shared" si="45"/>
        <v>0</v>
      </c>
      <c r="E146" s="121">
        <f t="shared" si="46"/>
        <v>0</v>
      </c>
      <c r="G146" s="27">
        <f t="shared" ca="1" si="47"/>
        <v>0</v>
      </c>
      <c r="H146" s="285">
        <f t="shared" ca="1" si="48"/>
        <v>0</v>
      </c>
      <c r="I146" s="30">
        <f t="shared" si="50"/>
        <v>0</v>
      </c>
      <c r="J146" s="30">
        <v>0</v>
      </c>
      <c r="K146" s="33">
        <f t="shared" si="30"/>
        <v>0</v>
      </c>
      <c r="L146" s="33">
        <f t="shared" si="3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1"/>
        <v>0</v>
      </c>
      <c r="AE146" s="32"/>
      <c r="AF146" s="39"/>
      <c r="AG146" s="38"/>
    </row>
    <row r="147" spans="1:33" s="27" customFormat="1" hidden="1" x14ac:dyDescent="0.25">
      <c r="A147" s="30">
        <f t="shared" si="49"/>
        <v>0</v>
      </c>
      <c r="B147" s="122">
        <f t="shared" si="43"/>
        <v>0</v>
      </c>
      <c r="C147" s="121">
        <f t="shared" si="44"/>
        <v>0</v>
      </c>
      <c r="D147" s="121">
        <f t="shared" si="45"/>
        <v>0</v>
      </c>
      <c r="E147" s="121">
        <f t="shared" si="46"/>
        <v>0</v>
      </c>
      <c r="G147" s="27">
        <f t="shared" ca="1" si="47"/>
        <v>0</v>
      </c>
      <c r="H147" s="285">
        <f t="shared" ca="1" si="48"/>
        <v>0</v>
      </c>
      <c r="I147" s="30">
        <f t="shared" si="50"/>
        <v>0</v>
      </c>
      <c r="J147" s="30">
        <v>0</v>
      </c>
      <c r="K147" s="33">
        <f t="shared" si="30"/>
        <v>0</v>
      </c>
      <c r="L147" s="33">
        <f t="shared" si="3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1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0"/>
        <v>1</v>
      </c>
      <c r="L148" s="61">
        <f t="shared" si="31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IF($T$120=0,0,ROUND((SUM(AD135:AD138))/$T$120,2))</f>
        <v>5.4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0"/>
        <v>1</v>
      </c>
      <c r="L149" s="33">
        <f t="shared" si="31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0"/>
        <v>1</v>
      </c>
      <c r="L150" s="33">
        <f t="shared" si="31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2">IFERROR(IF($A151=0,0, ($AD151)/$E$1  ),0)</f>
        <v>0</v>
      </c>
      <c r="C151" s="121">
        <f t="shared" ref="C151:C161" si="53">IF($A151=0,0,$B151*$E$1)</f>
        <v>0</v>
      </c>
      <c r="D151" s="121">
        <f t="shared" ref="D151:D161" si="54">IF($A151=0,0,$B151*$F$1)</f>
        <v>0</v>
      </c>
      <c r="E151" s="121">
        <f t="shared" ref="E151:E161" si="55">IFERROR(IF($A151=0,0,$AB151),0)</f>
        <v>0</v>
      </c>
      <c r="F151" s="31"/>
      <c r="I151" s="30">
        <v>1</v>
      </c>
      <c r="J151" s="30">
        <v>0</v>
      </c>
      <c r="K151" s="33">
        <f t="shared" si="30"/>
        <v>1</v>
      </c>
      <c r="L151" s="33">
        <f t="shared" si="31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56">IFERROR(IF(AD152&gt;0,T152,0),0)</f>
        <v>0</v>
      </c>
      <c r="B152" s="122">
        <f t="shared" si="52"/>
        <v>0</v>
      </c>
      <c r="C152" s="121">
        <f t="shared" si="53"/>
        <v>0</v>
      </c>
      <c r="D152" s="121">
        <f t="shared" si="54"/>
        <v>0</v>
      </c>
      <c r="E152" s="121">
        <f t="shared" si="55"/>
        <v>0</v>
      </c>
      <c r="F152" s="31"/>
      <c r="I152" s="30">
        <f t="shared" ref="I152:I161" si="57">IF($AD152=0,0,1)</f>
        <v>0</v>
      </c>
      <c r="J152" s="30">
        <v>0</v>
      </c>
      <c r="K152" s="33">
        <f t="shared" si="30"/>
        <v>0</v>
      </c>
      <c r="L152" s="33">
        <f t="shared" si="31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58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56"/>
        <v>0</v>
      </c>
      <c r="B153" s="122">
        <f t="shared" si="52"/>
        <v>0</v>
      </c>
      <c r="C153" s="121">
        <f t="shared" si="53"/>
        <v>0</v>
      </c>
      <c r="D153" s="121">
        <f t="shared" si="54"/>
        <v>0</v>
      </c>
      <c r="E153" s="121">
        <f t="shared" si="55"/>
        <v>0</v>
      </c>
      <c r="F153" s="31"/>
      <c r="I153" s="30">
        <f t="shared" si="57"/>
        <v>0</v>
      </c>
      <c r="J153" s="30">
        <v>0</v>
      </c>
      <c r="K153" s="33">
        <f t="shared" si="30"/>
        <v>0</v>
      </c>
      <c r="L153" s="33">
        <f t="shared" si="3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58"/>
        <v>0</v>
      </c>
      <c r="AE153" s="32"/>
      <c r="AF153" s="39"/>
      <c r="AG153" s="38"/>
    </row>
    <row r="154" spans="1:33" s="27" customFormat="1" hidden="1" x14ac:dyDescent="0.25">
      <c r="A154" s="30">
        <f t="shared" si="56"/>
        <v>0</v>
      </c>
      <c r="B154" s="122">
        <f t="shared" si="52"/>
        <v>0</v>
      </c>
      <c r="C154" s="121">
        <f t="shared" si="53"/>
        <v>0</v>
      </c>
      <c r="D154" s="121">
        <f t="shared" si="54"/>
        <v>0</v>
      </c>
      <c r="E154" s="121">
        <f t="shared" si="55"/>
        <v>0</v>
      </c>
      <c r="F154" s="31"/>
      <c r="I154" s="30">
        <f t="shared" si="57"/>
        <v>0</v>
      </c>
      <c r="J154" s="30">
        <v>0</v>
      </c>
      <c r="K154" s="33">
        <f t="shared" si="30"/>
        <v>0</v>
      </c>
      <c r="L154" s="33">
        <f t="shared" si="3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58"/>
        <v>0</v>
      </c>
      <c r="AE154" s="32"/>
      <c r="AF154" s="39"/>
      <c r="AG154" s="38"/>
    </row>
    <row r="155" spans="1:33" s="27" customFormat="1" hidden="1" x14ac:dyDescent="0.25">
      <c r="A155" s="30">
        <f t="shared" si="56"/>
        <v>0</v>
      </c>
      <c r="B155" s="122">
        <f t="shared" si="52"/>
        <v>0</v>
      </c>
      <c r="C155" s="121">
        <f t="shared" si="53"/>
        <v>0</v>
      </c>
      <c r="D155" s="121">
        <f t="shared" si="54"/>
        <v>0</v>
      </c>
      <c r="E155" s="121">
        <f t="shared" si="55"/>
        <v>0</v>
      </c>
      <c r="F155" s="31"/>
      <c r="I155" s="30">
        <f t="shared" si="57"/>
        <v>0</v>
      </c>
      <c r="J155" s="30">
        <v>0</v>
      </c>
      <c r="K155" s="33">
        <f t="shared" ref="K155:K168" si="59">MAX(I155:J155)</f>
        <v>0</v>
      </c>
      <c r="L155" s="33">
        <f t="shared" ref="L155:L168" si="60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58"/>
        <v>0</v>
      </c>
      <c r="AE155" s="32"/>
      <c r="AF155" s="39"/>
      <c r="AG155" s="38"/>
    </row>
    <row r="156" spans="1:33" s="27" customFormat="1" hidden="1" x14ac:dyDescent="0.25">
      <c r="A156" s="30">
        <f t="shared" si="56"/>
        <v>0</v>
      </c>
      <c r="B156" s="122">
        <f t="shared" si="52"/>
        <v>0</v>
      </c>
      <c r="C156" s="121">
        <f t="shared" si="53"/>
        <v>0</v>
      </c>
      <c r="D156" s="121">
        <f t="shared" si="54"/>
        <v>0</v>
      </c>
      <c r="E156" s="121">
        <f t="shared" si="55"/>
        <v>0</v>
      </c>
      <c r="F156" s="31"/>
      <c r="I156" s="30">
        <f t="shared" si="57"/>
        <v>0</v>
      </c>
      <c r="J156" s="30">
        <v>0</v>
      </c>
      <c r="K156" s="33">
        <f t="shared" si="59"/>
        <v>0</v>
      </c>
      <c r="L156" s="33">
        <f t="shared" si="60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58"/>
        <v>0</v>
      </c>
      <c r="AE156" s="32"/>
      <c r="AF156" s="39"/>
      <c r="AG156" s="38"/>
    </row>
    <row r="157" spans="1:33" s="27" customFormat="1" hidden="1" x14ac:dyDescent="0.25">
      <c r="A157" s="30">
        <f t="shared" si="56"/>
        <v>0</v>
      </c>
      <c r="B157" s="122">
        <f t="shared" si="52"/>
        <v>0</v>
      </c>
      <c r="C157" s="121">
        <f t="shared" si="53"/>
        <v>0</v>
      </c>
      <c r="D157" s="121">
        <f t="shared" si="54"/>
        <v>0</v>
      </c>
      <c r="E157" s="121">
        <f t="shared" si="55"/>
        <v>0</v>
      </c>
      <c r="F157" s="31"/>
      <c r="I157" s="30">
        <f t="shared" si="57"/>
        <v>0</v>
      </c>
      <c r="J157" s="30">
        <v>0</v>
      </c>
      <c r="K157" s="33">
        <f t="shared" si="59"/>
        <v>0</v>
      </c>
      <c r="L157" s="33">
        <f t="shared" si="60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8"/>
        <v>0</v>
      </c>
      <c r="AE157" s="32"/>
      <c r="AF157" s="39"/>
      <c r="AG157" s="38"/>
    </row>
    <row r="158" spans="1:33" s="27" customFormat="1" hidden="1" x14ac:dyDescent="0.25">
      <c r="A158" s="30">
        <f t="shared" si="56"/>
        <v>0</v>
      </c>
      <c r="B158" s="122">
        <f t="shared" si="52"/>
        <v>0</v>
      </c>
      <c r="C158" s="121">
        <f t="shared" si="53"/>
        <v>0</v>
      </c>
      <c r="D158" s="121">
        <f t="shared" si="54"/>
        <v>0</v>
      </c>
      <c r="E158" s="121">
        <f t="shared" si="55"/>
        <v>0</v>
      </c>
      <c r="F158" s="31"/>
      <c r="I158" s="30">
        <f t="shared" si="57"/>
        <v>0</v>
      </c>
      <c r="J158" s="30">
        <v>0</v>
      </c>
      <c r="K158" s="33">
        <f t="shared" si="59"/>
        <v>0</v>
      </c>
      <c r="L158" s="33">
        <f t="shared" si="60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8"/>
        <v>0</v>
      </c>
      <c r="AE158" s="32"/>
      <c r="AF158" s="39"/>
      <c r="AG158" s="38"/>
    </row>
    <row r="159" spans="1:33" s="27" customFormat="1" hidden="1" x14ac:dyDescent="0.25">
      <c r="A159" s="30">
        <f t="shared" si="56"/>
        <v>0</v>
      </c>
      <c r="B159" s="122">
        <f t="shared" si="52"/>
        <v>0</v>
      </c>
      <c r="C159" s="121">
        <f t="shared" si="53"/>
        <v>0</v>
      </c>
      <c r="D159" s="121">
        <f t="shared" si="54"/>
        <v>0</v>
      </c>
      <c r="E159" s="121">
        <f t="shared" si="55"/>
        <v>0</v>
      </c>
      <c r="F159" s="31"/>
      <c r="I159" s="30">
        <f t="shared" si="57"/>
        <v>0</v>
      </c>
      <c r="J159" s="30">
        <v>0</v>
      </c>
      <c r="K159" s="33">
        <f t="shared" si="59"/>
        <v>0</v>
      </c>
      <c r="L159" s="33">
        <f t="shared" si="60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8"/>
        <v>0</v>
      </c>
      <c r="AE159" s="32"/>
      <c r="AF159" s="39"/>
      <c r="AG159" s="38"/>
    </row>
    <row r="160" spans="1:33" s="27" customFormat="1" hidden="1" x14ac:dyDescent="0.25">
      <c r="A160" s="30">
        <f t="shared" si="56"/>
        <v>0</v>
      </c>
      <c r="B160" s="122">
        <f t="shared" si="52"/>
        <v>0</v>
      </c>
      <c r="C160" s="121">
        <f t="shared" si="53"/>
        <v>0</v>
      </c>
      <c r="D160" s="121">
        <f t="shared" si="54"/>
        <v>0</v>
      </c>
      <c r="E160" s="121">
        <f t="shared" si="55"/>
        <v>0</v>
      </c>
      <c r="F160" s="31"/>
      <c r="I160" s="30">
        <f t="shared" si="57"/>
        <v>0</v>
      </c>
      <c r="J160" s="30">
        <v>0</v>
      </c>
      <c r="K160" s="33">
        <f t="shared" si="59"/>
        <v>0</v>
      </c>
      <c r="L160" s="33">
        <f t="shared" si="60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8"/>
        <v>0</v>
      </c>
      <c r="AE160" s="32"/>
      <c r="AF160" s="39"/>
      <c r="AG160" s="38"/>
    </row>
    <row r="161" spans="1:33" s="27" customFormat="1" hidden="1" x14ac:dyDescent="0.25">
      <c r="A161" s="30">
        <f t="shared" si="56"/>
        <v>0</v>
      </c>
      <c r="B161" s="122">
        <f t="shared" si="52"/>
        <v>0</v>
      </c>
      <c r="C161" s="121">
        <f t="shared" si="53"/>
        <v>0</v>
      </c>
      <c r="D161" s="121">
        <f t="shared" si="54"/>
        <v>0</v>
      </c>
      <c r="E161" s="121">
        <f t="shared" si="55"/>
        <v>0</v>
      </c>
      <c r="F161" s="31"/>
      <c r="I161" s="30">
        <f t="shared" si="57"/>
        <v>0</v>
      </c>
      <c r="J161" s="30">
        <v>0</v>
      </c>
      <c r="K161" s="33">
        <f t="shared" si="59"/>
        <v>0</v>
      </c>
      <c r="L161" s="33">
        <f t="shared" si="60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8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59"/>
        <v>1</v>
      </c>
      <c r="L162" s="61">
        <f t="shared" si="60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59"/>
        <v>1</v>
      </c>
      <c r="L163" s="33">
        <f t="shared" si="60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TRUNC(SUM(AD120+AD133+AD148+AD162),2)</f>
        <v>769.76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285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59"/>
        <v>1</v>
      </c>
      <c r="L164" s="33">
        <f t="shared" si="60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92.37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285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59"/>
        <v>1</v>
      </c>
      <c r="L165" s="33">
        <f t="shared" si="60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92.99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285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59"/>
        <v>1</v>
      </c>
      <c r="L166" s="33">
        <f t="shared" si="60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50.26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285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59"/>
        <v>0</v>
      </c>
      <c r="L167" s="33">
        <f t="shared" si="60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285">
        <f>IFERROR(IF(G168=$A$1,1,0),0)</f>
        <v>0</v>
      </c>
      <c r="I168" s="62">
        <v>1</v>
      </c>
      <c r="J168" s="62">
        <v>1</v>
      </c>
      <c r="K168" s="61">
        <f t="shared" si="59"/>
        <v>1</v>
      </c>
      <c r="L168" s="61">
        <f t="shared" si="60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1005.38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29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AD27:AD28"/>
    <mergeCell ref="V29:W29"/>
    <mergeCell ref="V30:W30"/>
    <mergeCell ref="V31:W31"/>
    <mergeCell ref="V32:W32"/>
    <mergeCell ref="V33:W33"/>
    <mergeCell ref="V45:W45"/>
    <mergeCell ref="V46:W46"/>
    <mergeCell ref="V47:W47"/>
    <mergeCell ref="V48:W48"/>
    <mergeCell ref="V49:W49"/>
    <mergeCell ref="V50:W50"/>
    <mergeCell ref="V39:W39"/>
    <mergeCell ref="V40:W40"/>
    <mergeCell ref="V41:W41"/>
    <mergeCell ref="V42:W42"/>
    <mergeCell ref="V43:W43"/>
    <mergeCell ref="V44:W44"/>
    <mergeCell ref="V57:W57"/>
    <mergeCell ref="V58:W58"/>
    <mergeCell ref="V59:W59"/>
    <mergeCell ref="V60:W60"/>
    <mergeCell ref="V61:W61"/>
    <mergeCell ref="V62:W62"/>
    <mergeCell ref="V51:W51"/>
    <mergeCell ref="V52:W52"/>
    <mergeCell ref="V53:W53"/>
    <mergeCell ref="V54:W54"/>
    <mergeCell ref="V55:W55"/>
    <mergeCell ref="V56:W56"/>
    <mergeCell ref="V69:W69"/>
    <mergeCell ref="V70:W70"/>
    <mergeCell ref="V71:W71"/>
    <mergeCell ref="V72:W72"/>
    <mergeCell ref="V73:W73"/>
    <mergeCell ref="V74:W74"/>
    <mergeCell ref="V63:W63"/>
    <mergeCell ref="V64:W64"/>
    <mergeCell ref="V65:W65"/>
    <mergeCell ref="V66:W66"/>
    <mergeCell ref="V67:W67"/>
    <mergeCell ref="V68:W68"/>
    <mergeCell ref="V81:W81"/>
    <mergeCell ref="V82:W82"/>
    <mergeCell ref="V83:W83"/>
    <mergeCell ref="V84:W84"/>
    <mergeCell ref="V85:W85"/>
    <mergeCell ref="V86:W86"/>
    <mergeCell ref="V75:W75"/>
    <mergeCell ref="V76:W76"/>
    <mergeCell ref="V77:W77"/>
    <mergeCell ref="V78:W78"/>
    <mergeCell ref="V79:W79"/>
    <mergeCell ref="V80:W80"/>
    <mergeCell ref="V93:W93"/>
    <mergeCell ref="V94:W94"/>
    <mergeCell ref="V95:W95"/>
    <mergeCell ref="V96:W96"/>
    <mergeCell ref="V97:W97"/>
    <mergeCell ref="V98:W98"/>
    <mergeCell ref="V87:W87"/>
    <mergeCell ref="V88:W88"/>
    <mergeCell ref="V89:W89"/>
    <mergeCell ref="V90:W90"/>
    <mergeCell ref="V91:W91"/>
    <mergeCell ref="V92:W92"/>
    <mergeCell ref="X120:Y120"/>
    <mergeCell ref="V121:Z121"/>
    <mergeCell ref="V122:Z122"/>
    <mergeCell ref="V123:Z123"/>
    <mergeCell ref="V124:Z124"/>
    <mergeCell ref="V125:Z125"/>
    <mergeCell ref="V99:W99"/>
    <mergeCell ref="V100:W100"/>
    <mergeCell ref="V101:W101"/>
    <mergeCell ref="V102:W102"/>
    <mergeCell ref="V103:W103"/>
    <mergeCell ref="V120:W120"/>
    <mergeCell ref="V132:Z132"/>
    <mergeCell ref="V134:Z134"/>
    <mergeCell ref="V137:Z137"/>
    <mergeCell ref="V138:Z138"/>
    <mergeCell ref="V139:Z139"/>
    <mergeCell ref="V140:Z140"/>
    <mergeCell ref="V126:Z126"/>
    <mergeCell ref="V127:Z127"/>
    <mergeCell ref="V128:Z128"/>
    <mergeCell ref="V129:Z129"/>
    <mergeCell ref="V130:Z130"/>
    <mergeCell ref="V131:Z131"/>
    <mergeCell ref="V147:Z147"/>
    <mergeCell ref="T149:T150"/>
    <mergeCell ref="V149:W150"/>
    <mergeCell ref="X149:X150"/>
    <mergeCell ref="Y149:AA149"/>
    <mergeCell ref="AB149:AB150"/>
    <mergeCell ref="V141:Z141"/>
    <mergeCell ref="V142:Z142"/>
    <mergeCell ref="V143:Z143"/>
    <mergeCell ref="V144:Z144"/>
    <mergeCell ref="V145:Z145"/>
    <mergeCell ref="V146:Z146"/>
    <mergeCell ref="V161:W161"/>
    <mergeCell ref="V155:W155"/>
    <mergeCell ref="V156:W156"/>
    <mergeCell ref="V157:W157"/>
    <mergeCell ref="V158:W158"/>
    <mergeCell ref="V159:W159"/>
    <mergeCell ref="V160:W160"/>
    <mergeCell ref="AC149:AC150"/>
    <mergeCell ref="AD149:AD150"/>
    <mergeCell ref="V151:W151"/>
    <mergeCell ref="V152:W152"/>
    <mergeCell ref="V153:W153"/>
    <mergeCell ref="V154:W154"/>
  </mergeCells>
  <conditionalFormatting sqref="T116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2:T115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8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7 H109:H116 H104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4 T107:T111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4 T107:T116">
      <formula1>0</formula1>
      <formula2>1</formula2>
    </dataValidation>
    <dataValidation type="list" allowBlank="1" showInputMessage="1" showErrorMessage="1" sqref="A1 G164:G168 G104 G107:G116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I55"/>
  <sheetViews>
    <sheetView showGridLines="0" workbookViewId="0">
      <selection activeCell="AH36" sqref="AH36"/>
    </sheetView>
  </sheetViews>
  <sheetFormatPr defaultColWidth="9.140625" defaultRowHeight="12" x14ac:dyDescent="0.25"/>
  <cols>
    <col min="1" max="1" width="9.140625" style="238"/>
    <col min="2" max="2" width="82" style="239" customWidth="1"/>
    <col min="3" max="3" width="11.140625" style="413" customWidth="1"/>
    <col min="4" max="4" width="3.140625" style="238" customWidth="1"/>
    <col min="5" max="5" width="11.140625" style="238" customWidth="1"/>
    <col min="6" max="6" width="3.140625" style="238" customWidth="1"/>
    <col min="7" max="16384" width="9.140625" style="238"/>
  </cols>
  <sheetData>
    <row r="1" spans="2:6" ht="24" customHeight="1" x14ac:dyDescent="0.25">
      <c r="B1" s="556" t="s">
        <v>309</v>
      </c>
      <c r="C1" s="556"/>
      <c r="D1" s="556"/>
      <c r="E1" s="556"/>
    </row>
    <row r="2" spans="2:6" x14ac:dyDescent="0.25">
      <c r="B2" s="247"/>
      <c r="C2" s="410"/>
      <c r="D2" s="250"/>
      <c r="E2" s="246">
        <v>44013</v>
      </c>
      <c r="F2" s="250"/>
    </row>
    <row r="3" spans="2:6" x14ac:dyDescent="0.25">
      <c r="B3" s="249"/>
      <c r="C3" s="410"/>
      <c r="D3" s="252"/>
      <c r="E3" s="244">
        <v>240.929</v>
      </c>
      <c r="F3" s="252"/>
    </row>
    <row r="4" spans="2:6" x14ac:dyDescent="0.25">
      <c r="B4" s="248"/>
      <c r="C4" s="410"/>
      <c r="D4" s="251"/>
      <c r="E4" s="245">
        <v>1.4771000000000001</v>
      </c>
      <c r="F4" s="251"/>
    </row>
    <row r="5" spans="2:6" x14ac:dyDescent="0.25">
      <c r="B5" s="240" t="s">
        <v>204</v>
      </c>
      <c r="C5" s="410" t="s">
        <v>440</v>
      </c>
      <c r="D5" s="241"/>
      <c r="E5" s="242">
        <v>18408.34</v>
      </c>
      <c r="F5" s="241"/>
    </row>
    <row r="6" spans="2:6" x14ac:dyDescent="0.25">
      <c r="B6" s="240" t="s">
        <v>306</v>
      </c>
      <c r="C6" s="410" t="s">
        <v>440</v>
      </c>
      <c r="D6" s="241"/>
      <c r="E6" s="308">
        <v>14505.08</v>
      </c>
      <c r="F6" s="241"/>
    </row>
    <row r="7" spans="2:6" x14ac:dyDescent="0.25">
      <c r="B7" s="240" t="s">
        <v>202</v>
      </c>
      <c r="C7" s="410" t="s">
        <v>440</v>
      </c>
      <c r="D7" s="241"/>
      <c r="E7" s="308">
        <v>11347.68</v>
      </c>
      <c r="F7" s="241"/>
    </row>
    <row r="8" spans="2:6" x14ac:dyDescent="0.25">
      <c r="B8" s="240" t="s">
        <v>215</v>
      </c>
      <c r="C8" s="410" t="s">
        <v>440</v>
      </c>
      <c r="D8" s="241"/>
      <c r="E8" s="308">
        <v>9335.82</v>
      </c>
      <c r="F8" s="241"/>
    </row>
    <row r="9" spans="2:6" x14ac:dyDescent="0.25">
      <c r="B9" s="240" t="s">
        <v>207</v>
      </c>
      <c r="C9" s="410" t="s">
        <v>440</v>
      </c>
      <c r="D9" s="241"/>
      <c r="E9" s="308">
        <v>8882.5</v>
      </c>
      <c r="F9" s="241"/>
    </row>
    <row r="10" spans="2:6" x14ac:dyDescent="0.25">
      <c r="B10" s="240" t="s">
        <v>232</v>
      </c>
      <c r="C10" s="410" t="s">
        <v>440</v>
      </c>
      <c r="D10" s="241"/>
      <c r="E10" s="308">
        <v>6576.05</v>
      </c>
      <c r="F10" s="241"/>
    </row>
    <row r="11" spans="2:6" x14ac:dyDescent="0.25">
      <c r="B11" s="240" t="s">
        <v>242</v>
      </c>
      <c r="C11" s="410" t="s">
        <v>440</v>
      </c>
      <c r="D11" s="241"/>
      <c r="E11" s="308">
        <v>5015.7</v>
      </c>
      <c r="F11" s="241"/>
    </row>
    <row r="12" spans="2:6" x14ac:dyDescent="0.25">
      <c r="B12" s="240" t="s">
        <v>237</v>
      </c>
      <c r="C12" s="410" t="s">
        <v>440</v>
      </c>
      <c r="D12" s="241"/>
      <c r="E12" s="308">
        <v>3793.13</v>
      </c>
      <c r="F12" s="241"/>
    </row>
    <row r="13" spans="2:6" x14ac:dyDescent="0.25">
      <c r="B13" s="240" t="s">
        <v>230</v>
      </c>
      <c r="C13" s="410" t="s">
        <v>440</v>
      </c>
      <c r="D13" s="241"/>
      <c r="E13" s="308">
        <v>3044.5</v>
      </c>
      <c r="F13" s="241"/>
    </row>
    <row r="14" spans="2:6" x14ac:dyDescent="0.25">
      <c r="B14" s="240" t="s">
        <v>228</v>
      </c>
      <c r="C14" s="410" t="s">
        <v>440</v>
      </c>
      <c r="D14" s="241"/>
      <c r="E14" s="308">
        <v>2274.4299999999998</v>
      </c>
      <c r="F14" s="241"/>
    </row>
    <row r="15" spans="2:6" x14ac:dyDescent="0.25">
      <c r="B15" s="240" t="s">
        <v>307</v>
      </c>
      <c r="C15" s="410" t="s">
        <v>440</v>
      </c>
      <c r="D15" s="241"/>
      <c r="E15" s="308">
        <v>5268.86</v>
      </c>
      <c r="F15" s="241"/>
    </row>
    <row r="16" spans="2:6" x14ac:dyDescent="0.25">
      <c r="B16" s="240" t="s">
        <v>308</v>
      </c>
      <c r="C16" s="410" t="s">
        <v>440</v>
      </c>
      <c r="D16" s="241"/>
      <c r="E16" s="308">
        <v>3164.02</v>
      </c>
      <c r="F16" s="241"/>
    </row>
    <row r="17" spans="2:6" x14ac:dyDescent="0.25">
      <c r="B17" s="240" t="s">
        <v>246</v>
      </c>
      <c r="C17" s="410" t="s">
        <v>440</v>
      </c>
      <c r="D17" s="241"/>
      <c r="E17" s="308">
        <v>2044.22</v>
      </c>
      <c r="F17" s="241"/>
    </row>
    <row r="18" spans="2:6" x14ac:dyDescent="0.25">
      <c r="B18" s="240" t="s">
        <v>248</v>
      </c>
      <c r="C18" s="410" t="s">
        <v>440</v>
      </c>
      <c r="D18" s="241"/>
      <c r="E18" s="308">
        <v>1782.1</v>
      </c>
      <c r="F18" s="241"/>
    </row>
    <row r="19" spans="2:6" x14ac:dyDescent="0.25">
      <c r="B19" s="240" t="s">
        <v>234</v>
      </c>
      <c r="C19" s="410" t="s">
        <v>440</v>
      </c>
      <c r="D19" s="241"/>
      <c r="E19" s="308">
        <v>1816.28</v>
      </c>
      <c r="F19" s="241"/>
    </row>
    <row r="20" spans="2:6" x14ac:dyDescent="0.25">
      <c r="B20" s="243"/>
      <c r="C20" s="410" t="s">
        <v>440</v>
      </c>
      <c r="D20" s="241"/>
      <c r="E20" s="309"/>
      <c r="F20" s="241"/>
    </row>
    <row r="21" spans="2:6" x14ac:dyDescent="0.25">
      <c r="B21" s="240" t="s">
        <v>182</v>
      </c>
      <c r="C21" s="410" t="s">
        <v>440</v>
      </c>
      <c r="D21" s="241"/>
      <c r="E21" s="308">
        <v>3366.25</v>
      </c>
      <c r="F21" s="241"/>
    </row>
    <row r="22" spans="2:6" x14ac:dyDescent="0.25">
      <c r="B22" s="240" t="s">
        <v>200</v>
      </c>
      <c r="C22" s="410" t="s">
        <v>440</v>
      </c>
      <c r="D22" s="241"/>
      <c r="E22" s="308">
        <v>3561.89</v>
      </c>
      <c r="F22" s="241"/>
    </row>
    <row r="23" spans="2:6" x14ac:dyDescent="0.25">
      <c r="B23" s="240" t="s">
        <v>186</v>
      </c>
      <c r="C23" s="410" t="s">
        <v>440</v>
      </c>
      <c r="D23" s="241"/>
      <c r="E23" s="308">
        <v>5032.54</v>
      </c>
      <c r="F23" s="241"/>
    </row>
    <row r="24" spans="2:6" x14ac:dyDescent="0.25">
      <c r="B24" s="240" t="s">
        <v>189</v>
      </c>
      <c r="C24" s="410" t="s">
        <v>440</v>
      </c>
      <c r="D24" s="241"/>
      <c r="E24" s="308">
        <v>6600.51</v>
      </c>
      <c r="F24" s="241"/>
    </row>
    <row r="25" spans="2:6" x14ac:dyDescent="0.25">
      <c r="B25" s="240" t="s">
        <v>198</v>
      </c>
      <c r="C25" s="410" t="s">
        <v>440</v>
      </c>
      <c r="D25" s="241"/>
      <c r="E25" s="308">
        <v>1860.06</v>
      </c>
      <c r="F25" s="241"/>
    </row>
    <row r="26" spans="2:6" x14ac:dyDescent="0.25">
      <c r="B26" s="240" t="s">
        <v>199</v>
      </c>
      <c r="C26" s="410" t="s">
        <v>440</v>
      </c>
      <c r="D26" s="241"/>
      <c r="E26" s="308">
        <v>326.83999999999997</v>
      </c>
      <c r="F26" s="241"/>
    </row>
    <row r="27" spans="2:6" x14ac:dyDescent="0.25">
      <c r="B27" s="253" t="s">
        <v>184</v>
      </c>
      <c r="C27" s="411" t="s">
        <v>440</v>
      </c>
      <c r="D27" s="254"/>
      <c r="E27" s="255">
        <v>239.7877334815829</v>
      </c>
      <c r="F27" s="254"/>
    </row>
    <row r="28" spans="2:6" x14ac:dyDescent="0.25">
      <c r="B28" s="253" t="s">
        <v>185</v>
      </c>
      <c r="C28" s="411" t="s">
        <v>440</v>
      </c>
      <c r="D28" s="254"/>
      <c r="E28" s="255">
        <v>65.46508428631158</v>
      </c>
      <c r="F28" s="254"/>
    </row>
    <row r="29" spans="2:6" x14ac:dyDescent="0.25">
      <c r="B29" s="253" t="s">
        <v>188</v>
      </c>
      <c r="C29" s="411" t="s">
        <v>440</v>
      </c>
      <c r="D29" s="254"/>
      <c r="E29" s="255">
        <v>479.57546696316581</v>
      </c>
      <c r="F29" s="254"/>
    </row>
    <row r="30" spans="2:6" x14ac:dyDescent="0.25">
      <c r="B30" s="253" t="s">
        <v>187</v>
      </c>
      <c r="C30" s="411" t="s">
        <v>440</v>
      </c>
      <c r="D30" s="254"/>
      <c r="E30" s="255">
        <v>1798.408001111872</v>
      </c>
      <c r="F30" s="254"/>
    </row>
    <row r="31" spans="2:6" x14ac:dyDescent="0.25">
      <c r="B31" s="253" t="s">
        <v>190</v>
      </c>
      <c r="C31" s="411" t="s">
        <v>440</v>
      </c>
      <c r="D31" s="254"/>
      <c r="E31" s="255">
        <v>9591.5093392633134</v>
      </c>
      <c r="F31" s="254"/>
    </row>
    <row r="32" spans="2:6" x14ac:dyDescent="0.25">
      <c r="B32" s="253" t="s">
        <v>191</v>
      </c>
      <c r="C32" s="411" t="s">
        <v>440</v>
      </c>
      <c r="D32" s="254"/>
      <c r="E32" s="255">
        <v>6394.3358696720888</v>
      </c>
      <c r="F32" s="254"/>
    </row>
    <row r="33" spans="2:9" x14ac:dyDescent="0.25">
      <c r="B33" s="240" t="s">
        <v>192</v>
      </c>
      <c r="C33" s="412"/>
      <c r="D33" s="241"/>
      <c r="E33" s="242">
        <v>2638.6723937404377</v>
      </c>
      <c r="F33" s="241"/>
    </row>
    <row r="34" spans="2:9" x14ac:dyDescent="0.25">
      <c r="B34" s="240" t="s">
        <v>197</v>
      </c>
      <c r="C34" s="412"/>
      <c r="D34" s="241"/>
      <c r="E34" s="242">
        <v>4077.9301311273548</v>
      </c>
      <c r="F34" s="241"/>
    </row>
    <row r="35" spans="2:9" x14ac:dyDescent="0.25">
      <c r="B35" s="240" t="s">
        <v>406</v>
      </c>
      <c r="C35" s="412"/>
      <c r="D35" s="241"/>
      <c r="E35" s="242">
        <v>3238.36</v>
      </c>
      <c r="F35" s="241"/>
    </row>
    <row r="36" spans="2:9" x14ac:dyDescent="0.25">
      <c r="B36" s="253" t="s">
        <v>193</v>
      </c>
      <c r="C36" s="411" t="s">
        <v>440</v>
      </c>
      <c r="D36" s="254"/>
      <c r="E36" s="255">
        <v>6781.90156649866</v>
      </c>
      <c r="F36" s="254"/>
    </row>
    <row r="37" spans="2:9" x14ac:dyDescent="0.25">
      <c r="B37" s="240" t="s">
        <v>194</v>
      </c>
      <c r="C37" s="412"/>
      <c r="D37" s="241"/>
      <c r="E37" s="308">
        <v>11311.058148549741</v>
      </c>
      <c r="F37" s="241"/>
    </row>
    <row r="38" spans="2:9" x14ac:dyDescent="0.25">
      <c r="B38" s="240" t="s">
        <v>195</v>
      </c>
      <c r="C38" s="412"/>
      <c r="D38" s="241"/>
      <c r="E38" s="308">
        <v>1705.77</v>
      </c>
      <c r="F38" s="241"/>
    </row>
    <row r="39" spans="2:9" x14ac:dyDescent="0.25">
      <c r="B39" s="240" t="s">
        <v>196</v>
      </c>
      <c r="C39" s="412"/>
      <c r="D39" s="241"/>
      <c r="E39" s="308">
        <v>13563.79</v>
      </c>
      <c r="F39" s="241"/>
    </row>
    <row r="40" spans="2:9" x14ac:dyDescent="0.25">
      <c r="B40" s="253" t="s">
        <v>350</v>
      </c>
      <c r="C40" s="411" t="s">
        <v>440</v>
      </c>
      <c r="D40" s="254"/>
      <c r="E40" s="255">
        <v>13188.546731694316</v>
      </c>
      <c r="F40" s="254"/>
    </row>
    <row r="41" spans="2:9" x14ac:dyDescent="0.25">
      <c r="B41" s="253" t="s">
        <v>234</v>
      </c>
      <c r="C41" s="411" t="s">
        <v>441</v>
      </c>
      <c r="D41" s="254"/>
      <c r="E41" s="414">
        <v>0.121764613992125</v>
      </c>
      <c r="F41" s="254"/>
    </row>
    <row r="42" spans="2:9" x14ac:dyDescent="0.25">
      <c r="B42" s="253" t="s">
        <v>248</v>
      </c>
      <c r="C42" s="411" t="s">
        <v>441</v>
      </c>
      <c r="D42" s="254"/>
      <c r="E42" s="414">
        <v>0</v>
      </c>
      <c r="F42" s="254"/>
    </row>
    <row r="43" spans="2:9" x14ac:dyDescent="0.25">
      <c r="B43" s="253" t="s">
        <v>256</v>
      </c>
      <c r="C43" s="411" t="s">
        <v>441</v>
      </c>
      <c r="D43" s="254"/>
      <c r="E43" s="414">
        <v>0.24352922798425</v>
      </c>
      <c r="F43" s="254"/>
    </row>
    <row r="44" spans="2:9" x14ac:dyDescent="0.25">
      <c r="B44" s="253" t="s">
        <v>253</v>
      </c>
      <c r="C44" s="411" t="s">
        <v>443</v>
      </c>
      <c r="D44" s="254"/>
      <c r="E44" s="414">
        <v>3.597590867949148</v>
      </c>
      <c r="F44" s="254"/>
    </row>
    <row r="45" spans="2:9" x14ac:dyDescent="0.25">
      <c r="B45" s="253" t="s">
        <v>250</v>
      </c>
      <c r="C45" s="411" t="s">
        <v>442</v>
      </c>
      <c r="D45" s="254"/>
      <c r="E45" s="414">
        <v>33.208531088761362</v>
      </c>
      <c r="F45" s="254"/>
    </row>
    <row r="46" spans="2:9" x14ac:dyDescent="0.25">
      <c r="B46" s="253" t="s">
        <v>264</v>
      </c>
      <c r="C46" s="411" t="s">
        <v>442</v>
      </c>
      <c r="D46" s="254"/>
      <c r="E46" s="414">
        <v>55.347551814602276</v>
      </c>
      <c r="F46" s="254"/>
    </row>
    <row r="48" spans="2:9" x14ac:dyDescent="0.25">
      <c r="B48" s="240" t="s">
        <v>401</v>
      </c>
      <c r="C48" s="410" t="s">
        <v>440</v>
      </c>
      <c r="D48" s="241"/>
      <c r="E48" s="242">
        <v>1889.72</v>
      </c>
      <c r="F48" s="241"/>
      <c r="I48" s="396"/>
    </row>
    <row r="49" spans="2:9" x14ac:dyDescent="0.25">
      <c r="B49" s="240" t="s">
        <v>402</v>
      </c>
      <c r="C49" s="410" t="s">
        <v>440</v>
      </c>
      <c r="D49" s="241"/>
      <c r="E49" s="242">
        <v>812.73</v>
      </c>
      <c r="F49" s="241"/>
      <c r="I49" s="396"/>
    </row>
    <row r="50" spans="2:9" x14ac:dyDescent="0.25">
      <c r="B50" s="240" t="s">
        <v>407</v>
      </c>
      <c r="C50" s="410" t="s">
        <v>440</v>
      </c>
      <c r="D50" s="241"/>
      <c r="E50" s="242">
        <v>1896.45</v>
      </c>
      <c r="F50" s="241"/>
      <c r="I50" s="396"/>
    </row>
    <row r="51" spans="2:9" x14ac:dyDescent="0.25">
      <c r="B51" s="240" t="s">
        <v>408</v>
      </c>
      <c r="C51" s="410" t="s">
        <v>440</v>
      </c>
      <c r="D51" s="241"/>
      <c r="E51" s="242">
        <v>677.3</v>
      </c>
      <c r="F51" s="241"/>
      <c r="I51" s="396"/>
    </row>
    <row r="52" spans="2:9" x14ac:dyDescent="0.25">
      <c r="B52" s="240" t="s">
        <v>409</v>
      </c>
      <c r="C52" s="410" t="s">
        <v>440</v>
      </c>
      <c r="D52" s="241"/>
      <c r="E52" s="242">
        <v>2167.38</v>
      </c>
      <c r="F52" s="241"/>
      <c r="I52" s="396"/>
    </row>
    <row r="53" spans="2:9" x14ac:dyDescent="0.25">
      <c r="B53" s="240" t="s">
        <v>481</v>
      </c>
      <c r="C53" s="412" t="s">
        <v>441</v>
      </c>
      <c r="D53" s="241"/>
      <c r="E53" s="242">
        <v>180.5</v>
      </c>
      <c r="F53" s="241"/>
      <c r="I53" s="396"/>
    </row>
    <row r="54" spans="2:9" x14ac:dyDescent="0.25">
      <c r="B54" s="240" t="s">
        <v>480</v>
      </c>
      <c r="C54" s="412" t="s">
        <v>441</v>
      </c>
      <c r="D54" s="241"/>
      <c r="E54" s="242">
        <v>162</v>
      </c>
      <c r="F54" s="241"/>
      <c r="I54" s="396"/>
    </row>
    <row r="55" spans="2:9" x14ac:dyDescent="0.25">
      <c r="B55" s="240" t="s">
        <v>479</v>
      </c>
      <c r="C55" s="412" t="s">
        <v>441</v>
      </c>
      <c r="D55" s="241"/>
      <c r="E55" s="242">
        <v>120</v>
      </c>
      <c r="F55" s="241"/>
      <c r="I55" s="396"/>
    </row>
  </sheetData>
  <mergeCells count="1">
    <mergeCell ref="B1:E1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54" orientation="landscape" r:id="rId1"/>
  <headerFooter>
    <oddFooter>Página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3"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03 03 01</v>
      </c>
      <c r="C1" s="25" t="str">
        <f>CONCATENATE($W$25)</f>
        <v>PROJETO DE DRENAGEM E OAC  - DUPLICAÇÃO</v>
      </c>
      <c r="D1" s="25" t="str">
        <f>CONCATENATE($AC$25)</f>
        <v>Km</v>
      </c>
      <c r="E1" s="231">
        <f>$AD$163</f>
        <v>2840.23</v>
      </c>
      <c r="F1" s="231">
        <f>$AD$168</f>
        <v>3709.67</v>
      </c>
      <c r="G1" s="233">
        <f>$T$121</f>
        <v>15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165</v>
      </c>
      <c r="W25" s="579" t="str">
        <f>VLOOKUP(V25,ORÇAMENTO!E:G,2,0)</f>
        <v>PROJETO DE DRENAGEM E OAC  - DUPLICAÇÃO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57" si="0">MAX(I27:J27)</f>
        <v>1</v>
      </c>
      <c r="L27" s="33">
        <f t="shared" ref="L27:L57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IF(I38=1,1,IF(SUM(J39:J$169)+SUM(I$26:I38)&lt;$I$22,1,0))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63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0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16229.83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97</v>
      </c>
      <c r="U42" s="48"/>
      <c r="V42" s="569" t="s">
        <v>213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AB42/SUM($AB$42:$AB$85)</f>
        <v>0.19298245614035087</v>
      </c>
      <c r="AB42" s="114">
        <v>110</v>
      </c>
      <c r="AC42" s="196">
        <f>Y42/220</f>
        <v>51.580363636363636</v>
      </c>
      <c r="AD42" s="113">
        <f>ROUND(AB42*AC42,4)</f>
        <v>5673.84</v>
      </c>
      <c r="AE42" s="32"/>
      <c r="AF42" s="39"/>
      <c r="AG42" s="38"/>
    </row>
    <row r="43" spans="1:33" s="27" customFormat="1" x14ac:dyDescent="0.25">
      <c r="A43" s="30"/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3">IF($AD43=0,0,1)</f>
        <v>1</v>
      </c>
      <c r="J43" s="30">
        <f>IF(I43=1,1,IF(SUM(J44:J$169)+SUM(I$26:I43)&lt;$I$22,1,0))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104</v>
      </c>
      <c r="U43" s="48"/>
      <c r="V43" s="569" t="s">
        <v>206</v>
      </c>
      <c r="W43" s="569"/>
      <c r="X43" s="131" t="s">
        <v>207</v>
      </c>
      <c r="Y43" s="207">
        <f>VLOOKUP(X43,BASE!$B$5:$E$53,4,FALSE)</f>
        <v>8882.5</v>
      </c>
      <c r="Z43" s="198">
        <v>1</v>
      </c>
      <c r="AA43" s="197">
        <f>AB43/SUM($AB$42:$AB$85)</f>
        <v>0.38596491228070173</v>
      </c>
      <c r="AB43" s="114">
        <v>220</v>
      </c>
      <c r="AC43" s="196">
        <f>Y43/220</f>
        <v>40.375</v>
      </c>
      <c r="AD43" s="113">
        <f t="shared" ref="AD43:AD61" si="14">ROUND(AB43*AC43,4)</f>
        <v>8882.5</v>
      </c>
      <c r="AE43" s="32"/>
      <c r="AF43" s="39"/>
      <c r="AG43" s="38"/>
    </row>
    <row r="44" spans="1:33" s="27" customFormat="1" hidden="1" x14ac:dyDescent="0.25">
      <c r="A44" s="30">
        <f t="shared" ref="A44:A60" si="15">IFERROR(IF(AD44&gt;0,T44,0),0)</f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4"/>
        <v>0</v>
      </c>
      <c r="AE44" s="32"/>
      <c r="AF44" s="39"/>
      <c r="AG44" s="38"/>
    </row>
    <row r="45" spans="1:33" s="27" customFormat="1" hidden="1" x14ac:dyDescent="0.25">
      <c r="A45" s="30">
        <f t="shared" si="15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ref="K58:K89" si="16">MAX(I58:J58)</f>
        <v>0</v>
      </c>
      <c r="L58" s="33">
        <f t="shared" ref="L58:L89" si="17">K58</f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si="16"/>
        <v>0</v>
      </c>
      <c r="L59" s="33">
        <f t="shared" si="17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hidden="1" x14ac:dyDescent="0.25">
      <c r="A60" s="30">
        <f t="shared" si="15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3"/>
        <v>0</v>
      </c>
      <c r="J60" s="30">
        <f>IF(I60=1,1,IF(SUM(J61:J$169)+SUM(I$26:I60)&lt;$I$22,1,0))</f>
        <v>0</v>
      </c>
      <c r="K60" s="33">
        <f t="shared" si="16"/>
        <v>0</v>
      </c>
      <c r="L60" s="33">
        <f t="shared" si="1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4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IF(I61=1,1,IF(SUM(J62:J$169)+SUM(I$26:I61)&lt;$I$22,1,0))</f>
        <v>1</v>
      </c>
      <c r="K61" s="33">
        <f t="shared" si="16"/>
        <v>1</v>
      </c>
      <c r="L61" s="33">
        <f t="shared" si="17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AB61/SUM($AB$42:$AB$85)</f>
        <v>3.5087719298245612E-2</v>
      </c>
      <c r="AB61" s="114">
        <v>20</v>
      </c>
      <c r="AC61" s="196">
        <f>Y61/220</f>
        <v>83.674272727272722</v>
      </c>
      <c r="AD61" s="113">
        <f t="shared" si="14"/>
        <v>1673.4855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16"/>
        <v>1</v>
      </c>
      <c r="L62" s="33">
        <f t="shared" si="17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ROUND(SUM(AD63:AD82),2)</f>
        <v>3044.5</v>
      </c>
      <c r="AE62" s="32"/>
      <c r="AF62" s="39"/>
      <c r="AG62" s="38"/>
    </row>
    <row r="63" spans="1:33" s="27" customFormat="1" x14ac:dyDescent="0.25">
      <c r="A63" s="30"/>
      <c r="B63" s="122">
        <f t="shared" ref="B63:B82" si="18">IFERROR(IF($A63=0,0, ($AD63/$G$1)/$E$1  ),0)</f>
        <v>0</v>
      </c>
      <c r="C63" s="121">
        <f t="shared" ref="C63:C82" si="19">IF($A63=0,0,$B63*$E$1)</f>
        <v>0</v>
      </c>
      <c r="D63" s="121">
        <f t="shared" ref="D63:D82" si="20">IF($A63=0,0,$B63*$F$1)</f>
        <v>0</v>
      </c>
      <c r="E63" s="121">
        <f>IFERROR(IF($A63=0,0,#REF!*#REF!),0)</f>
        <v>0</v>
      </c>
      <c r="F63" s="122">
        <f t="shared" ref="F63:F82" si="21">IF($A63=0,0, ( ($AD63/$E63) / $Y63))</f>
        <v>0</v>
      </c>
      <c r="I63" s="30">
        <v>1</v>
      </c>
      <c r="J63" s="30">
        <f>IF(I63=1,1,IF(SUM(J64:J$169)+SUM(I$26:I63)&lt;$I$22,1,0))</f>
        <v>1</v>
      </c>
      <c r="K63" s="33">
        <f t="shared" si="16"/>
        <v>1</v>
      </c>
      <c r="L63" s="33">
        <f t="shared" si="17"/>
        <v>1</v>
      </c>
      <c r="M63" s="33"/>
      <c r="N63" s="33"/>
      <c r="O63" s="33"/>
      <c r="P63" s="33"/>
      <c r="Q63" s="33"/>
      <c r="R63" s="33"/>
      <c r="S63" s="33"/>
      <c r="T63" s="200" t="s">
        <v>120</v>
      </c>
      <c r="U63" s="48"/>
      <c r="V63" s="569" t="s">
        <v>229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AB63/SUM($AB$42:$AB$85)</f>
        <v>0.38596491228070173</v>
      </c>
      <c r="AB63" s="114">
        <v>220</v>
      </c>
      <c r="AC63" s="196">
        <f>Y63/220</f>
        <v>13.838636363636363</v>
      </c>
      <c r="AD63" s="113">
        <f>ROUND(AB63*AC63,4)</f>
        <v>3044.5</v>
      </c>
      <c r="AE63" s="32"/>
      <c r="AF63" s="39"/>
      <c r="AG63" s="38"/>
    </row>
    <row r="64" spans="1:33" s="27" customFormat="1" hidden="1" x14ac:dyDescent="0.25">
      <c r="A64" s="30">
        <f t="shared" ref="A64:A81" si="22">IFERROR(IF(AD64&gt;0,T64,0),0)</f>
        <v>0</v>
      </c>
      <c r="B64" s="122">
        <f t="shared" si="18"/>
        <v>0</v>
      </c>
      <c r="C64" s="121">
        <f t="shared" si="19"/>
        <v>0</v>
      </c>
      <c r="D64" s="121">
        <f t="shared" si="20"/>
        <v>0</v>
      </c>
      <c r="E64" s="121">
        <f>IFERROR(IF($A64=0,0,#REF!*#REF!),0)</f>
        <v>0</v>
      </c>
      <c r="F64" s="122">
        <f t="shared" si="21"/>
        <v>0</v>
      </c>
      <c r="I64" s="30">
        <f t="shared" ref="I64:I81" si="23">IF($AD64=0,0,1)</f>
        <v>0</v>
      </c>
      <c r="J64" s="30">
        <f>IF(I64=1,1,IF(SUM(J65:J$169)+SUM(I$26:I64)&lt;$I$22,1,0))</f>
        <v>0</v>
      </c>
      <c r="K64" s="33">
        <f t="shared" si="16"/>
        <v>0</v>
      </c>
      <c r="L64" s="33">
        <f t="shared" si="17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ref="AD64:AD82" si="24">ROUND(AB64*AC64,4)</f>
        <v>0</v>
      </c>
      <c r="AE64" s="32"/>
      <c r="AF64" s="39"/>
      <c r="AG64" s="38"/>
    </row>
    <row r="65" spans="1:33" s="27" customFormat="1" hidden="1" x14ac:dyDescent="0.25">
      <c r="A65" s="30">
        <f t="shared" si="22"/>
        <v>0</v>
      </c>
      <c r="B65" s="122">
        <f t="shared" si="18"/>
        <v>0</v>
      </c>
      <c r="C65" s="121">
        <f t="shared" si="19"/>
        <v>0</v>
      </c>
      <c r="D65" s="121">
        <f t="shared" si="20"/>
        <v>0</v>
      </c>
      <c r="E65" s="121">
        <f>IFERROR(IF($A65=0,0,#REF!*#REF!),0)</f>
        <v>0</v>
      </c>
      <c r="F65" s="122">
        <f t="shared" si="21"/>
        <v>0</v>
      </c>
      <c r="I65" s="30">
        <f t="shared" si="23"/>
        <v>0</v>
      </c>
      <c r="J65" s="30">
        <f>IF(I65=1,1,IF(SUM(J66:J$169)+SUM(I$26:I65)&lt;$I$22,1,0))</f>
        <v>0</v>
      </c>
      <c r="K65" s="33">
        <f t="shared" si="16"/>
        <v>0</v>
      </c>
      <c r="L65" s="33">
        <f t="shared" si="1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4"/>
        <v>0</v>
      </c>
      <c r="AE65" s="32"/>
      <c r="AF65" s="39"/>
      <c r="AG65" s="38"/>
    </row>
    <row r="66" spans="1:33" s="27" customFormat="1" hidden="1" x14ac:dyDescent="0.25">
      <c r="A66" s="30">
        <f t="shared" si="22"/>
        <v>0</v>
      </c>
      <c r="B66" s="122">
        <f t="shared" si="18"/>
        <v>0</v>
      </c>
      <c r="C66" s="121">
        <f t="shared" si="19"/>
        <v>0</v>
      </c>
      <c r="D66" s="121">
        <f t="shared" si="20"/>
        <v>0</v>
      </c>
      <c r="E66" s="121">
        <f>IFERROR(IF($A66=0,0,#REF!*#REF!),0)</f>
        <v>0</v>
      </c>
      <c r="F66" s="122">
        <f t="shared" si="21"/>
        <v>0</v>
      </c>
      <c r="I66" s="30">
        <f t="shared" si="23"/>
        <v>0</v>
      </c>
      <c r="J66" s="30">
        <f>IF(I66=1,1,IF(SUM(J67:J$169)+SUM(I$26:I66)&lt;$I$22,1,0))</f>
        <v>0</v>
      </c>
      <c r="K66" s="33">
        <f t="shared" si="16"/>
        <v>0</v>
      </c>
      <c r="L66" s="33">
        <f t="shared" si="1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4"/>
        <v>0</v>
      </c>
      <c r="AE66" s="32"/>
      <c r="AF66" s="39"/>
      <c r="AG66" s="38"/>
    </row>
    <row r="67" spans="1:33" s="27" customFormat="1" hidden="1" x14ac:dyDescent="0.25">
      <c r="A67" s="30">
        <f t="shared" si="22"/>
        <v>0</v>
      </c>
      <c r="B67" s="122">
        <f t="shared" si="18"/>
        <v>0</v>
      </c>
      <c r="C67" s="121">
        <f t="shared" si="19"/>
        <v>0</v>
      </c>
      <c r="D67" s="121">
        <f t="shared" si="20"/>
        <v>0</v>
      </c>
      <c r="E67" s="121">
        <f>IFERROR(IF($A67=0,0,#REF!*#REF!),0)</f>
        <v>0</v>
      </c>
      <c r="F67" s="122">
        <f t="shared" si="21"/>
        <v>0</v>
      </c>
      <c r="I67" s="30">
        <f t="shared" si="23"/>
        <v>0</v>
      </c>
      <c r="J67" s="30">
        <f>IF(I67=1,1,IF(SUM(J68:J$169)+SUM(I$26:I67)&lt;$I$22,1,0))</f>
        <v>0</v>
      </c>
      <c r="K67" s="33">
        <f t="shared" si="16"/>
        <v>0</v>
      </c>
      <c r="L67" s="33">
        <f t="shared" si="1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4"/>
        <v>0</v>
      </c>
      <c r="AE67" s="32"/>
      <c r="AF67" s="39"/>
      <c r="AG67" s="38"/>
    </row>
    <row r="68" spans="1:33" s="27" customFormat="1" hidden="1" x14ac:dyDescent="0.25">
      <c r="A68" s="30">
        <f t="shared" si="22"/>
        <v>0</v>
      </c>
      <c r="B68" s="122">
        <f t="shared" si="18"/>
        <v>0</v>
      </c>
      <c r="C68" s="121">
        <f t="shared" si="19"/>
        <v>0</v>
      </c>
      <c r="D68" s="121">
        <f t="shared" si="20"/>
        <v>0</v>
      </c>
      <c r="E68" s="121">
        <f>IFERROR(IF($A68=0,0,#REF!*#REF!),0)</f>
        <v>0</v>
      </c>
      <c r="F68" s="122">
        <f t="shared" si="21"/>
        <v>0</v>
      </c>
      <c r="I68" s="30">
        <f t="shared" si="23"/>
        <v>0</v>
      </c>
      <c r="J68" s="30">
        <f>IF(I68=1,1,IF(SUM(J69:J$169)+SUM(I$26:I68)&lt;$I$22,1,0))</f>
        <v>0</v>
      </c>
      <c r="K68" s="33">
        <f t="shared" si="16"/>
        <v>0</v>
      </c>
      <c r="L68" s="33">
        <f t="shared" si="1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4"/>
        <v>0</v>
      </c>
      <c r="AE68" s="32"/>
      <c r="AF68" s="39"/>
      <c r="AG68" s="38"/>
    </row>
    <row r="69" spans="1:33" s="27" customFormat="1" hidden="1" x14ac:dyDescent="0.25">
      <c r="A69" s="30">
        <f t="shared" si="22"/>
        <v>0</v>
      </c>
      <c r="B69" s="122">
        <f t="shared" si="18"/>
        <v>0</v>
      </c>
      <c r="C69" s="121">
        <f t="shared" si="19"/>
        <v>0</v>
      </c>
      <c r="D69" s="121">
        <f t="shared" si="20"/>
        <v>0</v>
      </c>
      <c r="E69" s="121">
        <f>IFERROR(IF($A69=0,0,#REF!*#REF!),0)</f>
        <v>0</v>
      </c>
      <c r="F69" s="122">
        <f t="shared" si="21"/>
        <v>0</v>
      </c>
      <c r="I69" s="30">
        <f t="shared" si="23"/>
        <v>0</v>
      </c>
      <c r="J69" s="30">
        <f>IF(I69=1,1,IF(SUM(J70:J$169)+SUM(I$26:I69)&lt;$I$22,1,0))</f>
        <v>0</v>
      </c>
      <c r="K69" s="33">
        <f t="shared" si="16"/>
        <v>0</v>
      </c>
      <c r="L69" s="33">
        <f t="shared" si="1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4"/>
        <v>0</v>
      </c>
      <c r="AE69" s="32"/>
      <c r="AF69" s="39"/>
      <c r="AG69" s="38"/>
    </row>
    <row r="70" spans="1:33" s="27" customFormat="1" hidden="1" x14ac:dyDescent="0.25">
      <c r="A70" s="30">
        <f t="shared" si="22"/>
        <v>0</v>
      </c>
      <c r="B70" s="122">
        <f t="shared" si="18"/>
        <v>0</v>
      </c>
      <c r="C70" s="121">
        <f t="shared" si="19"/>
        <v>0</v>
      </c>
      <c r="D70" s="121">
        <f t="shared" si="20"/>
        <v>0</v>
      </c>
      <c r="E70" s="121">
        <f>IFERROR(IF($A70=0,0,#REF!*#REF!),0)</f>
        <v>0</v>
      </c>
      <c r="F70" s="122">
        <f t="shared" si="21"/>
        <v>0</v>
      </c>
      <c r="I70" s="30">
        <f t="shared" si="23"/>
        <v>0</v>
      </c>
      <c r="J70" s="30">
        <f>IF(I70=1,1,IF(SUM(J71:J$169)+SUM(I$26:I70)&lt;$I$22,1,0))</f>
        <v>0</v>
      </c>
      <c r="K70" s="33">
        <f t="shared" si="16"/>
        <v>0</v>
      </c>
      <c r="L70" s="33">
        <f t="shared" si="1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4"/>
        <v>0</v>
      </c>
      <c r="AE70" s="32"/>
      <c r="AF70" s="39"/>
      <c r="AG70" s="38"/>
    </row>
    <row r="71" spans="1:33" s="27" customFormat="1" hidden="1" x14ac:dyDescent="0.25">
      <c r="A71" s="30">
        <f t="shared" si="22"/>
        <v>0</v>
      </c>
      <c r="B71" s="122">
        <f t="shared" si="18"/>
        <v>0</v>
      </c>
      <c r="C71" s="121">
        <f t="shared" si="19"/>
        <v>0</v>
      </c>
      <c r="D71" s="121">
        <f t="shared" si="20"/>
        <v>0</v>
      </c>
      <c r="E71" s="121">
        <f>IFERROR(IF($A71=0,0,#REF!*#REF!),0)</f>
        <v>0</v>
      </c>
      <c r="F71" s="122">
        <f t="shared" si="21"/>
        <v>0</v>
      </c>
      <c r="I71" s="30">
        <f t="shared" si="23"/>
        <v>0</v>
      </c>
      <c r="J71" s="30">
        <f>IF(I71=1,1,IF(SUM(J72:J$169)+SUM(I$26:I71)&lt;$I$22,1,0))</f>
        <v>0</v>
      </c>
      <c r="K71" s="33">
        <f t="shared" si="16"/>
        <v>0</v>
      </c>
      <c r="L71" s="33">
        <f t="shared" si="1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4"/>
        <v>0</v>
      </c>
      <c r="AE71" s="32"/>
      <c r="AF71" s="39"/>
      <c r="AG71" s="38"/>
    </row>
    <row r="72" spans="1:33" s="27" customFormat="1" hidden="1" x14ac:dyDescent="0.25">
      <c r="A72" s="30">
        <f t="shared" si="22"/>
        <v>0</v>
      </c>
      <c r="B72" s="122">
        <f t="shared" si="18"/>
        <v>0</v>
      </c>
      <c r="C72" s="121">
        <f t="shared" si="19"/>
        <v>0</v>
      </c>
      <c r="D72" s="121">
        <f t="shared" si="20"/>
        <v>0</v>
      </c>
      <c r="E72" s="121">
        <f>IFERROR(IF($A72=0,0,#REF!*#REF!),0)</f>
        <v>0</v>
      </c>
      <c r="F72" s="122">
        <f t="shared" si="21"/>
        <v>0</v>
      </c>
      <c r="I72" s="30">
        <f t="shared" si="23"/>
        <v>0</v>
      </c>
      <c r="J72" s="30">
        <f>IF(I72=1,1,IF(SUM(J73:J$169)+SUM(I$26:I72)&lt;$I$22,1,0))</f>
        <v>0</v>
      </c>
      <c r="K72" s="33">
        <f t="shared" si="16"/>
        <v>0</v>
      </c>
      <c r="L72" s="33">
        <f t="shared" si="1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4"/>
        <v>0</v>
      </c>
      <c r="AE72" s="32"/>
      <c r="AF72" s="39"/>
      <c r="AG72" s="38"/>
    </row>
    <row r="73" spans="1:33" s="27" customFormat="1" hidden="1" x14ac:dyDescent="0.25">
      <c r="A73" s="30">
        <f t="shared" si="22"/>
        <v>0</v>
      </c>
      <c r="B73" s="122">
        <f t="shared" si="18"/>
        <v>0</v>
      </c>
      <c r="C73" s="121">
        <f t="shared" si="19"/>
        <v>0</v>
      </c>
      <c r="D73" s="121">
        <f t="shared" si="20"/>
        <v>0</v>
      </c>
      <c r="E73" s="121">
        <f>IFERROR(IF($A73=0,0,#REF!*#REF!),0)</f>
        <v>0</v>
      </c>
      <c r="F73" s="122">
        <f t="shared" si="21"/>
        <v>0</v>
      </c>
      <c r="I73" s="30">
        <f t="shared" si="23"/>
        <v>0</v>
      </c>
      <c r="J73" s="30">
        <f>IF(I73=1,1,IF(SUM(J74:J$169)+SUM(I$26:I73)&lt;$I$22,1,0))</f>
        <v>0</v>
      </c>
      <c r="K73" s="33">
        <f t="shared" si="16"/>
        <v>0</v>
      </c>
      <c r="L73" s="33">
        <f t="shared" si="1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4"/>
        <v>0</v>
      </c>
      <c r="AE73" s="32"/>
      <c r="AF73" s="39"/>
      <c r="AG73" s="38"/>
    </row>
    <row r="74" spans="1:33" s="27" customFormat="1" hidden="1" x14ac:dyDescent="0.25">
      <c r="A74" s="30">
        <f t="shared" si="22"/>
        <v>0</v>
      </c>
      <c r="B74" s="122">
        <f t="shared" si="18"/>
        <v>0</v>
      </c>
      <c r="C74" s="121">
        <f t="shared" si="19"/>
        <v>0</v>
      </c>
      <c r="D74" s="121">
        <f t="shared" si="20"/>
        <v>0</v>
      </c>
      <c r="E74" s="121">
        <f>IFERROR(IF($A74=0,0,#REF!*#REF!),0)</f>
        <v>0</v>
      </c>
      <c r="F74" s="122">
        <f t="shared" si="21"/>
        <v>0</v>
      </c>
      <c r="I74" s="30">
        <f t="shared" si="23"/>
        <v>0</v>
      </c>
      <c r="J74" s="30">
        <f>IF(I74=1,1,IF(SUM(J75:J$169)+SUM(I$26:I74)&lt;$I$22,1,0))</f>
        <v>0</v>
      </c>
      <c r="K74" s="33">
        <f t="shared" si="16"/>
        <v>0</v>
      </c>
      <c r="L74" s="33">
        <f t="shared" si="1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4"/>
        <v>0</v>
      </c>
      <c r="AE74" s="32"/>
      <c r="AF74" s="39"/>
      <c r="AG74" s="38"/>
    </row>
    <row r="75" spans="1:33" s="27" customFormat="1" hidden="1" x14ac:dyDescent="0.25">
      <c r="A75" s="30">
        <f t="shared" si="22"/>
        <v>0</v>
      </c>
      <c r="B75" s="122">
        <f t="shared" si="18"/>
        <v>0</v>
      </c>
      <c r="C75" s="121">
        <f t="shared" si="19"/>
        <v>0</v>
      </c>
      <c r="D75" s="121">
        <f t="shared" si="20"/>
        <v>0</v>
      </c>
      <c r="E75" s="121">
        <f>IFERROR(IF($A75=0,0,#REF!*#REF!),0)</f>
        <v>0</v>
      </c>
      <c r="F75" s="122">
        <f t="shared" si="21"/>
        <v>0</v>
      </c>
      <c r="I75" s="30">
        <f t="shared" si="23"/>
        <v>0</v>
      </c>
      <c r="J75" s="30">
        <f>IF(I75=1,1,IF(SUM(J76:J$169)+SUM(I$26:I75)&lt;$I$22,1,0))</f>
        <v>0</v>
      </c>
      <c r="K75" s="33">
        <f t="shared" si="16"/>
        <v>0</v>
      </c>
      <c r="L75" s="33">
        <f t="shared" si="1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4"/>
        <v>0</v>
      </c>
      <c r="AE75" s="32"/>
      <c r="AF75" s="39"/>
      <c r="AG75" s="38"/>
    </row>
    <row r="76" spans="1:33" s="27" customFormat="1" hidden="1" x14ac:dyDescent="0.25">
      <c r="A76" s="30">
        <f t="shared" si="22"/>
        <v>0</v>
      </c>
      <c r="B76" s="122">
        <f t="shared" si="18"/>
        <v>0</v>
      </c>
      <c r="C76" s="121">
        <f t="shared" si="19"/>
        <v>0</v>
      </c>
      <c r="D76" s="121">
        <f t="shared" si="20"/>
        <v>0</v>
      </c>
      <c r="E76" s="121">
        <f>IFERROR(IF($A76=0,0,#REF!*#REF!),0)</f>
        <v>0</v>
      </c>
      <c r="F76" s="122">
        <f t="shared" si="21"/>
        <v>0</v>
      </c>
      <c r="I76" s="30">
        <f t="shared" si="23"/>
        <v>0</v>
      </c>
      <c r="J76" s="30">
        <f>IF(I76=1,1,IF(SUM(J77:J$169)+SUM(I$26:I76)&lt;$I$22,1,0))</f>
        <v>0</v>
      </c>
      <c r="K76" s="33">
        <f t="shared" si="16"/>
        <v>0</v>
      </c>
      <c r="L76" s="33">
        <f t="shared" si="1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4"/>
        <v>0</v>
      </c>
      <c r="AE76" s="32"/>
      <c r="AF76" s="39"/>
      <c r="AG76" s="38"/>
    </row>
    <row r="77" spans="1:33" s="27" customFormat="1" hidden="1" x14ac:dyDescent="0.25">
      <c r="A77" s="30">
        <f t="shared" si="22"/>
        <v>0</v>
      </c>
      <c r="B77" s="122">
        <f t="shared" si="18"/>
        <v>0</v>
      </c>
      <c r="C77" s="121">
        <f t="shared" si="19"/>
        <v>0</v>
      </c>
      <c r="D77" s="121">
        <f t="shared" si="20"/>
        <v>0</v>
      </c>
      <c r="E77" s="121">
        <f>IFERROR(IF($A77=0,0,#REF!*#REF!),0)</f>
        <v>0</v>
      </c>
      <c r="F77" s="122">
        <f t="shared" si="21"/>
        <v>0</v>
      </c>
      <c r="I77" s="30">
        <f t="shared" si="23"/>
        <v>0</v>
      </c>
      <c r="J77" s="30">
        <f>IF(I77=1,1,IF(SUM(J78:J$169)+SUM(I$26:I77)&lt;$I$22,1,0))</f>
        <v>0</v>
      </c>
      <c r="K77" s="33">
        <f t="shared" si="16"/>
        <v>0</v>
      </c>
      <c r="L77" s="33">
        <f t="shared" si="1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4"/>
        <v>0</v>
      </c>
      <c r="AE77" s="32"/>
      <c r="AF77" s="39"/>
      <c r="AG77" s="38"/>
    </row>
    <row r="78" spans="1:33" s="27" customFormat="1" hidden="1" x14ac:dyDescent="0.25">
      <c r="A78" s="30">
        <f t="shared" si="22"/>
        <v>0</v>
      </c>
      <c r="B78" s="122">
        <f t="shared" si="18"/>
        <v>0</v>
      </c>
      <c r="C78" s="121">
        <f t="shared" si="19"/>
        <v>0</v>
      </c>
      <c r="D78" s="121">
        <f t="shared" si="20"/>
        <v>0</v>
      </c>
      <c r="E78" s="121">
        <f>IFERROR(IF($A78=0,0,#REF!*#REF!),0)</f>
        <v>0</v>
      </c>
      <c r="F78" s="122">
        <f t="shared" si="21"/>
        <v>0</v>
      </c>
      <c r="I78" s="30">
        <f t="shared" si="23"/>
        <v>0</v>
      </c>
      <c r="J78" s="30">
        <f>IF(I78=1,1,IF(SUM(J79:J$169)+SUM(I$26:I78)&lt;$I$22,1,0))</f>
        <v>0</v>
      </c>
      <c r="K78" s="33">
        <f t="shared" si="16"/>
        <v>0</v>
      </c>
      <c r="L78" s="33">
        <f t="shared" si="1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4"/>
        <v>0</v>
      </c>
      <c r="AE78" s="32"/>
      <c r="AF78" s="39"/>
      <c r="AG78" s="38"/>
    </row>
    <row r="79" spans="1:33" s="27" customFormat="1" hidden="1" x14ac:dyDescent="0.25">
      <c r="A79" s="30">
        <f t="shared" si="22"/>
        <v>0</v>
      </c>
      <c r="B79" s="122">
        <f t="shared" si="18"/>
        <v>0</v>
      </c>
      <c r="C79" s="121">
        <f t="shared" si="19"/>
        <v>0</v>
      </c>
      <c r="D79" s="121">
        <f t="shared" si="20"/>
        <v>0</v>
      </c>
      <c r="E79" s="121">
        <f>IFERROR(IF($A79=0,0,#REF!*#REF!),0)</f>
        <v>0</v>
      </c>
      <c r="F79" s="122">
        <f t="shared" si="21"/>
        <v>0</v>
      </c>
      <c r="I79" s="30">
        <f t="shared" si="23"/>
        <v>0</v>
      </c>
      <c r="J79" s="30">
        <f>IF(I79=1,1,IF(SUM(J80:J$169)+SUM(I$26:I79)&lt;$I$22,1,0))</f>
        <v>0</v>
      </c>
      <c r="K79" s="33">
        <f t="shared" si="16"/>
        <v>0</v>
      </c>
      <c r="L79" s="33">
        <f t="shared" si="1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4"/>
        <v>0</v>
      </c>
      <c r="AE79" s="32"/>
      <c r="AF79" s="39"/>
      <c r="AG79" s="38"/>
    </row>
    <row r="80" spans="1:33" s="27" customFormat="1" hidden="1" x14ac:dyDescent="0.25">
      <c r="A80" s="30">
        <f t="shared" si="22"/>
        <v>0</v>
      </c>
      <c r="B80" s="122">
        <f t="shared" si="18"/>
        <v>0</v>
      </c>
      <c r="C80" s="121">
        <f t="shared" si="19"/>
        <v>0</v>
      </c>
      <c r="D80" s="121">
        <f t="shared" si="20"/>
        <v>0</v>
      </c>
      <c r="E80" s="121">
        <f>IFERROR(IF($A80=0,0,#REF!*#REF!),0)</f>
        <v>0</v>
      </c>
      <c r="F80" s="122">
        <f t="shared" si="21"/>
        <v>0</v>
      </c>
      <c r="I80" s="30">
        <f t="shared" si="23"/>
        <v>0</v>
      </c>
      <c r="J80" s="30">
        <f>IF(I80=1,1,IF(SUM(J81:J$169)+SUM(I$26:I80)&lt;$I$22,1,0))</f>
        <v>0</v>
      </c>
      <c r="K80" s="33">
        <f t="shared" si="16"/>
        <v>0</v>
      </c>
      <c r="L80" s="33">
        <f t="shared" si="1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4"/>
        <v>0</v>
      </c>
      <c r="AE80" s="32"/>
      <c r="AF80" s="39"/>
      <c r="AG80" s="38"/>
    </row>
    <row r="81" spans="1:33" s="27" customFormat="1" hidden="1" x14ac:dyDescent="0.25">
      <c r="A81" s="30">
        <f t="shared" si="22"/>
        <v>0</v>
      </c>
      <c r="B81" s="122">
        <f t="shared" si="18"/>
        <v>0</v>
      </c>
      <c r="C81" s="121">
        <f t="shared" si="19"/>
        <v>0</v>
      </c>
      <c r="D81" s="121">
        <f t="shared" si="20"/>
        <v>0</v>
      </c>
      <c r="E81" s="121">
        <f>IFERROR(IF($A81=0,0,#REF!*#REF!),0)</f>
        <v>0</v>
      </c>
      <c r="F81" s="122">
        <f t="shared" si="21"/>
        <v>0</v>
      </c>
      <c r="I81" s="30">
        <f t="shared" si="23"/>
        <v>0</v>
      </c>
      <c r="J81" s="30">
        <f>IF(I81=1,1,IF(SUM(J82:J$169)+SUM(I$26:I81)&lt;$I$22,1,0))</f>
        <v>0</v>
      </c>
      <c r="K81" s="33">
        <f t="shared" si="16"/>
        <v>0</v>
      </c>
      <c r="L81" s="33">
        <f t="shared" si="1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4"/>
        <v>0</v>
      </c>
      <c r="AE81" s="32"/>
      <c r="AF81" s="39"/>
      <c r="AG81" s="38"/>
    </row>
    <row r="82" spans="1:33" s="27" customFormat="1" x14ac:dyDescent="0.25">
      <c r="A82" s="30"/>
      <c r="B82" s="122">
        <f t="shared" si="18"/>
        <v>0</v>
      </c>
      <c r="C82" s="121">
        <f t="shared" si="19"/>
        <v>0</v>
      </c>
      <c r="D82" s="121">
        <f t="shared" si="20"/>
        <v>0</v>
      </c>
      <c r="E82" s="121">
        <f>IFERROR(IF($A82=0,0,#REF!*#REF!),0)</f>
        <v>0</v>
      </c>
      <c r="F82" s="122">
        <f t="shared" si="21"/>
        <v>0</v>
      </c>
      <c r="I82" s="30">
        <v>1</v>
      </c>
      <c r="J82" s="30">
        <f>IF(I82=1,1,IF(SUM(J83:J$169)+SUM(I$26:I82)&lt;$I$22,1,0))</f>
        <v>1</v>
      </c>
      <c r="K82" s="33">
        <f t="shared" si="16"/>
        <v>1</v>
      </c>
      <c r="L82" s="33">
        <f t="shared" si="17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4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16"/>
        <v>1</v>
      </c>
      <c r="L83" s="33">
        <f t="shared" si="17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ROUND(SUM(AD84:AD103),2)</f>
        <v>0</v>
      </c>
      <c r="AE83" s="32"/>
      <c r="AF83" s="39"/>
      <c r="AG83" s="38"/>
    </row>
    <row r="84" spans="1:33" s="27" customFormat="1" x14ac:dyDescent="0.25">
      <c r="A84" s="30"/>
      <c r="B84" s="122">
        <f t="shared" ref="B84:B103" si="25">IFERROR(IF($A84=0,0, ($AD84/$G$1)/$E$1  ),0)</f>
        <v>0</v>
      </c>
      <c r="C84" s="121">
        <f t="shared" ref="C84:C103" si="26">IF($A84=0,0,$B84*$E$1)</f>
        <v>0</v>
      </c>
      <c r="D84" s="121">
        <f t="shared" ref="D84:D103" si="27">IF($A84=0,0,$B84*$F$1)</f>
        <v>0</v>
      </c>
      <c r="E84" s="121">
        <f>IFERROR(IF($A84=0,0,#REF!*#REF!),0)</f>
        <v>0</v>
      </c>
      <c r="F84" s="122">
        <f t="shared" ref="F84:F103" si="28">IF($A84=0,0, ( ($AD84/$E84) / $Y84))</f>
        <v>0</v>
      </c>
      <c r="I84" s="30">
        <v>1</v>
      </c>
      <c r="J84" s="30">
        <f>IF(I84=1,1,IF(SUM(J85:J$169)+SUM(I$26:I84)&lt;$I$22,1,0))</f>
        <v>1</v>
      </c>
      <c r="K84" s="33">
        <f t="shared" si="16"/>
        <v>1</v>
      </c>
      <c r="L84" s="33">
        <f t="shared" si="17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>ROUND(AB84*AC84,4)</f>
        <v>0</v>
      </c>
      <c r="AE84" s="32"/>
      <c r="AF84" s="39"/>
      <c r="AG84" s="38"/>
    </row>
    <row r="85" spans="1:33" s="27" customFormat="1" x14ac:dyDescent="0.25">
      <c r="A85" s="30"/>
      <c r="B85" s="122">
        <f t="shared" si="25"/>
        <v>0</v>
      </c>
      <c r="C85" s="121">
        <f t="shared" si="26"/>
        <v>0</v>
      </c>
      <c r="D85" s="121">
        <f t="shared" si="27"/>
        <v>0</v>
      </c>
      <c r="E85" s="121">
        <f>IFERROR(IF($A85=0,0,#REF!*#REF!),0)</f>
        <v>0</v>
      </c>
      <c r="F85" s="122">
        <f t="shared" si="28"/>
        <v>0</v>
      </c>
      <c r="I85" s="30">
        <v>1</v>
      </c>
      <c r="J85" s="30">
        <f>IF(I85=1,1,IF(SUM(J86:J$169)+SUM(I$26:I85)&lt;$I$22,1,0))</f>
        <v>1</v>
      </c>
      <c r="K85" s="33">
        <f t="shared" si="16"/>
        <v>1</v>
      </c>
      <c r="L85" s="33">
        <f t="shared" si="1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29">ROUND(AB85*AC85,4)</f>
        <v>0</v>
      </c>
      <c r="AE85" s="32"/>
      <c r="AF85" s="39"/>
      <c r="AG85" s="38"/>
    </row>
    <row r="86" spans="1:33" s="27" customFormat="1" hidden="1" x14ac:dyDescent="0.25">
      <c r="A86" s="30">
        <f t="shared" ref="A86:A103" si="30">IFERROR(IF(AD86&gt;0,T86,0),0)</f>
        <v>0</v>
      </c>
      <c r="B86" s="122">
        <f t="shared" si="25"/>
        <v>0</v>
      </c>
      <c r="C86" s="121">
        <f t="shared" si="26"/>
        <v>0</v>
      </c>
      <c r="D86" s="121">
        <f t="shared" si="27"/>
        <v>0</v>
      </c>
      <c r="E86" s="121">
        <f>IFERROR(IF($A86=0,0,#REF!*#REF!),0)</f>
        <v>0</v>
      </c>
      <c r="F86" s="122">
        <f t="shared" si="28"/>
        <v>0</v>
      </c>
      <c r="I86" s="30">
        <f t="shared" ref="I86:I103" si="31">IF($AD86=0,0,1)</f>
        <v>0</v>
      </c>
      <c r="J86" s="30">
        <f>IF(I86=1,1,IF(SUM(J87:J$169)+SUM(I$26:I86)&lt;$I$22,1,0))</f>
        <v>0</v>
      </c>
      <c r="K86" s="33">
        <f t="shared" si="16"/>
        <v>0</v>
      </c>
      <c r="L86" s="33">
        <f t="shared" si="17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9"/>
        <v>0</v>
      </c>
      <c r="AE86" s="32"/>
      <c r="AF86" s="39"/>
      <c r="AG86" s="38"/>
    </row>
    <row r="87" spans="1:33" s="27" customFormat="1" hidden="1" x14ac:dyDescent="0.25">
      <c r="A87" s="30">
        <f t="shared" si="30"/>
        <v>0</v>
      </c>
      <c r="B87" s="122">
        <f t="shared" si="25"/>
        <v>0</v>
      </c>
      <c r="C87" s="121">
        <f t="shared" si="26"/>
        <v>0</v>
      </c>
      <c r="D87" s="121">
        <f t="shared" si="27"/>
        <v>0</v>
      </c>
      <c r="E87" s="121">
        <f>IFERROR(IF($A87=0,0,#REF!*#REF!),0)</f>
        <v>0</v>
      </c>
      <c r="F87" s="122">
        <f t="shared" si="28"/>
        <v>0</v>
      </c>
      <c r="I87" s="30">
        <f t="shared" si="31"/>
        <v>0</v>
      </c>
      <c r="J87" s="30">
        <f>IF(I87=1,1,IF(SUM(J88:J$169)+SUM(I$26:I87)&lt;$I$22,1,0))</f>
        <v>0</v>
      </c>
      <c r="K87" s="33">
        <f t="shared" si="16"/>
        <v>0</v>
      </c>
      <c r="L87" s="33">
        <f t="shared" si="1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9"/>
        <v>0</v>
      </c>
      <c r="AE87" s="32"/>
      <c r="AF87" s="39"/>
      <c r="AG87" s="38"/>
    </row>
    <row r="88" spans="1:33" s="27" customFormat="1" hidden="1" x14ac:dyDescent="0.25">
      <c r="A88" s="30">
        <f t="shared" si="30"/>
        <v>0</v>
      </c>
      <c r="B88" s="122">
        <f t="shared" si="25"/>
        <v>0</v>
      </c>
      <c r="C88" s="121">
        <f t="shared" si="26"/>
        <v>0</v>
      </c>
      <c r="D88" s="121">
        <f t="shared" si="27"/>
        <v>0</v>
      </c>
      <c r="E88" s="121">
        <f>IFERROR(IF($A88=0,0,#REF!*#REF!),0)</f>
        <v>0</v>
      </c>
      <c r="F88" s="122">
        <f t="shared" si="28"/>
        <v>0</v>
      </c>
      <c r="I88" s="30">
        <f t="shared" si="31"/>
        <v>0</v>
      </c>
      <c r="J88" s="30">
        <f>IF(I88=1,1,IF(SUM(J89:J$169)+SUM(I$26:I88)&lt;$I$22,1,0))</f>
        <v>0</v>
      </c>
      <c r="K88" s="33">
        <f t="shared" si="16"/>
        <v>0</v>
      </c>
      <c r="L88" s="33">
        <f t="shared" si="1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9"/>
        <v>0</v>
      </c>
      <c r="AE88" s="32"/>
      <c r="AF88" s="39"/>
      <c r="AG88" s="38"/>
    </row>
    <row r="89" spans="1:33" s="27" customFormat="1" hidden="1" x14ac:dyDescent="0.25">
      <c r="A89" s="30">
        <f t="shared" si="30"/>
        <v>0</v>
      </c>
      <c r="B89" s="122">
        <f t="shared" si="25"/>
        <v>0</v>
      </c>
      <c r="C89" s="121">
        <f t="shared" si="26"/>
        <v>0</v>
      </c>
      <c r="D89" s="121">
        <f t="shared" si="27"/>
        <v>0</v>
      </c>
      <c r="E89" s="121">
        <f>IFERROR(IF($A89=0,0,#REF!*#REF!),0)</f>
        <v>0</v>
      </c>
      <c r="F89" s="122">
        <f t="shared" si="28"/>
        <v>0</v>
      </c>
      <c r="I89" s="30">
        <f t="shared" si="31"/>
        <v>0</v>
      </c>
      <c r="J89" s="30">
        <f>IF(I89=1,1,IF(SUM(J90:J$169)+SUM(I$26:I89)&lt;$I$22,1,0))</f>
        <v>0</v>
      </c>
      <c r="K89" s="33">
        <f t="shared" si="16"/>
        <v>0</v>
      </c>
      <c r="L89" s="33">
        <f t="shared" si="1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9"/>
        <v>0</v>
      </c>
      <c r="AE89" s="32"/>
      <c r="AF89" s="39"/>
      <c r="AG89" s="38"/>
    </row>
    <row r="90" spans="1:33" s="27" customFormat="1" hidden="1" x14ac:dyDescent="0.25">
      <c r="A90" s="30">
        <f t="shared" si="30"/>
        <v>0</v>
      </c>
      <c r="B90" s="122">
        <f t="shared" si="25"/>
        <v>0</v>
      </c>
      <c r="C90" s="121">
        <f t="shared" si="26"/>
        <v>0</v>
      </c>
      <c r="D90" s="121">
        <f t="shared" si="27"/>
        <v>0</v>
      </c>
      <c r="E90" s="121">
        <f>IFERROR(IF($A90=0,0,#REF!*#REF!),0)</f>
        <v>0</v>
      </c>
      <c r="F90" s="122">
        <f t="shared" si="28"/>
        <v>0</v>
      </c>
      <c r="I90" s="30">
        <f t="shared" si="31"/>
        <v>0</v>
      </c>
      <c r="J90" s="30">
        <f>IF(I90=1,1,IF(SUM(J91:J$169)+SUM(I$26:I90)&lt;$I$22,1,0))</f>
        <v>0</v>
      </c>
      <c r="K90" s="33">
        <f t="shared" ref="K90:K121" si="32">MAX(I90:J90)</f>
        <v>0</v>
      </c>
      <c r="L90" s="33">
        <f t="shared" ref="L90:L121" si="33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9"/>
        <v>0</v>
      </c>
      <c r="AE90" s="32"/>
      <c r="AF90" s="39"/>
      <c r="AG90" s="38"/>
    </row>
    <row r="91" spans="1:33" s="27" customFormat="1" hidden="1" x14ac:dyDescent="0.25">
      <c r="A91" s="30">
        <f t="shared" si="30"/>
        <v>0</v>
      </c>
      <c r="B91" s="122">
        <f t="shared" si="25"/>
        <v>0</v>
      </c>
      <c r="C91" s="121">
        <f t="shared" si="26"/>
        <v>0</v>
      </c>
      <c r="D91" s="121">
        <f t="shared" si="27"/>
        <v>0</v>
      </c>
      <c r="E91" s="121">
        <f>IFERROR(IF($A91=0,0,#REF!*#REF!),0)</f>
        <v>0</v>
      </c>
      <c r="F91" s="122">
        <f t="shared" si="28"/>
        <v>0</v>
      </c>
      <c r="I91" s="30">
        <f t="shared" si="31"/>
        <v>0</v>
      </c>
      <c r="J91" s="30">
        <f>IF(I91=1,1,IF(SUM(J92:J$169)+SUM(I$26:I91)&lt;$I$22,1,0))</f>
        <v>0</v>
      </c>
      <c r="K91" s="33">
        <f t="shared" si="32"/>
        <v>0</v>
      </c>
      <c r="L91" s="33">
        <f t="shared" si="33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9"/>
        <v>0</v>
      </c>
      <c r="AE91" s="32"/>
      <c r="AF91" s="39"/>
      <c r="AG91" s="38"/>
    </row>
    <row r="92" spans="1:33" s="27" customFormat="1" hidden="1" x14ac:dyDescent="0.25">
      <c r="A92" s="30">
        <f t="shared" si="30"/>
        <v>0</v>
      </c>
      <c r="B92" s="122">
        <f t="shared" si="25"/>
        <v>0</v>
      </c>
      <c r="C92" s="121">
        <f t="shared" si="26"/>
        <v>0</v>
      </c>
      <c r="D92" s="121">
        <f t="shared" si="27"/>
        <v>0</v>
      </c>
      <c r="E92" s="121">
        <f>IFERROR(IF($A92=0,0,#REF!*#REF!),0)</f>
        <v>0</v>
      </c>
      <c r="F92" s="122">
        <f t="shared" si="28"/>
        <v>0</v>
      </c>
      <c r="I92" s="30">
        <f t="shared" si="31"/>
        <v>0</v>
      </c>
      <c r="J92" s="30">
        <f>IF(I92=1,1,IF(SUM(J93:J$169)+SUM(I$26:I92)&lt;$I$22,1,0))</f>
        <v>0</v>
      </c>
      <c r="K92" s="33">
        <f t="shared" si="32"/>
        <v>0</v>
      </c>
      <c r="L92" s="33">
        <f t="shared" si="3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9"/>
        <v>0</v>
      </c>
      <c r="AE92" s="32"/>
      <c r="AF92" s="39"/>
      <c r="AG92" s="38"/>
    </row>
    <row r="93" spans="1:33" s="27" customFormat="1" hidden="1" x14ac:dyDescent="0.25">
      <c r="A93" s="30">
        <f t="shared" si="30"/>
        <v>0</v>
      </c>
      <c r="B93" s="122">
        <f t="shared" si="25"/>
        <v>0</v>
      </c>
      <c r="C93" s="121">
        <f t="shared" si="26"/>
        <v>0</v>
      </c>
      <c r="D93" s="121">
        <f t="shared" si="27"/>
        <v>0</v>
      </c>
      <c r="E93" s="121">
        <f>IFERROR(IF($A93=0,0,#REF!*#REF!),0)</f>
        <v>0</v>
      </c>
      <c r="F93" s="122">
        <f t="shared" si="28"/>
        <v>0</v>
      </c>
      <c r="I93" s="30">
        <f t="shared" si="31"/>
        <v>0</v>
      </c>
      <c r="J93" s="30">
        <f>IF(I93=1,1,IF(SUM(J94:J$169)+SUM(I$26:I93)&lt;$I$22,1,0))</f>
        <v>0</v>
      </c>
      <c r="K93" s="33">
        <f t="shared" si="32"/>
        <v>0</v>
      </c>
      <c r="L93" s="33">
        <f t="shared" si="3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9"/>
        <v>0</v>
      </c>
      <c r="AE93" s="32"/>
      <c r="AF93" s="39"/>
      <c r="AG93" s="38"/>
    </row>
    <row r="94" spans="1:33" s="27" customFormat="1" hidden="1" x14ac:dyDescent="0.25">
      <c r="A94" s="30">
        <f t="shared" si="30"/>
        <v>0</v>
      </c>
      <c r="B94" s="122">
        <f t="shared" si="25"/>
        <v>0</v>
      </c>
      <c r="C94" s="121">
        <f t="shared" si="26"/>
        <v>0</v>
      </c>
      <c r="D94" s="121">
        <f t="shared" si="27"/>
        <v>0</v>
      </c>
      <c r="E94" s="121">
        <f>IFERROR(IF($A94=0,0,#REF!*#REF!),0)</f>
        <v>0</v>
      </c>
      <c r="F94" s="122">
        <f t="shared" si="28"/>
        <v>0</v>
      </c>
      <c r="I94" s="30">
        <f t="shared" si="31"/>
        <v>0</v>
      </c>
      <c r="J94" s="30">
        <f>IF(I94=1,1,IF(SUM(J95:J$169)+SUM(I$26:I94)&lt;$I$22,1,0))</f>
        <v>0</v>
      </c>
      <c r="K94" s="33">
        <f t="shared" si="32"/>
        <v>0</v>
      </c>
      <c r="L94" s="33">
        <f t="shared" si="3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9"/>
        <v>0</v>
      </c>
      <c r="AE94" s="32"/>
      <c r="AF94" s="39"/>
      <c r="AG94" s="38"/>
    </row>
    <row r="95" spans="1:33" s="27" customFormat="1" hidden="1" x14ac:dyDescent="0.25">
      <c r="A95" s="30">
        <f t="shared" si="30"/>
        <v>0</v>
      </c>
      <c r="B95" s="122">
        <f t="shared" si="25"/>
        <v>0</v>
      </c>
      <c r="C95" s="121">
        <f t="shared" si="26"/>
        <v>0</v>
      </c>
      <c r="D95" s="121">
        <f t="shared" si="27"/>
        <v>0</v>
      </c>
      <c r="E95" s="121">
        <f>IFERROR(IF($A95=0,0,#REF!*#REF!),0)</f>
        <v>0</v>
      </c>
      <c r="F95" s="122">
        <f t="shared" si="28"/>
        <v>0</v>
      </c>
      <c r="I95" s="30">
        <f t="shared" si="31"/>
        <v>0</v>
      </c>
      <c r="J95" s="30">
        <f>IF(I95=1,1,IF(SUM(J96:J$169)+SUM(I$26:I95)&lt;$I$22,1,0))</f>
        <v>0</v>
      </c>
      <c r="K95" s="33">
        <f t="shared" si="32"/>
        <v>0</v>
      </c>
      <c r="L95" s="33">
        <f t="shared" si="3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9"/>
        <v>0</v>
      </c>
      <c r="AE95" s="32"/>
      <c r="AF95" s="39"/>
      <c r="AG95" s="38"/>
    </row>
    <row r="96" spans="1:33" s="27" customFormat="1" hidden="1" x14ac:dyDescent="0.25">
      <c r="A96" s="30">
        <f t="shared" si="30"/>
        <v>0</v>
      </c>
      <c r="B96" s="122">
        <f t="shared" si="25"/>
        <v>0</v>
      </c>
      <c r="C96" s="121">
        <f t="shared" si="26"/>
        <v>0</v>
      </c>
      <c r="D96" s="121">
        <f t="shared" si="27"/>
        <v>0</v>
      </c>
      <c r="E96" s="121">
        <f>IFERROR(IF($A96=0,0,#REF!*#REF!),0)</f>
        <v>0</v>
      </c>
      <c r="F96" s="122">
        <f t="shared" si="28"/>
        <v>0</v>
      </c>
      <c r="I96" s="30">
        <f t="shared" si="31"/>
        <v>0</v>
      </c>
      <c r="J96" s="30">
        <f>IF(I96=1,1,IF(SUM(J97:J$169)+SUM(I$26:I96)&lt;$I$22,1,0))</f>
        <v>0</v>
      </c>
      <c r="K96" s="33">
        <f t="shared" si="32"/>
        <v>0</v>
      </c>
      <c r="L96" s="33">
        <f t="shared" si="3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9"/>
        <v>0</v>
      </c>
      <c r="AE96" s="32"/>
      <c r="AF96" s="39"/>
      <c r="AG96" s="38"/>
    </row>
    <row r="97" spans="1:33" s="27" customFormat="1" ht="14.45" hidden="1" customHeight="1" x14ac:dyDescent="0.25">
      <c r="A97" s="30">
        <f t="shared" si="30"/>
        <v>0</v>
      </c>
      <c r="B97" s="122">
        <f t="shared" si="25"/>
        <v>0</v>
      </c>
      <c r="C97" s="121">
        <f t="shared" si="26"/>
        <v>0</v>
      </c>
      <c r="D97" s="121">
        <f t="shared" si="27"/>
        <v>0</v>
      </c>
      <c r="E97" s="121">
        <f>IFERROR(IF($A97=0,0,#REF!*#REF!),0)</f>
        <v>0</v>
      </c>
      <c r="F97" s="122">
        <f t="shared" si="28"/>
        <v>0</v>
      </c>
      <c r="I97" s="30">
        <f t="shared" si="31"/>
        <v>0</v>
      </c>
      <c r="J97" s="30">
        <f>IF(I97=1,1,IF(SUM(J98:J$169)+SUM(I$26:I97)&lt;$I$22,1,0))</f>
        <v>0</v>
      </c>
      <c r="K97" s="33">
        <f t="shared" si="32"/>
        <v>0</v>
      </c>
      <c r="L97" s="33">
        <f t="shared" si="3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9"/>
        <v>0</v>
      </c>
      <c r="AE97" s="32"/>
      <c r="AF97" s="39"/>
      <c r="AG97" s="38"/>
    </row>
    <row r="98" spans="1:33" s="27" customFormat="1" hidden="1" x14ac:dyDescent="0.25">
      <c r="A98" s="30">
        <f t="shared" si="30"/>
        <v>0</v>
      </c>
      <c r="B98" s="122">
        <f t="shared" si="25"/>
        <v>0</v>
      </c>
      <c r="C98" s="121">
        <f t="shared" si="26"/>
        <v>0</v>
      </c>
      <c r="D98" s="121">
        <f t="shared" si="27"/>
        <v>0</v>
      </c>
      <c r="E98" s="121">
        <f>IFERROR(IF($A98=0,0,#REF!*#REF!),0)</f>
        <v>0</v>
      </c>
      <c r="F98" s="122">
        <f t="shared" si="28"/>
        <v>0</v>
      </c>
      <c r="I98" s="30">
        <f t="shared" si="31"/>
        <v>0</v>
      </c>
      <c r="J98" s="30">
        <f>IF(I98=1,1,IF(SUM(J99:J$169)+SUM(I$26:I98)&lt;$I$22,1,0))</f>
        <v>0</v>
      </c>
      <c r="K98" s="33">
        <f t="shared" si="32"/>
        <v>0</v>
      </c>
      <c r="L98" s="33">
        <f t="shared" si="3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9"/>
        <v>0</v>
      </c>
      <c r="AE98" s="32"/>
      <c r="AF98" s="39"/>
      <c r="AG98" s="38"/>
    </row>
    <row r="99" spans="1:33" s="27" customFormat="1" hidden="1" x14ac:dyDescent="0.25">
      <c r="A99" s="30">
        <f t="shared" si="30"/>
        <v>0</v>
      </c>
      <c r="B99" s="122">
        <f t="shared" si="25"/>
        <v>0</v>
      </c>
      <c r="C99" s="121">
        <f t="shared" si="26"/>
        <v>0</v>
      </c>
      <c r="D99" s="121">
        <f t="shared" si="27"/>
        <v>0</v>
      </c>
      <c r="E99" s="121">
        <f>IFERROR(IF($A99=0,0,#REF!*#REF!),0)</f>
        <v>0</v>
      </c>
      <c r="F99" s="122">
        <f t="shared" si="28"/>
        <v>0</v>
      </c>
      <c r="I99" s="30">
        <f t="shared" si="31"/>
        <v>0</v>
      </c>
      <c r="J99" s="30">
        <f>IF(I99=1,1,IF(SUM(J100:J$169)+SUM(I$26:I99)&lt;$I$22,1,0))</f>
        <v>0</v>
      </c>
      <c r="K99" s="33">
        <f t="shared" si="32"/>
        <v>0</v>
      </c>
      <c r="L99" s="33">
        <f t="shared" si="3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9"/>
        <v>0</v>
      </c>
      <c r="AE99" s="32"/>
      <c r="AF99" s="39"/>
      <c r="AG99" s="38"/>
    </row>
    <row r="100" spans="1:33" s="27" customFormat="1" hidden="1" x14ac:dyDescent="0.25">
      <c r="A100" s="30">
        <f t="shared" si="30"/>
        <v>0</v>
      </c>
      <c r="B100" s="122">
        <f t="shared" si="25"/>
        <v>0</v>
      </c>
      <c r="C100" s="121">
        <f t="shared" si="26"/>
        <v>0</v>
      </c>
      <c r="D100" s="121">
        <f t="shared" si="27"/>
        <v>0</v>
      </c>
      <c r="E100" s="121">
        <f>IFERROR(IF($A100=0,0,#REF!*#REF!),0)</f>
        <v>0</v>
      </c>
      <c r="F100" s="122">
        <f t="shared" si="28"/>
        <v>0</v>
      </c>
      <c r="I100" s="30">
        <f t="shared" si="31"/>
        <v>0</v>
      </c>
      <c r="J100" s="30">
        <f>IF(I100=1,1,IF(SUM(J101:J$169)+SUM(I$26:I100)&lt;$I$22,1,0))</f>
        <v>0</v>
      </c>
      <c r="K100" s="33">
        <f t="shared" si="32"/>
        <v>0</v>
      </c>
      <c r="L100" s="33">
        <f t="shared" si="3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9"/>
        <v>0</v>
      </c>
      <c r="AE100" s="32"/>
      <c r="AF100" s="39"/>
      <c r="AG100" s="38"/>
    </row>
    <row r="101" spans="1:33" s="27" customFormat="1" hidden="1" x14ac:dyDescent="0.25">
      <c r="A101" s="30">
        <f t="shared" si="30"/>
        <v>0</v>
      </c>
      <c r="B101" s="122">
        <f t="shared" si="25"/>
        <v>0</v>
      </c>
      <c r="C101" s="121">
        <f t="shared" si="26"/>
        <v>0</v>
      </c>
      <c r="D101" s="121">
        <f t="shared" si="27"/>
        <v>0</v>
      </c>
      <c r="E101" s="121">
        <f>IFERROR(IF($A101=0,0,#REF!*#REF!),0)</f>
        <v>0</v>
      </c>
      <c r="F101" s="122">
        <f t="shared" si="28"/>
        <v>0</v>
      </c>
      <c r="I101" s="30">
        <f t="shared" si="31"/>
        <v>0</v>
      </c>
      <c r="J101" s="30">
        <f>IF(I101=1,1,IF(SUM(J102:J$169)+SUM(I$26:I101)&lt;$I$22,1,0))</f>
        <v>0</v>
      </c>
      <c r="K101" s="33">
        <f t="shared" si="32"/>
        <v>0</v>
      </c>
      <c r="L101" s="33">
        <f t="shared" si="3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9"/>
        <v>0</v>
      </c>
      <c r="AE101" s="32"/>
      <c r="AF101" s="39"/>
      <c r="AG101" s="38"/>
    </row>
    <row r="102" spans="1:33" s="27" customFormat="1" hidden="1" x14ac:dyDescent="0.25">
      <c r="A102" s="30">
        <f t="shared" si="30"/>
        <v>0</v>
      </c>
      <c r="B102" s="122">
        <f t="shared" si="25"/>
        <v>0</v>
      </c>
      <c r="C102" s="121">
        <f t="shared" si="26"/>
        <v>0</v>
      </c>
      <c r="D102" s="121">
        <f t="shared" si="27"/>
        <v>0</v>
      </c>
      <c r="E102" s="121">
        <f>IFERROR(IF($A102=0,0,#REF!*#REF!),0)</f>
        <v>0</v>
      </c>
      <c r="F102" s="122">
        <f t="shared" si="28"/>
        <v>0</v>
      </c>
      <c r="I102" s="30">
        <f t="shared" si="31"/>
        <v>0</v>
      </c>
      <c r="J102" s="30">
        <f>IF(I102=1,1,IF(SUM(J103:J$169)+SUM(I$26:I102)&lt;$I$22,1,0))</f>
        <v>0</v>
      </c>
      <c r="K102" s="33">
        <f t="shared" si="32"/>
        <v>0</v>
      </c>
      <c r="L102" s="33">
        <f t="shared" si="3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9"/>
        <v>0</v>
      </c>
      <c r="AE102" s="32"/>
      <c r="AF102" s="39"/>
      <c r="AG102" s="38"/>
    </row>
    <row r="103" spans="1:33" s="27" customFormat="1" hidden="1" x14ac:dyDescent="0.25">
      <c r="A103" s="30">
        <f t="shared" si="30"/>
        <v>0</v>
      </c>
      <c r="B103" s="122">
        <f t="shared" si="25"/>
        <v>0</v>
      </c>
      <c r="C103" s="121">
        <f t="shared" si="26"/>
        <v>0</v>
      </c>
      <c r="D103" s="121">
        <f t="shared" si="27"/>
        <v>0</v>
      </c>
      <c r="E103" s="121">
        <f>IFERROR(IF($A103=0,0,#REF!*#REF!),0)</f>
        <v>0</v>
      </c>
      <c r="F103" s="122">
        <f t="shared" si="28"/>
        <v>0</v>
      </c>
      <c r="I103" s="30">
        <f t="shared" si="31"/>
        <v>0</v>
      </c>
      <c r="J103" s="30">
        <f>IF(I103=1,1,IF(SUM(J104:J$169)+SUM(I$26:I103)&lt;$I$22,1,0))</f>
        <v>0</v>
      </c>
      <c r="K103" s="33">
        <f t="shared" si="32"/>
        <v>0</v>
      </c>
      <c r="L103" s="33">
        <f t="shared" si="33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9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IF(I104=1,1,IF(SUM(J107:J$169)+SUM(I$26:I104)&lt;$I$22,1,0))</f>
        <v>1</v>
      </c>
      <c r="K104" s="33">
        <f t="shared" si="32"/>
        <v>1</v>
      </c>
      <c r="L104" s="33">
        <f t="shared" si="33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ROUND(AD41+AD62+AD83,2)</f>
        <v>19274.330000000002</v>
      </c>
      <c r="AE104" s="32"/>
      <c r="AF104" s="39"/>
      <c r="AG104" s="38"/>
    </row>
    <row r="105" spans="1:33" s="101" customFormat="1" ht="14.45" customHeight="1" x14ac:dyDescent="0.25">
      <c r="A105" s="30"/>
      <c r="B105" s="122">
        <f>IFERROR(IF($A105=0,0, ($AD105/$G$1)/$E$1  ),0)</f>
        <v>0</v>
      </c>
      <c r="C105" s="121">
        <f>IF($A105=0,0,$B105*$E$1)</f>
        <v>0</v>
      </c>
      <c r="D105" s="121">
        <f>IF($A105=0,0,$B105*$F$1)</f>
        <v>0</v>
      </c>
      <c r="E105" s="121"/>
      <c r="F105" s="122"/>
      <c r="G105" s="64" t="s">
        <v>16</v>
      </c>
      <c r="H105" s="63">
        <f>IFERROR(IF(G105=$A$1,1,0),0)</f>
        <v>1</v>
      </c>
      <c r="I105" s="30">
        <v>1</v>
      </c>
      <c r="J105" s="30">
        <f>H105</f>
        <v>1</v>
      </c>
      <c r="K105" s="33">
        <f t="shared" si="32"/>
        <v>1</v>
      </c>
      <c r="L105" s="33">
        <f t="shared" si="33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16198.146932000001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IF(I106=1,1,IF(SUM(J109:J$169)+SUM(I$26:I106)&lt;$I$22,1,0))</f>
        <v>1</v>
      </c>
      <c r="K106" s="33">
        <f t="shared" si="32"/>
        <v>1</v>
      </c>
      <c r="L106" s="33">
        <f t="shared" si="33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ROUND(AD104+AD105,2)</f>
        <v>35472.480000000003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 t="s">
        <v>18</v>
      </c>
      <c r="H107" s="100" t="s">
        <v>17</v>
      </c>
      <c r="I107" s="30">
        <v>1</v>
      </c>
      <c r="J107" s="30">
        <f>IF(I107=1,1,IF(SUM(J109:J$169)+SUM(I$26:I107)&lt;$I$22,1,0))</f>
        <v>1</v>
      </c>
      <c r="K107" s="33">
        <f t="shared" si="32"/>
        <v>1</v>
      </c>
      <c r="L107" s="33">
        <f t="shared" si="33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63">
        <f t="shared" ref="H108:H117" si="34">IFERROR(IF(G108=$A$1,1,0),0)</f>
        <v>1</v>
      </c>
      <c r="I108" s="30">
        <v>1</v>
      </c>
      <c r="J108" s="30">
        <f t="shared" ref="J108:J117" si="35">I108</f>
        <v>1</v>
      </c>
      <c r="K108" s="33">
        <f t="shared" si="32"/>
        <v>1</v>
      </c>
      <c r="L108" s="33">
        <f t="shared" si="33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5782.2995000000001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63">
        <f t="shared" si="34"/>
        <v>1</v>
      </c>
      <c r="I109" s="30">
        <f t="shared" ref="I109:I117" si="36">IF($AD109=0,0,1)</f>
        <v>0</v>
      </c>
      <c r="J109" s="30">
        <f t="shared" si="35"/>
        <v>0</v>
      </c>
      <c r="K109" s="33">
        <f t="shared" si="32"/>
        <v>0</v>
      </c>
      <c r="L109" s="33">
        <f t="shared" si="33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37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63">
        <f t="shared" si="34"/>
        <v>1</v>
      </c>
      <c r="I110" s="30">
        <f t="shared" si="36"/>
        <v>0</v>
      </c>
      <c r="J110" s="30">
        <f t="shared" si="35"/>
        <v>0</v>
      </c>
      <c r="K110" s="33">
        <f t="shared" si="32"/>
        <v>0</v>
      </c>
      <c r="L110" s="33">
        <f t="shared" si="3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37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63">
        <f t="shared" si="34"/>
        <v>1</v>
      </c>
      <c r="I111" s="30">
        <f t="shared" si="36"/>
        <v>0</v>
      </c>
      <c r="J111" s="30">
        <f t="shared" si="35"/>
        <v>0</v>
      </c>
      <c r="K111" s="33">
        <f t="shared" si="32"/>
        <v>0</v>
      </c>
      <c r="L111" s="33">
        <f t="shared" si="3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37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63">
        <f t="shared" si="34"/>
        <v>1</v>
      </c>
      <c r="I112" s="30">
        <f t="shared" si="36"/>
        <v>0</v>
      </c>
      <c r="J112" s="30">
        <f t="shared" si="35"/>
        <v>0</v>
      </c>
      <c r="K112" s="33">
        <f t="shared" si="32"/>
        <v>0</v>
      </c>
      <c r="L112" s="33">
        <f t="shared" si="3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37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63">
        <f t="shared" si="34"/>
        <v>0</v>
      </c>
      <c r="I113" s="30">
        <f t="shared" si="36"/>
        <v>0</v>
      </c>
      <c r="J113" s="30">
        <f t="shared" si="35"/>
        <v>0</v>
      </c>
      <c r="K113" s="33">
        <f t="shared" si="32"/>
        <v>0</v>
      </c>
      <c r="L113" s="33">
        <f t="shared" si="3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7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63">
        <f t="shared" si="34"/>
        <v>0</v>
      </c>
      <c r="I114" s="30">
        <f t="shared" si="36"/>
        <v>0</v>
      </c>
      <c r="J114" s="30">
        <f t="shared" si="35"/>
        <v>0</v>
      </c>
      <c r="K114" s="33">
        <f t="shared" si="32"/>
        <v>0</v>
      </c>
      <c r="L114" s="33">
        <f t="shared" si="3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7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63">
        <f t="shared" si="34"/>
        <v>0</v>
      </c>
      <c r="I115" s="30">
        <f t="shared" si="36"/>
        <v>0</v>
      </c>
      <c r="J115" s="30">
        <f t="shared" si="35"/>
        <v>0</v>
      </c>
      <c r="K115" s="33">
        <f t="shared" si="32"/>
        <v>0</v>
      </c>
      <c r="L115" s="33">
        <f t="shared" si="3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7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63">
        <f t="shared" si="34"/>
        <v>0</v>
      </c>
      <c r="I116" s="30">
        <f t="shared" si="36"/>
        <v>0</v>
      </c>
      <c r="J116" s="30">
        <f t="shared" si="35"/>
        <v>0</v>
      </c>
      <c r="K116" s="33">
        <f t="shared" si="32"/>
        <v>0</v>
      </c>
      <c r="L116" s="33">
        <f t="shared" si="3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7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63">
        <f t="shared" si="34"/>
        <v>0</v>
      </c>
      <c r="I117" s="30">
        <f t="shared" si="36"/>
        <v>0</v>
      </c>
      <c r="J117" s="30">
        <f t="shared" si="35"/>
        <v>0</v>
      </c>
      <c r="K117" s="33">
        <f t="shared" si="32"/>
        <v>0</v>
      </c>
      <c r="L117" s="33">
        <f t="shared" si="3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37"/>
        <v>0</v>
      </c>
      <c r="AE117" s="102"/>
      <c r="AF117" s="104"/>
      <c r="AG117" s="103"/>
    </row>
    <row r="118" spans="1:33" s="27" customFormat="1" x14ac:dyDescent="0.25">
      <c r="A118" s="30"/>
      <c r="B118" s="122">
        <f>IFERROR(IF($A118=0,0, ($AD118/$G$1)/$E$1  ),0)</f>
        <v>0</v>
      </c>
      <c r="C118" s="121">
        <f>IF($A118=0,0,$B118*$E$1)</f>
        <v>0</v>
      </c>
      <c r="D118" s="121">
        <f>IF($A118=0,0,$B118*$F$1)</f>
        <v>0</v>
      </c>
      <c r="E118" s="121"/>
      <c r="F118" s="122"/>
      <c r="I118" s="30">
        <v>1</v>
      </c>
      <c r="J118" s="62">
        <v>1</v>
      </c>
      <c r="K118" s="33">
        <f t="shared" si="32"/>
        <v>1</v>
      </c>
      <c r="L118" s="33">
        <f t="shared" si="33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ROUND(SUM(AD108:AD117),2)</f>
        <v>5782.3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2"/>
        <v>1</v>
      </c>
      <c r="L119" s="33">
        <f t="shared" si="33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ROUND(AD106+AD118,2)</f>
        <v>41254.78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2"/>
        <v>1</v>
      </c>
      <c r="L120" s="33">
        <f t="shared" si="33"/>
        <v>1</v>
      </c>
      <c r="M120" s="33"/>
      <c r="N120" s="33"/>
      <c r="O120" s="33"/>
      <c r="P120" s="33"/>
      <c r="Q120" s="33"/>
      <c r="R120" s="33"/>
      <c r="S120" s="33"/>
      <c r="T120" s="154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ROUND(AD39+AD119,2)</f>
        <v>42279.4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32"/>
        <v>1</v>
      </c>
      <c r="L121" s="61">
        <f t="shared" si="33"/>
        <v>1</v>
      </c>
      <c r="M121" s="61"/>
      <c r="N121" s="61"/>
      <c r="O121" s="61"/>
      <c r="P121" s="61"/>
      <c r="Q121" s="61"/>
      <c r="R121" s="61"/>
      <c r="S121" s="61"/>
      <c r="T121" s="146">
        <v>15</v>
      </c>
      <c r="U121" s="145"/>
      <c r="V121" s="571" t="s">
        <v>30</v>
      </c>
      <c r="W121" s="571"/>
      <c r="X121" s="572" t="str">
        <f>IF($AD$119=0,"ZERO",CONCATENATE(TEXT(T121,"#.##0,00")," ",AC25))</f>
        <v>15,00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2818.63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IF(I122=1,1,IF(SUM(J123:J$169)+SUM(I$26:I122)&lt;$I$22,1,0))</f>
        <v>1</v>
      </c>
      <c r="K122" s="33">
        <f t="shared" ref="K122:K154" si="38">MAX(I122:J122)</f>
        <v>1</v>
      </c>
      <c r="L122" s="33">
        <f t="shared" ref="L122:L154" si="39">K122</f>
        <v>1</v>
      </c>
      <c r="M122" s="33"/>
      <c r="N122" s="33"/>
      <c r="O122" s="33"/>
      <c r="P122" s="33"/>
      <c r="Q122" s="33"/>
      <c r="R122" s="33"/>
      <c r="S122" s="33"/>
      <c r="T122" s="63" t="s">
        <v>8</v>
      </c>
      <c r="U122" s="124"/>
      <c r="V122" s="568" t="s">
        <v>28</v>
      </c>
      <c r="W122" s="568"/>
      <c r="X122" s="568"/>
      <c r="Y122" s="568"/>
      <c r="Z122" s="568"/>
      <c r="AA122" s="137" t="s">
        <v>22</v>
      </c>
      <c r="AB122" s="136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>
        <f t="shared" ref="B123:B133" si="40">IFERROR(IF($A123=0,0, ($AD123)/$E$1  ),0)</f>
        <v>0</v>
      </c>
      <c r="C123" s="121">
        <f t="shared" ref="C123:C133" si="41">IF($A123=0,0,$B123*$E$1)</f>
        <v>0</v>
      </c>
      <c r="D123" s="121">
        <f t="shared" ref="D123:D133" si="42">IF($A123=0,0,$B123*$F$1)</f>
        <v>0</v>
      </c>
      <c r="E123" s="121">
        <f t="shared" ref="E123:E133" si="43">IFERROR(IF($A123=0,0,$AB123),0)</f>
        <v>0</v>
      </c>
      <c r="F123" s="122"/>
      <c r="I123" s="30">
        <v>1</v>
      </c>
      <c r="J123" s="30">
        <f>IF(I123=1,1,IF(SUM(J124:J$169)+SUM(I$26:I123)&lt;$I$22,1,0))</f>
        <v>1</v>
      </c>
      <c r="K123" s="33">
        <f t="shared" si="38"/>
        <v>1</v>
      </c>
      <c r="L123" s="33">
        <f t="shared" si="39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ref="A124:A129" si="44">IFERROR(IF(AD124&gt;0,T124,0),0)</f>
        <v>0</v>
      </c>
      <c r="B124" s="122">
        <f t="shared" si="40"/>
        <v>0</v>
      </c>
      <c r="C124" s="121">
        <f t="shared" si="41"/>
        <v>0</v>
      </c>
      <c r="D124" s="121">
        <f t="shared" si="42"/>
        <v>0</v>
      </c>
      <c r="E124" s="121">
        <f t="shared" si="43"/>
        <v>0</v>
      </c>
      <c r="F124" s="31"/>
      <c r="I124" s="30">
        <f t="shared" ref="I124:I133" si="45">IF($AD124=0,0,1)</f>
        <v>0</v>
      </c>
      <c r="J124" s="30">
        <f>IF(I124=1,1,IF(SUM(J125:J$169)+SUM(I$26:I124)&lt;$I$22,1,0))</f>
        <v>0</v>
      </c>
      <c r="K124" s="33">
        <f t="shared" si="38"/>
        <v>0</v>
      </c>
      <c r="L124" s="33">
        <f t="shared" si="39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46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4"/>
        <v>0</v>
      </c>
      <c r="B125" s="122">
        <f t="shared" si="40"/>
        <v>0</v>
      </c>
      <c r="C125" s="121">
        <f t="shared" si="41"/>
        <v>0</v>
      </c>
      <c r="D125" s="121">
        <f t="shared" si="42"/>
        <v>0</v>
      </c>
      <c r="E125" s="121">
        <f t="shared" si="43"/>
        <v>0</v>
      </c>
      <c r="F125" s="31"/>
      <c r="I125" s="30">
        <f t="shared" si="45"/>
        <v>0</v>
      </c>
      <c r="J125" s="30">
        <f>IF(I125=1,1,IF(SUM(J126:J$169)+SUM(I$26:I125)&lt;$I$22,1,0))</f>
        <v>0</v>
      </c>
      <c r="K125" s="33">
        <f t="shared" si="38"/>
        <v>0</v>
      </c>
      <c r="L125" s="33">
        <f t="shared" si="39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6"/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4"/>
        <v>0</v>
      </c>
      <c r="B126" s="122">
        <f t="shared" si="40"/>
        <v>0</v>
      </c>
      <c r="C126" s="121">
        <f t="shared" si="41"/>
        <v>0</v>
      </c>
      <c r="D126" s="121">
        <f t="shared" si="42"/>
        <v>0</v>
      </c>
      <c r="E126" s="121">
        <f t="shared" si="43"/>
        <v>0</v>
      </c>
      <c r="F126" s="31"/>
      <c r="I126" s="30">
        <f t="shared" si="45"/>
        <v>0</v>
      </c>
      <c r="J126" s="30">
        <f>IF(I126=1,1,IF(SUM(J127:J$169)+SUM(I$26:I126)&lt;$I$22,1,0))</f>
        <v>0</v>
      </c>
      <c r="K126" s="33">
        <f t="shared" si="38"/>
        <v>0</v>
      </c>
      <c r="L126" s="33">
        <f t="shared" si="39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6"/>
        <v>0</v>
      </c>
      <c r="AE126" s="32"/>
      <c r="AF126" s="39"/>
      <c r="AG126" s="38"/>
    </row>
    <row r="127" spans="1:33" s="27" customFormat="1" hidden="1" x14ac:dyDescent="0.25">
      <c r="A127" s="30">
        <f t="shared" si="44"/>
        <v>0</v>
      </c>
      <c r="B127" s="122">
        <f t="shared" si="40"/>
        <v>0</v>
      </c>
      <c r="C127" s="121">
        <f t="shared" si="41"/>
        <v>0</v>
      </c>
      <c r="D127" s="121">
        <f t="shared" si="42"/>
        <v>0</v>
      </c>
      <c r="E127" s="121">
        <f t="shared" si="43"/>
        <v>0</v>
      </c>
      <c r="F127" s="31"/>
      <c r="I127" s="30">
        <f t="shared" si="45"/>
        <v>0</v>
      </c>
      <c r="J127" s="30">
        <f>IF(I127=1,1,IF(SUM(J128:J$169)+SUM(I$26:I127)&lt;$I$22,1,0))</f>
        <v>0</v>
      </c>
      <c r="K127" s="33">
        <f t="shared" si="38"/>
        <v>0</v>
      </c>
      <c r="L127" s="33">
        <f t="shared" si="39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6"/>
        <v>0</v>
      </c>
      <c r="AE127" s="32"/>
      <c r="AF127" s="39"/>
      <c r="AG127" s="38"/>
    </row>
    <row r="128" spans="1:33" s="27" customFormat="1" hidden="1" x14ac:dyDescent="0.25">
      <c r="A128" s="30">
        <f t="shared" si="44"/>
        <v>0</v>
      </c>
      <c r="B128" s="122">
        <f t="shared" si="40"/>
        <v>0</v>
      </c>
      <c r="C128" s="121">
        <f t="shared" si="41"/>
        <v>0</v>
      </c>
      <c r="D128" s="121">
        <f t="shared" si="42"/>
        <v>0</v>
      </c>
      <c r="E128" s="121">
        <f t="shared" si="43"/>
        <v>0</v>
      </c>
      <c r="F128" s="31"/>
      <c r="I128" s="30">
        <f t="shared" si="45"/>
        <v>0</v>
      </c>
      <c r="J128" s="30">
        <f>IF(I128=1,1,IF(SUM(J129:J$169)+SUM(I$26:I128)&lt;$I$22,1,0))</f>
        <v>0</v>
      </c>
      <c r="K128" s="33">
        <f t="shared" si="38"/>
        <v>0</v>
      </c>
      <c r="L128" s="33">
        <f t="shared" si="39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6"/>
        <v>0</v>
      </c>
      <c r="AE128" s="32"/>
      <c r="AF128" s="39"/>
      <c r="AG128" s="38"/>
    </row>
    <row r="129" spans="1:33" s="27" customFormat="1" hidden="1" x14ac:dyDescent="0.25">
      <c r="A129" s="30">
        <f t="shared" si="44"/>
        <v>0</v>
      </c>
      <c r="B129" s="122">
        <f t="shared" si="40"/>
        <v>0</v>
      </c>
      <c r="C129" s="121">
        <f t="shared" si="41"/>
        <v>0</v>
      </c>
      <c r="D129" s="121">
        <f t="shared" si="42"/>
        <v>0</v>
      </c>
      <c r="E129" s="121">
        <f t="shared" si="43"/>
        <v>0</v>
      </c>
      <c r="F129" s="31"/>
      <c r="I129" s="30">
        <f t="shared" si="45"/>
        <v>0</v>
      </c>
      <c r="J129" s="30">
        <f>IF(I129=1,1,IF(SUM(J130:J$169)+SUM(I$26:I129)&lt;$I$22,1,0))</f>
        <v>1</v>
      </c>
      <c r="K129" s="33">
        <f t="shared" si="38"/>
        <v>1</v>
      </c>
      <c r="L129" s="33">
        <f t="shared" si="39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6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40"/>
        <v>0</v>
      </c>
      <c r="C130" s="121">
        <f t="shared" si="41"/>
        <v>0</v>
      </c>
      <c r="D130" s="121">
        <f t="shared" si="42"/>
        <v>0</v>
      </c>
      <c r="E130" s="121">
        <f t="shared" si="43"/>
        <v>0</v>
      </c>
      <c r="F130" s="31"/>
      <c r="I130" s="30">
        <f t="shared" si="45"/>
        <v>0</v>
      </c>
      <c r="J130" s="30">
        <f>IF(I130=1,1,IF(SUM(J131:J$169)+SUM(I$26:I130)&lt;$I$22,1,0))</f>
        <v>1</v>
      </c>
      <c r="K130" s="33">
        <f t="shared" si="38"/>
        <v>1</v>
      </c>
      <c r="L130" s="33">
        <f t="shared" si="39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6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40"/>
        <v>0</v>
      </c>
      <c r="C131" s="121">
        <f t="shared" si="41"/>
        <v>0</v>
      </c>
      <c r="D131" s="121">
        <f t="shared" si="42"/>
        <v>0</v>
      </c>
      <c r="E131" s="121">
        <f t="shared" si="43"/>
        <v>0</v>
      </c>
      <c r="F131" s="31"/>
      <c r="I131" s="30">
        <f t="shared" si="45"/>
        <v>0</v>
      </c>
      <c r="J131" s="30">
        <f>IF(I131=1,1,IF(SUM(J132:J$169)+SUM(I$26:I131)&lt;$I$22,1,0))</f>
        <v>1</v>
      </c>
      <c r="K131" s="33">
        <f t="shared" si="38"/>
        <v>1</v>
      </c>
      <c r="L131" s="33">
        <f t="shared" si="39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6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40"/>
        <v>0</v>
      </c>
      <c r="C132" s="121">
        <f t="shared" si="41"/>
        <v>0</v>
      </c>
      <c r="D132" s="121">
        <f t="shared" si="42"/>
        <v>0</v>
      </c>
      <c r="E132" s="121">
        <f t="shared" si="43"/>
        <v>0</v>
      </c>
      <c r="F132" s="31"/>
      <c r="I132" s="30">
        <f t="shared" si="45"/>
        <v>0</v>
      </c>
      <c r="J132" s="30">
        <f>IF(I132=1,1,IF(SUM(J133:J$169)+SUM(I$26:I132)&lt;$I$22,1,0))</f>
        <v>1</v>
      </c>
      <c r="K132" s="33">
        <f t="shared" si="38"/>
        <v>1</v>
      </c>
      <c r="L132" s="33">
        <f t="shared" si="39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6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40"/>
        <v>0</v>
      </c>
      <c r="C133" s="121">
        <f t="shared" si="41"/>
        <v>0</v>
      </c>
      <c r="D133" s="121">
        <f t="shared" si="42"/>
        <v>0</v>
      </c>
      <c r="E133" s="121">
        <f t="shared" si="43"/>
        <v>0</v>
      </c>
      <c r="F133" s="31"/>
      <c r="I133" s="30">
        <f t="shared" si="45"/>
        <v>0</v>
      </c>
      <c r="J133" s="30">
        <f>IF(I133=1,1,IF(SUM(J134:J$169)+SUM(I$26:I133)&lt;$I$22,1,0))</f>
        <v>1</v>
      </c>
      <c r="K133" s="33">
        <f t="shared" si="38"/>
        <v>1</v>
      </c>
      <c r="L133" s="33">
        <f t="shared" si="39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6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38"/>
        <v>1</v>
      </c>
      <c r="L134" s="61">
        <f t="shared" si="39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ROUND(SUM(AD123:AD133),2)</f>
        <v>0</v>
      </c>
      <c r="AE134" s="102"/>
      <c r="AF134" s="104"/>
      <c r="AG134" s="103"/>
    </row>
    <row r="135" spans="1:33" s="27" customFormat="1" ht="25.5" x14ac:dyDescent="0.25">
      <c r="H135" s="138" t="s">
        <v>26</v>
      </c>
      <c r="I135" s="30">
        <v>1</v>
      </c>
      <c r="J135" s="30">
        <f>IF(I135=1,1,IF(SUM(J137:J$169)+SUM(I$26:I135)&lt;$I$22,1,0))</f>
        <v>1</v>
      </c>
      <c r="K135" s="33">
        <f t="shared" si="38"/>
        <v>1</v>
      </c>
      <c r="L135" s="33">
        <f t="shared" si="39"/>
        <v>1</v>
      </c>
      <c r="M135" s="33"/>
      <c r="N135" s="33"/>
      <c r="O135" s="33"/>
      <c r="P135" s="33"/>
      <c r="Q135" s="33"/>
      <c r="R135" s="33"/>
      <c r="S135" s="33"/>
      <c r="T135" s="63" t="s">
        <v>8</v>
      </c>
      <c r="U135" s="124"/>
      <c r="V135" s="568" t="s">
        <v>25</v>
      </c>
      <c r="W135" s="568"/>
      <c r="X135" s="568"/>
      <c r="Y135" s="568"/>
      <c r="Z135" s="568"/>
      <c r="AA135" s="137" t="s">
        <v>22</v>
      </c>
      <c r="AB135" s="136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1" t="s">
        <v>480</v>
      </c>
      <c r="W136" s="431"/>
      <c r="X136" s="431"/>
      <c r="Y136" s="431"/>
      <c r="Z136" s="431"/>
      <c r="AA136" s="131" t="s">
        <v>441</v>
      </c>
      <c r="AB136" s="115">
        <v>2</v>
      </c>
      <c r="AC136" s="207">
        <f>VLOOKUP(V136,BASE!$B$5:$E$60,4,FALSE)</f>
        <v>162</v>
      </c>
      <c r="AD136" s="113">
        <f>ROUND(AC136*AB136,2)</f>
        <v>324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7">IFERROR(IF($A137=0,0, ($AD137)/$E$1  ),0)</f>
        <v>0</v>
      </c>
      <c r="C137" s="121">
        <f t="shared" ref="C137:C147" si="48">IF($A137=0,0,$B137*$E$1)</f>
        <v>0</v>
      </c>
      <c r="D137" s="121">
        <f t="shared" ref="D137:D147" si="49">IF($A137=0,0,$B137*$F$1)</f>
        <v>0</v>
      </c>
      <c r="E137" s="121">
        <f t="shared" ref="E137:E147" si="50">IFERROR(IF($A137=0,0,$AB137),0)</f>
        <v>0</v>
      </c>
      <c r="F137" s="31"/>
      <c r="G137" s="27">
        <f t="shared" ref="G137:G147" ca="1" si="51">IF($H137=0,0,IFERROR(INDIRECT(CONCATENATE("'",$T137,"'!E1")),0))</f>
        <v>0</v>
      </c>
      <c r="H137" s="63">
        <f t="shared" ref="H137:H147" ca="1" si="52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8"/>
        <v>1</v>
      </c>
      <c r="L137" s="33">
        <f t="shared" si="39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53">IFERROR(IF(AD138&gt;0,T138,0),0)</f>
        <v>0</v>
      </c>
      <c r="B138" s="122">
        <f t="shared" si="47"/>
        <v>0</v>
      </c>
      <c r="C138" s="121">
        <f t="shared" si="48"/>
        <v>0</v>
      </c>
      <c r="D138" s="121">
        <f t="shared" si="49"/>
        <v>0</v>
      </c>
      <c r="E138" s="121">
        <f t="shared" si="50"/>
        <v>0</v>
      </c>
      <c r="G138" s="27">
        <f t="shared" ca="1" si="51"/>
        <v>0</v>
      </c>
      <c r="H138" s="63">
        <f t="shared" ca="1" si="52"/>
        <v>0</v>
      </c>
      <c r="I138" s="30">
        <f t="shared" ref="I138:I147" si="54">IF($AD138=0,0,1)</f>
        <v>0</v>
      </c>
      <c r="J138" s="30">
        <v>0</v>
      </c>
      <c r="K138" s="33">
        <f t="shared" si="38"/>
        <v>0</v>
      </c>
      <c r="L138" s="33">
        <f t="shared" si="39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5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53"/>
        <v>0</v>
      </c>
      <c r="B139" s="122">
        <f t="shared" si="47"/>
        <v>0</v>
      </c>
      <c r="C139" s="121">
        <f t="shared" si="48"/>
        <v>0</v>
      </c>
      <c r="D139" s="121">
        <f t="shared" si="49"/>
        <v>0</v>
      </c>
      <c r="E139" s="121">
        <f t="shared" si="50"/>
        <v>0</v>
      </c>
      <c r="G139" s="27">
        <f t="shared" ca="1" si="51"/>
        <v>0</v>
      </c>
      <c r="H139" s="63">
        <f t="shared" ca="1" si="52"/>
        <v>0</v>
      </c>
      <c r="I139" s="30">
        <f t="shared" si="54"/>
        <v>0</v>
      </c>
      <c r="J139" s="30">
        <v>0</v>
      </c>
      <c r="K139" s="33">
        <f t="shared" si="38"/>
        <v>0</v>
      </c>
      <c r="L139" s="33">
        <f t="shared" si="39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5"/>
        <v>0</v>
      </c>
      <c r="AE139" s="32"/>
      <c r="AF139" s="39"/>
      <c r="AG139" s="38"/>
    </row>
    <row r="140" spans="1:33" s="27" customFormat="1" hidden="1" x14ac:dyDescent="0.25">
      <c r="A140" s="30">
        <f t="shared" si="53"/>
        <v>0</v>
      </c>
      <c r="B140" s="122">
        <f t="shared" si="47"/>
        <v>0</v>
      </c>
      <c r="C140" s="121">
        <f t="shared" si="48"/>
        <v>0</v>
      </c>
      <c r="D140" s="121">
        <f t="shared" si="49"/>
        <v>0</v>
      </c>
      <c r="E140" s="121">
        <f t="shared" si="50"/>
        <v>0</v>
      </c>
      <c r="G140" s="27">
        <f t="shared" ca="1" si="51"/>
        <v>0</v>
      </c>
      <c r="H140" s="63">
        <f t="shared" ca="1" si="52"/>
        <v>0</v>
      </c>
      <c r="I140" s="30">
        <f t="shared" si="54"/>
        <v>0</v>
      </c>
      <c r="J140" s="30">
        <v>0</v>
      </c>
      <c r="K140" s="33">
        <f t="shared" si="38"/>
        <v>0</v>
      </c>
      <c r="L140" s="33">
        <f t="shared" si="39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5"/>
        <v>0</v>
      </c>
      <c r="AE140" s="32"/>
      <c r="AF140" s="39"/>
      <c r="AG140" s="38"/>
    </row>
    <row r="141" spans="1:33" s="27" customFormat="1" hidden="1" x14ac:dyDescent="0.25">
      <c r="A141" s="30">
        <f t="shared" si="53"/>
        <v>0</v>
      </c>
      <c r="B141" s="122">
        <f t="shared" si="47"/>
        <v>0</v>
      </c>
      <c r="C141" s="121">
        <f t="shared" si="48"/>
        <v>0</v>
      </c>
      <c r="D141" s="121">
        <f t="shared" si="49"/>
        <v>0</v>
      </c>
      <c r="E141" s="121">
        <f t="shared" si="50"/>
        <v>0</v>
      </c>
      <c r="G141" s="27">
        <f t="shared" ca="1" si="51"/>
        <v>0</v>
      </c>
      <c r="H141" s="63">
        <f t="shared" ca="1" si="52"/>
        <v>0</v>
      </c>
      <c r="I141" s="30">
        <f t="shared" si="54"/>
        <v>0</v>
      </c>
      <c r="J141" s="30">
        <v>0</v>
      </c>
      <c r="K141" s="33">
        <f t="shared" si="38"/>
        <v>0</v>
      </c>
      <c r="L141" s="33">
        <f t="shared" si="39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5"/>
        <v>0</v>
      </c>
      <c r="AE141" s="32"/>
      <c r="AF141" s="39"/>
      <c r="AG141" s="38"/>
    </row>
    <row r="142" spans="1:33" s="27" customFormat="1" hidden="1" x14ac:dyDescent="0.25">
      <c r="A142" s="30">
        <f t="shared" si="53"/>
        <v>0</v>
      </c>
      <c r="B142" s="122">
        <f t="shared" si="47"/>
        <v>0</v>
      </c>
      <c r="C142" s="121">
        <f t="shared" si="48"/>
        <v>0</v>
      </c>
      <c r="D142" s="121">
        <f t="shared" si="49"/>
        <v>0</v>
      </c>
      <c r="E142" s="121">
        <f t="shared" si="50"/>
        <v>0</v>
      </c>
      <c r="G142" s="27">
        <f t="shared" ca="1" si="51"/>
        <v>0</v>
      </c>
      <c r="H142" s="63">
        <f t="shared" ca="1" si="52"/>
        <v>0</v>
      </c>
      <c r="I142" s="30">
        <f t="shared" si="54"/>
        <v>0</v>
      </c>
      <c r="J142" s="30">
        <v>0</v>
      </c>
      <c r="K142" s="33">
        <f t="shared" si="38"/>
        <v>0</v>
      </c>
      <c r="L142" s="33">
        <f t="shared" si="39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5"/>
        <v>0</v>
      </c>
      <c r="AE142" s="32"/>
      <c r="AF142" s="39"/>
      <c r="AG142" s="38"/>
    </row>
    <row r="143" spans="1:33" s="27" customFormat="1" hidden="1" x14ac:dyDescent="0.25">
      <c r="A143" s="30">
        <f t="shared" si="53"/>
        <v>0</v>
      </c>
      <c r="B143" s="122">
        <f t="shared" si="47"/>
        <v>0</v>
      </c>
      <c r="C143" s="121">
        <f t="shared" si="48"/>
        <v>0</v>
      </c>
      <c r="D143" s="121">
        <f t="shared" si="49"/>
        <v>0</v>
      </c>
      <c r="E143" s="121">
        <f t="shared" si="50"/>
        <v>0</v>
      </c>
      <c r="G143" s="27">
        <f t="shared" ca="1" si="51"/>
        <v>0</v>
      </c>
      <c r="H143" s="63">
        <f t="shared" ca="1" si="52"/>
        <v>0</v>
      </c>
      <c r="I143" s="30">
        <f t="shared" si="54"/>
        <v>0</v>
      </c>
      <c r="J143" s="30">
        <v>0</v>
      </c>
      <c r="K143" s="33">
        <f t="shared" si="38"/>
        <v>0</v>
      </c>
      <c r="L143" s="33">
        <f t="shared" si="39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5"/>
        <v>0</v>
      </c>
      <c r="AE143" s="32"/>
      <c r="AF143" s="39"/>
      <c r="AG143" s="38"/>
    </row>
    <row r="144" spans="1:33" s="27" customFormat="1" hidden="1" x14ac:dyDescent="0.25">
      <c r="A144" s="30">
        <f t="shared" si="53"/>
        <v>0</v>
      </c>
      <c r="B144" s="122">
        <f t="shared" si="47"/>
        <v>0</v>
      </c>
      <c r="C144" s="121">
        <f t="shared" si="48"/>
        <v>0</v>
      </c>
      <c r="D144" s="121">
        <f t="shared" si="49"/>
        <v>0</v>
      </c>
      <c r="E144" s="121">
        <f t="shared" si="50"/>
        <v>0</v>
      </c>
      <c r="G144" s="27">
        <f t="shared" ca="1" si="51"/>
        <v>0</v>
      </c>
      <c r="H144" s="63">
        <f t="shared" ca="1" si="52"/>
        <v>0</v>
      </c>
      <c r="I144" s="30">
        <f t="shared" si="54"/>
        <v>0</v>
      </c>
      <c r="J144" s="30">
        <v>0</v>
      </c>
      <c r="K144" s="33">
        <f t="shared" si="38"/>
        <v>0</v>
      </c>
      <c r="L144" s="33">
        <f t="shared" si="39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5"/>
        <v>0</v>
      </c>
      <c r="AE144" s="32"/>
      <c r="AF144" s="39"/>
      <c r="AG144" s="38"/>
    </row>
    <row r="145" spans="1:33" s="27" customFormat="1" hidden="1" x14ac:dyDescent="0.25">
      <c r="A145" s="30">
        <f t="shared" si="53"/>
        <v>0</v>
      </c>
      <c r="B145" s="122">
        <f t="shared" si="47"/>
        <v>0</v>
      </c>
      <c r="C145" s="121">
        <f t="shared" si="48"/>
        <v>0</v>
      </c>
      <c r="D145" s="121">
        <f t="shared" si="49"/>
        <v>0</v>
      </c>
      <c r="E145" s="121">
        <f t="shared" si="50"/>
        <v>0</v>
      </c>
      <c r="G145" s="27">
        <f t="shared" ca="1" si="51"/>
        <v>0</v>
      </c>
      <c r="H145" s="63">
        <f t="shared" ca="1" si="52"/>
        <v>0</v>
      </c>
      <c r="I145" s="30">
        <f t="shared" si="54"/>
        <v>0</v>
      </c>
      <c r="J145" s="30">
        <v>0</v>
      </c>
      <c r="K145" s="33">
        <f t="shared" si="38"/>
        <v>0</v>
      </c>
      <c r="L145" s="33">
        <f t="shared" si="39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5"/>
        <v>0</v>
      </c>
      <c r="AE145" s="32"/>
      <c r="AF145" s="39"/>
      <c r="AG145" s="38"/>
    </row>
    <row r="146" spans="1:33" s="27" customFormat="1" hidden="1" x14ac:dyDescent="0.25">
      <c r="A146" s="30">
        <f t="shared" si="53"/>
        <v>0</v>
      </c>
      <c r="B146" s="122">
        <f t="shared" si="47"/>
        <v>0</v>
      </c>
      <c r="C146" s="121">
        <f t="shared" si="48"/>
        <v>0</v>
      </c>
      <c r="D146" s="121">
        <f t="shared" si="49"/>
        <v>0</v>
      </c>
      <c r="E146" s="121">
        <f t="shared" si="50"/>
        <v>0</v>
      </c>
      <c r="G146" s="27">
        <f t="shared" ca="1" si="51"/>
        <v>0</v>
      </c>
      <c r="H146" s="63">
        <f t="shared" ca="1" si="52"/>
        <v>0</v>
      </c>
      <c r="I146" s="30">
        <f t="shared" si="54"/>
        <v>0</v>
      </c>
      <c r="J146" s="30">
        <v>0</v>
      </c>
      <c r="K146" s="33">
        <f t="shared" si="38"/>
        <v>0</v>
      </c>
      <c r="L146" s="33">
        <f t="shared" si="39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5"/>
        <v>0</v>
      </c>
      <c r="AE146" s="32"/>
      <c r="AF146" s="39"/>
      <c r="AG146" s="38"/>
    </row>
    <row r="147" spans="1:33" s="27" customFormat="1" hidden="1" x14ac:dyDescent="0.25">
      <c r="A147" s="30">
        <f t="shared" si="53"/>
        <v>0</v>
      </c>
      <c r="B147" s="122">
        <f t="shared" si="47"/>
        <v>0</v>
      </c>
      <c r="C147" s="121">
        <f t="shared" si="48"/>
        <v>0</v>
      </c>
      <c r="D147" s="121">
        <f t="shared" si="49"/>
        <v>0</v>
      </c>
      <c r="E147" s="121">
        <f t="shared" si="50"/>
        <v>0</v>
      </c>
      <c r="G147" s="27">
        <f t="shared" ca="1" si="51"/>
        <v>0</v>
      </c>
      <c r="H147" s="63">
        <f t="shared" ca="1" si="52"/>
        <v>0</v>
      </c>
      <c r="I147" s="30">
        <f t="shared" si="54"/>
        <v>0</v>
      </c>
      <c r="J147" s="30">
        <v>0</v>
      </c>
      <c r="K147" s="33">
        <f t="shared" si="38"/>
        <v>0</v>
      </c>
      <c r="L147" s="33">
        <f t="shared" si="39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5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8"/>
        <v>1</v>
      </c>
      <c r="L148" s="61">
        <f t="shared" si="39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IF($T$121=0,0,ROUND((SUM(AD136:AD138))/$T$121,2))</f>
        <v>21.6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8"/>
        <v>1</v>
      </c>
      <c r="L149" s="33">
        <f t="shared" si="39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8"/>
        <v>1</v>
      </c>
      <c r="L150" s="33">
        <f t="shared" si="39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6">IFERROR(IF($A151=0,0, ($AD151)/$E$1  ),0)</f>
        <v>0</v>
      </c>
      <c r="C151" s="121">
        <f t="shared" ref="C151:C161" si="57">IF($A151=0,0,$B151*$E$1)</f>
        <v>0</v>
      </c>
      <c r="D151" s="121">
        <f t="shared" ref="D151:D161" si="58">IF($A151=0,0,$B151*$F$1)</f>
        <v>0</v>
      </c>
      <c r="E151" s="121">
        <f t="shared" ref="E151:E161" si="59">IFERROR(IF($A151=0,0,$AB151),0)</f>
        <v>0</v>
      </c>
      <c r="F151" s="31"/>
      <c r="I151" s="30">
        <v>1</v>
      </c>
      <c r="J151" s="30">
        <v>0</v>
      </c>
      <c r="K151" s="33">
        <f t="shared" si="38"/>
        <v>1</v>
      </c>
      <c r="L151" s="33">
        <f t="shared" si="39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60">IFERROR(IF(AD152&gt;0,T152,0),0)</f>
        <v>0</v>
      </c>
      <c r="B152" s="122">
        <f t="shared" si="56"/>
        <v>0</v>
      </c>
      <c r="C152" s="121">
        <f t="shared" si="57"/>
        <v>0</v>
      </c>
      <c r="D152" s="121">
        <f t="shared" si="58"/>
        <v>0</v>
      </c>
      <c r="E152" s="121">
        <f t="shared" si="59"/>
        <v>0</v>
      </c>
      <c r="F152" s="31"/>
      <c r="I152" s="30">
        <f t="shared" ref="I152:I161" si="61">IF($AD152=0,0,1)</f>
        <v>0</v>
      </c>
      <c r="J152" s="30">
        <v>0</v>
      </c>
      <c r="K152" s="33">
        <f t="shared" si="38"/>
        <v>0</v>
      </c>
      <c r="L152" s="33">
        <f t="shared" si="39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62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60"/>
        <v>0</v>
      </c>
      <c r="B153" s="122">
        <f t="shared" si="56"/>
        <v>0</v>
      </c>
      <c r="C153" s="121">
        <f t="shared" si="57"/>
        <v>0</v>
      </c>
      <c r="D153" s="121">
        <f t="shared" si="58"/>
        <v>0</v>
      </c>
      <c r="E153" s="121">
        <f t="shared" si="59"/>
        <v>0</v>
      </c>
      <c r="F153" s="31"/>
      <c r="I153" s="30">
        <f t="shared" si="61"/>
        <v>0</v>
      </c>
      <c r="J153" s="30">
        <v>0</v>
      </c>
      <c r="K153" s="33">
        <f t="shared" si="38"/>
        <v>0</v>
      </c>
      <c r="L153" s="33">
        <f t="shared" si="39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62"/>
        <v>0</v>
      </c>
      <c r="AE153" s="32"/>
      <c r="AF153" s="39"/>
      <c r="AG153" s="38"/>
    </row>
    <row r="154" spans="1:33" s="27" customFormat="1" hidden="1" x14ac:dyDescent="0.25">
      <c r="A154" s="30">
        <f t="shared" si="60"/>
        <v>0</v>
      </c>
      <c r="B154" s="122">
        <f t="shared" si="56"/>
        <v>0</v>
      </c>
      <c r="C154" s="121">
        <f t="shared" si="57"/>
        <v>0</v>
      </c>
      <c r="D154" s="121">
        <f t="shared" si="58"/>
        <v>0</v>
      </c>
      <c r="E154" s="121">
        <f t="shared" si="59"/>
        <v>0</v>
      </c>
      <c r="F154" s="31"/>
      <c r="I154" s="30">
        <f t="shared" si="61"/>
        <v>0</v>
      </c>
      <c r="J154" s="30">
        <v>0</v>
      </c>
      <c r="K154" s="33">
        <f t="shared" si="38"/>
        <v>0</v>
      </c>
      <c r="L154" s="33">
        <f t="shared" si="39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62"/>
        <v>0</v>
      </c>
      <c r="AE154" s="32"/>
      <c r="AF154" s="39"/>
      <c r="AG154" s="38"/>
    </row>
    <row r="155" spans="1:33" s="27" customFormat="1" hidden="1" x14ac:dyDescent="0.25">
      <c r="A155" s="30">
        <f t="shared" si="60"/>
        <v>0</v>
      </c>
      <c r="B155" s="122">
        <f t="shared" si="56"/>
        <v>0</v>
      </c>
      <c r="C155" s="121">
        <f t="shared" si="57"/>
        <v>0</v>
      </c>
      <c r="D155" s="121">
        <f t="shared" si="58"/>
        <v>0</v>
      </c>
      <c r="E155" s="121">
        <f t="shared" si="59"/>
        <v>0</v>
      </c>
      <c r="F155" s="31"/>
      <c r="I155" s="30">
        <f t="shared" si="61"/>
        <v>0</v>
      </c>
      <c r="J155" s="30">
        <v>0</v>
      </c>
      <c r="K155" s="33">
        <f t="shared" ref="K155:K168" si="63">MAX(I155:J155)</f>
        <v>0</v>
      </c>
      <c r="L155" s="33">
        <f t="shared" ref="L155:L168" si="64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62"/>
        <v>0</v>
      </c>
      <c r="AE155" s="32"/>
      <c r="AF155" s="39"/>
      <c r="AG155" s="38"/>
    </row>
    <row r="156" spans="1:33" s="27" customFormat="1" hidden="1" x14ac:dyDescent="0.25">
      <c r="A156" s="30">
        <f t="shared" si="60"/>
        <v>0</v>
      </c>
      <c r="B156" s="122">
        <f t="shared" si="56"/>
        <v>0</v>
      </c>
      <c r="C156" s="121">
        <f t="shared" si="57"/>
        <v>0</v>
      </c>
      <c r="D156" s="121">
        <f t="shared" si="58"/>
        <v>0</v>
      </c>
      <c r="E156" s="121">
        <f t="shared" si="59"/>
        <v>0</v>
      </c>
      <c r="F156" s="31"/>
      <c r="I156" s="30">
        <f t="shared" si="61"/>
        <v>0</v>
      </c>
      <c r="J156" s="30">
        <v>0</v>
      </c>
      <c r="K156" s="33">
        <f t="shared" si="63"/>
        <v>0</v>
      </c>
      <c r="L156" s="33">
        <f t="shared" si="64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62"/>
        <v>0</v>
      </c>
      <c r="AE156" s="32"/>
      <c r="AF156" s="39"/>
      <c r="AG156" s="38"/>
    </row>
    <row r="157" spans="1:33" s="27" customFormat="1" hidden="1" x14ac:dyDescent="0.25">
      <c r="A157" s="30">
        <f t="shared" si="60"/>
        <v>0</v>
      </c>
      <c r="B157" s="122">
        <f t="shared" si="56"/>
        <v>0</v>
      </c>
      <c r="C157" s="121">
        <f t="shared" si="57"/>
        <v>0</v>
      </c>
      <c r="D157" s="121">
        <f t="shared" si="58"/>
        <v>0</v>
      </c>
      <c r="E157" s="121">
        <f t="shared" si="59"/>
        <v>0</v>
      </c>
      <c r="F157" s="31"/>
      <c r="I157" s="30">
        <f t="shared" si="61"/>
        <v>0</v>
      </c>
      <c r="J157" s="30">
        <v>0</v>
      </c>
      <c r="K157" s="33">
        <f t="shared" si="63"/>
        <v>0</v>
      </c>
      <c r="L157" s="33">
        <f t="shared" si="64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62"/>
        <v>0</v>
      </c>
      <c r="AE157" s="32"/>
      <c r="AF157" s="39"/>
      <c r="AG157" s="38"/>
    </row>
    <row r="158" spans="1:33" s="27" customFormat="1" hidden="1" x14ac:dyDescent="0.25">
      <c r="A158" s="30">
        <f t="shared" si="60"/>
        <v>0</v>
      </c>
      <c r="B158" s="122">
        <f t="shared" si="56"/>
        <v>0</v>
      </c>
      <c r="C158" s="121">
        <f t="shared" si="57"/>
        <v>0</v>
      </c>
      <c r="D158" s="121">
        <f t="shared" si="58"/>
        <v>0</v>
      </c>
      <c r="E158" s="121">
        <f t="shared" si="59"/>
        <v>0</v>
      </c>
      <c r="F158" s="31"/>
      <c r="I158" s="30">
        <f t="shared" si="61"/>
        <v>0</v>
      </c>
      <c r="J158" s="30">
        <v>0</v>
      </c>
      <c r="K158" s="33">
        <f t="shared" si="63"/>
        <v>0</v>
      </c>
      <c r="L158" s="33">
        <f t="shared" si="64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62"/>
        <v>0</v>
      </c>
      <c r="AE158" s="32"/>
      <c r="AF158" s="39"/>
      <c r="AG158" s="38"/>
    </row>
    <row r="159" spans="1:33" s="27" customFormat="1" hidden="1" x14ac:dyDescent="0.25">
      <c r="A159" s="30">
        <f t="shared" si="60"/>
        <v>0</v>
      </c>
      <c r="B159" s="122">
        <f t="shared" si="56"/>
        <v>0</v>
      </c>
      <c r="C159" s="121">
        <f t="shared" si="57"/>
        <v>0</v>
      </c>
      <c r="D159" s="121">
        <f t="shared" si="58"/>
        <v>0</v>
      </c>
      <c r="E159" s="121">
        <f t="shared" si="59"/>
        <v>0</v>
      </c>
      <c r="F159" s="31"/>
      <c r="I159" s="30">
        <f t="shared" si="61"/>
        <v>0</v>
      </c>
      <c r="J159" s="30">
        <v>0</v>
      </c>
      <c r="K159" s="33">
        <f t="shared" si="63"/>
        <v>0</v>
      </c>
      <c r="L159" s="33">
        <f t="shared" si="64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62"/>
        <v>0</v>
      </c>
      <c r="AE159" s="32"/>
      <c r="AF159" s="39"/>
      <c r="AG159" s="38"/>
    </row>
    <row r="160" spans="1:33" s="27" customFormat="1" hidden="1" x14ac:dyDescent="0.25">
      <c r="A160" s="30">
        <f t="shared" si="60"/>
        <v>0</v>
      </c>
      <c r="B160" s="122">
        <f t="shared" si="56"/>
        <v>0</v>
      </c>
      <c r="C160" s="121">
        <f t="shared" si="57"/>
        <v>0</v>
      </c>
      <c r="D160" s="121">
        <f t="shared" si="58"/>
        <v>0</v>
      </c>
      <c r="E160" s="121">
        <f t="shared" si="59"/>
        <v>0</v>
      </c>
      <c r="F160" s="31"/>
      <c r="I160" s="30">
        <f t="shared" si="61"/>
        <v>0</v>
      </c>
      <c r="J160" s="30">
        <v>0</v>
      </c>
      <c r="K160" s="33">
        <f t="shared" si="63"/>
        <v>0</v>
      </c>
      <c r="L160" s="33">
        <f t="shared" si="64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62"/>
        <v>0</v>
      </c>
      <c r="AE160" s="32"/>
      <c r="AF160" s="39"/>
      <c r="AG160" s="38"/>
    </row>
    <row r="161" spans="1:33" s="27" customFormat="1" hidden="1" x14ac:dyDescent="0.25">
      <c r="A161" s="30">
        <f t="shared" si="60"/>
        <v>0</v>
      </c>
      <c r="B161" s="122">
        <f t="shared" si="56"/>
        <v>0</v>
      </c>
      <c r="C161" s="121">
        <f t="shared" si="57"/>
        <v>0</v>
      </c>
      <c r="D161" s="121">
        <f t="shared" si="58"/>
        <v>0</v>
      </c>
      <c r="E161" s="121">
        <f t="shared" si="59"/>
        <v>0</v>
      </c>
      <c r="F161" s="31"/>
      <c r="I161" s="30">
        <f t="shared" si="61"/>
        <v>0</v>
      </c>
      <c r="J161" s="30">
        <v>0</v>
      </c>
      <c r="K161" s="33">
        <f t="shared" si="63"/>
        <v>0</v>
      </c>
      <c r="L161" s="33">
        <f t="shared" si="64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62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63"/>
        <v>1</v>
      </c>
      <c r="L162" s="61">
        <f t="shared" si="64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63"/>
        <v>1</v>
      </c>
      <c r="L163" s="33">
        <f t="shared" si="64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TRUNC(SUM(AD121+AD134+AD148+AD162),2)</f>
        <v>2840.23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63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63"/>
        <v>1</v>
      </c>
      <c r="L164" s="33">
        <f t="shared" si="64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340.82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63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3"/>
        <v>1</v>
      </c>
      <c r="L165" s="33">
        <f t="shared" si="64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343.14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63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3"/>
        <v>1</v>
      </c>
      <c r="L166" s="33">
        <f t="shared" si="64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185.48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63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63"/>
        <v>0</v>
      </c>
      <c r="L167" s="33">
        <f t="shared" si="64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63">
        <f>IFERROR(IF(G168=$A$1,1,0),0)</f>
        <v>0</v>
      </c>
      <c r="I168" s="62">
        <v>1</v>
      </c>
      <c r="J168" s="62">
        <v>1</v>
      </c>
      <c r="K168" s="61">
        <f t="shared" si="63"/>
        <v>1</v>
      </c>
      <c r="L168" s="61">
        <f t="shared" si="64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3709.67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T27:T28"/>
    <mergeCell ref="V27:W28"/>
    <mergeCell ref="X27:X28"/>
    <mergeCell ref="Y27:Y28"/>
    <mergeCell ref="Z27:AA27"/>
    <mergeCell ref="AB27:AC27"/>
    <mergeCell ref="V36:W36"/>
    <mergeCell ref="V37:W37"/>
    <mergeCell ref="V38:W38"/>
    <mergeCell ref="V40:W40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21:W121"/>
    <mergeCell ref="X121:Y121"/>
    <mergeCell ref="V122:Z122"/>
    <mergeCell ref="V124:Z124"/>
    <mergeCell ref="V125:Z125"/>
    <mergeCell ref="V123:Z123"/>
    <mergeCell ref="V127:Z127"/>
    <mergeCell ref="V128:Z128"/>
    <mergeCell ref="V129:Z129"/>
    <mergeCell ref="V130:Z130"/>
    <mergeCell ref="V131:Z131"/>
    <mergeCell ref="V126:Z126"/>
    <mergeCell ref="V132:Z132"/>
    <mergeCell ref="V133:Z133"/>
    <mergeCell ref="V135:Z135"/>
    <mergeCell ref="V137:Z137"/>
    <mergeCell ref="V138:Z138"/>
    <mergeCell ref="V139:Z139"/>
    <mergeCell ref="V140:Z140"/>
    <mergeCell ref="V141:Z141"/>
    <mergeCell ref="V142:Z142"/>
    <mergeCell ref="V143:Z143"/>
    <mergeCell ref="V144:Z144"/>
    <mergeCell ref="V145:Z145"/>
    <mergeCell ref="V146:Z146"/>
    <mergeCell ref="V147:Z147"/>
    <mergeCell ref="T149:T150"/>
    <mergeCell ref="V149:W150"/>
    <mergeCell ref="X149:X150"/>
    <mergeCell ref="Y149:AA149"/>
    <mergeCell ref="AB149:AB150"/>
    <mergeCell ref="AC149:AC150"/>
    <mergeCell ref="AD149:AD150"/>
    <mergeCell ref="V151:W151"/>
    <mergeCell ref="V152:W152"/>
    <mergeCell ref="V153:W153"/>
    <mergeCell ref="V160:W160"/>
    <mergeCell ref="V161:W161"/>
    <mergeCell ref="V154:W154"/>
    <mergeCell ref="V155:W155"/>
    <mergeCell ref="V156:W156"/>
    <mergeCell ref="V157:W157"/>
    <mergeCell ref="V158:W158"/>
    <mergeCell ref="V159:W159"/>
  </mergeCells>
  <conditionalFormatting sqref="T117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5 T108:T117">
      <formula1>0</formula1>
      <formula2>1</formula2>
    </dataValidation>
    <dataValidation type="list" allowBlank="1" showInputMessage="1" showErrorMessage="1" sqref="A1 G164:G168 G105 G108:G117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03 03 02</v>
      </c>
      <c r="C1" s="25" t="str">
        <f>CONCATENATE($W$25)</f>
        <v>PROJETO DE DRENAGEM E OAC  - VIA NOVA (PISTA SIMPLES)</v>
      </c>
      <c r="D1" s="25" t="str">
        <f>CONCATENATE($AC$25)</f>
        <v>Km</v>
      </c>
      <c r="E1" s="231">
        <f>$AD$163</f>
        <v>1065.0899999999999</v>
      </c>
      <c r="F1" s="231">
        <f>$AD$168</f>
        <v>1391.13</v>
      </c>
      <c r="G1" s="233">
        <f>$T$121</f>
        <v>40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8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367</v>
      </c>
      <c r="W25" s="579" t="str">
        <f>VLOOKUP(V25,ORÇAMENTO!E:G,2,0)</f>
        <v>PROJETO DE DRENAGEM E OAC  - VIA NOVA (PISTA SIMPLES)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89" si="0">MAX(I27:J27)</f>
        <v>1</v>
      </c>
      <c r="L27" s="33">
        <f t="shared" ref="L27:L89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86" t="s">
        <v>65</v>
      </c>
      <c r="AA28" s="286" t="s">
        <v>64</v>
      </c>
      <c r="AB28" s="282" t="s">
        <v>65</v>
      </c>
      <c r="AC28" s="286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IF(I38=1,1,IF(SUM(J39:J$169)+SUM(I$26:I38)&lt;$I$22,1,0))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285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8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16229.83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97</v>
      </c>
      <c r="U42" s="48"/>
      <c r="V42" s="569" t="s">
        <v>213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AB42/SUM($AB$42:$AB$85)</f>
        <v>0.19298245614035087</v>
      </c>
      <c r="AB42" s="114">
        <v>110</v>
      </c>
      <c r="AC42" s="196">
        <f>Y42/220</f>
        <v>51.580363636363636</v>
      </c>
      <c r="AD42" s="113">
        <f>ROUND(AB42*AC42,4)</f>
        <v>5673.84</v>
      </c>
      <c r="AE42" s="32"/>
      <c r="AF42" s="39"/>
      <c r="AG42" s="38"/>
    </row>
    <row r="43" spans="1:33" s="27" customFormat="1" x14ac:dyDescent="0.25">
      <c r="A43" s="30"/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3">IF($AD43=0,0,1)</f>
        <v>1</v>
      </c>
      <c r="J43" s="30">
        <f>IF(I43=1,1,IF(SUM(J44:J$169)+SUM(I$26:I43)&lt;$I$22,1,0))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104</v>
      </c>
      <c r="U43" s="48"/>
      <c r="V43" s="569" t="s">
        <v>206</v>
      </c>
      <c r="W43" s="569"/>
      <c r="X43" s="131" t="s">
        <v>207</v>
      </c>
      <c r="Y43" s="207">
        <f>VLOOKUP(X43,BASE!$B$5:$E$53,4,FALSE)</f>
        <v>8882.5</v>
      </c>
      <c r="Z43" s="198">
        <v>1</v>
      </c>
      <c r="AA43" s="197">
        <f>AB43/SUM($AB$42:$AB$85)</f>
        <v>0.38596491228070173</v>
      </c>
      <c r="AB43" s="114">
        <v>220</v>
      </c>
      <c r="AC43" s="196">
        <f>Y43/220</f>
        <v>40.375</v>
      </c>
      <c r="AD43" s="113">
        <f t="shared" ref="AD43:AD61" si="14">ROUND(AB43*AC43,4)</f>
        <v>8882.5</v>
      </c>
      <c r="AE43" s="32"/>
      <c r="AF43" s="39"/>
      <c r="AG43" s="38"/>
    </row>
    <row r="44" spans="1:33" s="27" customFormat="1" hidden="1" x14ac:dyDescent="0.25">
      <c r="A44" s="30">
        <f t="shared" ref="A44:A60" si="15">IFERROR(IF(AD44&gt;0,T44,0),0)</f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4"/>
        <v>0</v>
      </c>
      <c r="AE44" s="32"/>
      <c r="AF44" s="39"/>
      <c r="AG44" s="38"/>
    </row>
    <row r="45" spans="1:33" s="27" customFormat="1" hidden="1" x14ac:dyDescent="0.25">
      <c r="A45" s="30">
        <f t="shared" si="15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hidden="1" x14ac:dyDescent="0.25">
      <c r="A60" s="30">
        <f t="shared" si="15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3"/>
        <v>0</v>
      </c>
      <c r="J60" s="30">
        <f>IF(I60=1,1,IF(SUM(J61:J$169)+SUM(I$26:I60)&lt;$I$22,1,0))</f>
        <v>0</v>
      </c>
      <c r="K60" s="33">
        <f t="shared" si="0"/>
        <v>0</v>
      </c>
      <c r="L60" s="33">
        <f t="shared" si="1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4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IF(I61=1,1,IF(SUM(J62:J$169)+SUM(I$26:I61)&lt;$I$22,1,0))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AB61/SUM($AB$42:$AB$85)</f>
        <v>3.5087719298245612E-2</v>
      </c>
      <c r="AB61" s="114">
        <v>20</v>
      </c>
      <c r="AC61" s="196">
        <f>Y61/220</f>
        <v>83.674272727272722</v>
      </c>
      <c r="AD61" s="113">
        <f t="shared" si="14"/>
        <v>1673.4855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ROUND(SUM(AD63:AD82),2)</f>
        <v>3044.5</v>
      </c>
      <c r="AE62" s="32"/>
      <c r="AF62" s="39"/>
      <c r="AG62" s="38"/>
    </row>
    <row r="63" spans="1:33" s="27" customFormat="1" x14ac:dyDescent="0.25">
      <c r="A63" s="30"/>
      <c r="B63" s="122">
        <f t="shared" ref="B63:B82" si="16">IFERROR(IF($A63=0,0, ($AD63/$G$1)/$E$1  ),0)</f>
        <v>0</v>
      </c>
      <c r="C63" s="121">
        <f t="shared" ref="C63:C82" si="17">IF($A63=0,0,$B63*$E$1)</f>
        <v>0</v>
      </c>
      <c r="D63" s="121">
        <f t="shared" ref="D63:D82" si="18">IF($A63=0,0,$B63*$F$1)</f>
        <v>0</v>
      </c>
      <c r="E63" s="121">
        <f>IFERROR(IF($A63=0,0,#REF!*#REF!),0)</f>
        <v>0</v>
      </c>
      <c r="F63" s="122">
        <f t="shared" ref="F63:F82" si="19">IF($A63=0,0, ( ($AD63/$E63) / $Y63))</f>
        <v>0</v>
      </c>
      <c r="I63" s="30">
        <v>1</v>
      </c>
      <c r="J63" s="30">
        <f>IF(I63=1,1,IF(SUM(J64:J$169)+SUM(I$26:I63)&lt;$I$22,1,0))</f>
        <v>1</v>
      </c>
      <c r="K63" s="33">
        <f t="shared" si="0"/>
        <v>1</v>
      </c>
      <c r="L63" s="33">
        <f t="shared" si="1"/>
        <v>1</v>
      </c>
      <c r="M63" s="33"/>
      <c r="N63" s="33"/>
      <c r="O63" s="33"/>
      <c r="P63" s="33"/>
      <c r="Q63" s="33"/>
      <c r="R63" s="33"/>
      <c r="S63" s="33"/>
      <c r="T63" s="200" t="s">
        <v>120</v>
      </c>
      <c r="U63" s="48"/>
      <c r="V63" s="569" t="s">
        <v>229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AB63/SUM($AB$42:$AB$85)</f>
        <v>0.38596491228070173</v>
      </c>
      <c r="AB63" s="114">
        <v>220</v>
      </c>
      <c r="AC63" s="196">
        <f>Y63/220</f>
        <v>13.838636363636363</v>
      </c>
      <c r="AD63" s="113">
        <f>ROUND(AB63*AC63,4)</f>
        <v>3044.5</v>
      </c>
      <c r="AE63" s="32"/>
      <c r="AF63" s="39"/>
      <c r="AG63" s="38"/>
    </row>
    <row r="64" spans="1:33" s="27" customFormat="1" hidden="1" x14ac:dyDescent="0.25">
      <c r="A64" s="30">
        <f t="shared" ref="A64:A81" si="20">IFERROR(IF(AD64&gt;0,T64,0),0)</f>
        <v>0</v>
      </c>
      <c r="B64" s="122">
        <f t="shared" si="16"/>
        <v>0</v>
      </c>
      <c r="C64" s="121">
        <f t="shared" si="17"/>
        <v>0</v>
      </c>
      <c r="D64" s="121">
        <f t="shared" si="18"/>
        <v>0</v>
      </c>
      <c r="E64" s="121">
        <f>IFERROR(IF($A64=0,0,#REF!*#REF!),0)</f>
        <v>0</v>
      </c>
      <c r="F64" s="122">
        <f t="shared" si="19"/>
        <v>0</v>
      </c>
      <c r="I64" s="30">
        <f t="shared" ref="I64:I81" si="21">IF($AD64=0,0,1)</f>
        <v>0</v>
      </c>
      <c r="J64" s="30">
        <f>IF(I64=1,1,IF(SUM(J65:J$169)+SUM(I$26:I64)&lt;$I$22,1,0))</f>
        <v>0</v>
      </c>
      <c r="K64" s="33">
        <f t="shared" si="0"/>
        <v>0</v>
      </c>
      <c r="L64" s="33">
        <f t="shared" si="1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ref="AD64:AD82" si="22">ROUND(AB64*AC64,4)</f>
        <v>0</v>
      </c>
      <c r="AE64" s="32"/>
      <c r="AF64" s="39"/>
      <c r="AG64" s="38"/>
    </row>
    <row r="65" spans="1:33" s="27" customFormat="1" hidden="1" x14ac:dyDescent="0.25">
      <c r="A65" s="30">
        <f t="shared" si="20"/>
        <v>0</v>
      </c>
      <c r="B65" s="122">
        <f t="shared" si="16"/>
        <v>0</v>
      </c>
      <c r="C65" s="121">
        <f t="shared" si="17"/>
        <v>0</v>
      </c>
      <c r="D65" s="121">
        <f t="shared" si="18"/>
        <v>0</v>
      </c>
      <c r="E65" s="121">
        <f>IFERROR(IF($A65=0,0,#REF!*#REF!),0)</f>
        <v>0</v>
      </c>
      <c r="F65" s="122">
        <f t="shared" si="19"/>
        <v>0</v>
      </c>
      <c r="I65" s="30">
        <f t="shared" si="21"/>
        <v>0</v>
      </c>
      <c r="J65" s="30">
        <f>IF(I65=1,1,IF(SUM(J66:J$169)+SUM(I$26:I65)&lt;$I$22,1,0))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2"/>
        <v>0</v>
      </c>
      <c r="AE65" s="32"/>
      <c r="AF65" s="39"/>
      <c r="AG65" s="38"/>
    </row>
    <row r="66" spans="1:33" s="27" customFormat="1" hidden="1" x14ac:dyDescent="0.25">
      <c r="A66" s="30">
        <f t="shared" si="20"/>
        <v>0</v>
      </c>
      <c r="B66" s="122">
        <f t="shared" si="16"/>
        <v>0</v>
      </c>
      <c r="C66" s="121">
        <f t="shared" si="17"/>
        <v>0</v>
      </c>
      <c r="D66" s="121">
        <f t="shared" si="18"/>
        <v>0</v>
      </c>
      <c r="E66" s="121">
        <f>IFERROR(IF($A66=0,0,#REF!*#REF!),0)</f>
        <v>0</v>
      </c>
      <c r="F66" s="122">
        <f t="shared" si="19"/>
        <v>0</v>
      </c>
      <c r="I66" s="30">
        <f t="shared" si="21"/>
        <v>0</v>
      </c>
      <c r="J66" s="30">
        <f>IF(I66=1,1,IF(SUM(J67:J$169)+SUM(I$26:I66)&lt;$I$22,1,0))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2"/>
        <v>0</v>
      </c>
      <c r="AE66" s="32"/>
      <c r="AF66" s="39"/>
      <c r="AG66" s="38"/>
    </row>
    <row r="67" spans="1:33" s="27" customFormat="1" hidden="1" x14ac:dyDescent="0.25">
      <c r="A67" s="30">
        <f t="shared" si="20"/>
        <v>0</v>
      </c>
      <c r="B67" s="122">
        <f t="shared" si="16"/>
        <v>0</v>
      </c>
      <c r="C67" s="121">
        <f t="shared" si="17"/>
        <v>0</v>
      </c>
      <c r="D67" s="121">
        <f t="shared" si="18"/>
        <v>0</v>
      </c>
      <c r="E67" s="121">
        <f>IFERROR(IF($A67=0,0,#REF!*#REF!),0)</f>
        <v>0</v>
      </c>
      <c r="F67" s="122">
        <f t="shared" si="19"/>
        <v>0</v>
      </c>
      <c r="I67" s="30">
        <f t="shared" si="21"/>
        <v>0</v>
      </c>
      <c r="J67" s="30">
        <f>IF(I67=1,1,IF(SUM(J68:J$169)+SUM(I$26:I67)&lt;$I$22,1,0))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2"/>
        <v>0</v>
      </c>
      <c r="AE67" s="32"/>
      <c r="AF67" s="39"/>
      <c r="AG67" s="38"/>
    </row>
    <row r="68" spans="1:33" s="27" customFormat="1" hidden="1" x14ac:dyDescent="0.25">
      <c r="A68" s="30">
        <f t="shared" si="20"/>
        <v>0</v>
      </c>
      <c r="B68" s="122">
        <f t="shared" si="16"/>
        <v>0</v>
      </c>
      <c r="C68" s="121">
        <f t="shared" si="17"/>
        <v>0</v>
      </c>
      <c r="D68" s="121">
        <f t="shared" si="18"/>
        <v>0</v>
      </c>
      <c r="E68" s="121">
        <f>IFERROR(IF($A68=0,0,#REF!*#REF!),0)</f>
        <v>0</v>
      </c>
      <c r="F68" s="122">
        <f t="shared" si="19"/>
        <v>0</v>
      </c>
      <c r="I68" s="30">
        <f t="shared" si="21"/>
        <v>0</v>
      </c>
      <c r="J68" s="30">
        <f>IF(I68=1,1,IF(SUM(J69:J$169)+SUM(I$26:I68)&lt;$I$22,1,0))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2"/>
        <v>0</v>
      </c>
      <c r="AE68" s="32"/>
      <c r="AF68" s="39"/>
      <c r="AG68" s="38"/>
    </row>
    <row r="69" spans="1:33" s="27" customFormat="1" hidden="1" x14ac:dyDescent="0.25">
      <c r="A69" s="30">
        <f t="shared" si="20"/>
        <v>0</v>
      </c>
      <c r="B69" s="122">
        <f t="shared" si="16"/>
        <v>0</v>
      </c>
      <c r="C69" s="121">
        <f t="shared" si="17"/>
        <v>0</v>
      </c>
      <c r="D69" s="121">
        <f t="shared" si="18"/>
        <v>0</v>
      </c>
      <c r="E69" s="121">
        <f>IFERROR(IF($A69=0,0,#REF!*#REF!),0)</f>
        <v>0</v>
      </c>
      <c r="F69" s="122">
        <f t="shared" si="19"/>
        <v>0</v>
      </c>
      <c r="I69" s="30">
        <f t="shared" si="21"/>
        <v>0</v>
      </c>
      <c r="J69" s="30">
        <f>IF(I69=1,1,IF(SUM(J70:J$169)+SUM(I$26:I69)&lt;$I$22,1,0))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2"/>
        <v>0</v>
      </c>
      <c r="AE69" s="32"/>
      <c r="AF69" s="39"/>
      <c r="AG69" s="38"/>
    </row>
    <row r="70" spans="1:33" s="27" customFormat="1" hidden="1" x14ac:dyDescent="0.25">
      <c r="A70" s="30">
        <f t="shared" si="20"/>
        <v>0</v>
      </c>
      <c r="B70" s="122">
        <f t="shared" si="16"/>
        <v>0</v>
      </c>
      <c r="C70" s="121">
        <f t="shared" si="17"/>
        <v>0</v>
      </c>
      <c r="D70" s="121">
        <f t="shared" si="18"/>
        <v>0</v>
      </c>
      <c r="E70" s="121">
        <f>IFERROR(IF($A70=0,0,#REF!*#REF!),0)</f>
        <v>0</v>
      </c>
      <c r="F70" s="122">
        <f t="shared" si="19"/>
        <v>0</v>
      </c>
      <c r="I70" s="30">
        <f t="shared" si="21"/>
        <v>0</v>
      </c>
      <c r="J70" s="30">
        <f>IF(I70=1,1,IF(SUM(J71:J$169)+SUM(I$26:I70)&lt;$I$22,1,0))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2"/>
        <v>0</v>
      </c>
      <c r="AE70" s="32"/>
      <c r="AF70" s="39"/>
      <c r="AG70" s="38"/>
    </row>
    <row r="71" spans="1:33" s="27" customFormat="1" hidden="1" x14ac:dyDescent="0.25">
      <c r="A71" s="30">
        <f t="shared" si="20"/>
        <v>0</v>
      </c>
      <c r="B71" s="122">
        <f t="shared" si="16"/>
        <v>0</v>
      </c>
      <c r="C71" s="121">
        <f t="shared" si="17"/>
        <v>0</v>
      </c>
      <c r="D71" s="121">
        <f t="shared" si="18"/>
        <v>0</v>
      </c>
      <c r="E71" s="121">
        <f>IFERROR(IF($A71=0,0,#REF!*#REF!),0)</f>
        <v>0</v>
      </c>
      <c r="F71" s="122">
        <f t="shared" si="19"/>
        <v>0</v>
      </c>
      <c r="I71" s="30">
        <f t="shared" si="21"/>
        <v>0</v>
      </c>
      <c r="J71" s="30">
        <f>IF(I71=1,1,IF(SUM(J72:J$169)+SUM(I$26:I71)&lt;$I$22,1,0))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2"/>
        <v>0</v>
      </c>
      <c r="AE71" s="32"/>
      <c r="AF71" s="39"/>
      <c r="AG71" s="38"/>
    </row>
    <row r="72" spans="1:33" s="27" customFormat="1" hidden="1" x14ac:dyDescent="0.25">
      <c r="A72" s="30">
        <f t="shared" si="20"/>
        <v>0</v>
      </c>
      <c r="B72" s="122">
        <f t="shared" si="16"/>
        <v>0</v>
      </c>
      <c r="C72" s="121">
        <f t="shared" si="17"/>
        <v>0</v>
      </c>
      <c r="D72" s="121">
        <f t="shared" si="18"/>
        <v>0</v>
      </c>
      <c r="E72" s="121">
        <f>IFERROR(IF($A72=0,0,#REF!*#REF!),0)</f>
        <v>0</v>
      </c>
      <c r="F72" s="122">
        <f t="shared" si="19"/>
        <v>0</v>
      </c>
      <c r="I72" s="30">
        <f t="shared" si="21"/>
        <v>0</v>
      </c>
      <c r="J72" s="30">
        <f>IF(I72=1,1,IF(SUM(J73:J$169)+SUM(I$26:I72)&lt;$I$22,1,0))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2"/>
        <v>0</v>
      </c>
      <c r="AE72" s="32"/>
      <c r="AF72" s="39"/>
      <c r="AG72" s="38"/>
    </row>
    <row r="73" spans="1:33" s="27" customFormat="1" hidden="1" x14ac:dyDescent="0.25">
      <c r="A73" s="30">
        <f t="shared" si="20"/>
        <v>0</v>
      </c>
      <c r="B73" s="122">
        <f t="shared" si="16"/>
        <v>0</v>
      </c>
      <c r="C73" s="121">
        <f t="shared" si="17"/>
        <v>0</v>
      </c>
      <c r="D73" s="121">
        <f t="shared" si="18"/>
        <v>0</v>
      </c>
      <c r="E73" s="121">
        <f>IFERROR(IF($A73=0,0,#REF!*#REF!),0)</f>
        <v>0</v>
      </c>
      <c r="F73" s="122">
        <f t="shared" si="19"/>
        <v>0</v>
      </c>
      <c r="I73" s="30">
        <f t="shared" si="21"/>
        <v>0</v>
      </c>
      <c r="J73" s="30">
        <f>IF(I73=1,1,IF(SUM(J74:J$169)+SUM(I$26:I73)&lt;$I$22,1,0))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2"/>
        <v>0</v>
      </c>
      <c r="AE73" s="32"/>
      <c r="AF73" s="39"/>
      <c r="AG73" s="38"/>
    </row>
    <row r="74" spans="1:33" s="27" customFormat="1" hidden="1" x14ac:dyDescent="0.25">
      <c r="A74" s="30">
        <f t="shared" si="20"/>
        <v>0</v>
      </c>
      <c r="B74" s="122">
        <f t="shared" si="16"/>
        <v>0</v>
      </c>
      <c r="C74" s="121">
        <f t="shared" si="17"/>
        <v>0</v>
      </c>
      <c r="D74" s="121">
        <f t="shared" si="18"/>
        <v>0</v>
      </c>
      <c r="E74" s="121">
        <f>IFERROR(IF($A74=0,0,#REF!*#REF!),0)</f>
        <v>0</v>
      </c>
      <c r="F74" s="122">
        <f t="shared" si="19"/>
        <v>0</v>
      </c>
      <c r="I74" s="30">
        <f t="shared" si="21"/>
        <v>0</v>
      </c>
      <c r="J74" s="30">
        <f>IF(I74=1,1,IF(SUM(J75:J$169)+SUM(I$26:I74)&lt;$I$22,1,0))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2"/>
        <v>0</v>
      </c>
      <c r="AE74" s="32"/>
      <c r="AF74" s="39"/>
      <c r="AG74" s="38"/>
    </row>
    <row r="75" spans="1:33" s="27" customFormat="1" hidden="1" x14ac:dyDescent="0.25">
      <c r="A75" s="30">
        <f t="shared" si="20"/>
        <v>0</v>
      </c>
      <c r="B75" s="122">
        <f t="shared" si="16"/>
        <v>0</v>
      </c>
      <c r="C75" s="121">
        <f t="shared" si="17"/>
        <v>0</v>
      </c>
      <c r="D75" s="121">
        <f t="shared" si="18"/>
        <v>0</v>
      </c>
      <c r="E75" s="121">
        <f>IFERROR(IF($A75=0,0,#REF!*#REF!),0)</f>
        <v>0</v>
      </c>
      <c r="F75" s="122">
        <f t="shared" si="19"/>
        <v>0</v>
      </c>
      <c r="I75" s="30">
        <f t="shared" si="21"/>
        <v>0</v>
      </c>
      <c r="J75" s="30">
        <f>IF(I75=1,1,IF(SUM(J76:J$169)+SUM(I$26:I75)&lt;$I$22,1,0))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2"/>
        <v>0</v>
      </c>
      <c r="AE75" s="32"/>
      <c r="AF75" s="39"/>
      <c r="AG75" s="38"/>
    </row>
    <row r="76" spans="1:33" s="27" customFormat="1" hidden="1" x14ac:dyDescent="0.25">
      <c r="A76" s="30">
        <f t="shared" si="20"/>
        <v>0</v>
      </c>
      <c r="B76" s="122">
        <f t="shared" si="16"/>
        <v>0</v>
      </c>
      <c r="C76" s="121">
        <f t="shared" si="17"/>
        <v>0</v>
      </c>
      <c r="D76" s="121">
        <f t="shared" si="18"/>
        <v>0</v>
      </c>
      <c r="E76" s="121">
        <f>IFERROR(IF($A76=0,0,#REF!*#REF!),0)</f>
        <v>0</v>
      </c>
      <c r="F76" s="122">
        <f t="shared" si="19"/>
        <v>0</v>
      </c>
      <c r="I76" s="30">
        <f t="shared" si="21"/>
        <v>0</v>
      </c>
      <c r="J76" s="30">
        <f>IF(I76=1,1,IF(SUM(J77:J$169)+SUM(I$26:I76)&lt;$I$22,1,0))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2"/>
        <v>0</v>
      </c>
      <c r="AE76" s="32"/>
      <c r="AF76" s="39"/>
      <c r="AG76" s="38"/>
    </row>
    <row r="77" spans="1:33" s="27" customFormat="1" hidden="1" x14ac:dyDescent="0.25">
      <c r="A77" s="30">
        <f t="shared" si="20"/>
        <v>0</v>
      </c>
      <c r="B77" s="122">
        <f t="shared" si="16"/>
        <v>0</v>
      </c>
      <c r="C77" s="121">
        <f t="shared" si="17"/>
        <v>0</v>
      </c>
      <c r="D77" s="121">
        <f t="shared" si="18"/>
        <v>0</v>
      </c>
      <c r="E77" s="121">
        <f>IFERROR(IF($A77=0,0,#REF!*#REF!),0)</f>
        <v>0</v>
      </c>
      <c r="F77" s="122">
        <f t="shared" si="19"/>
        <v>0</v>
      </c>
      <c r="I77" s="30">
        <f t="shared" si="21"/>
        <v>0</v>
      </c>
      <c r="J77" s="30">
        <f>IF(I77=1,1,IF(SUM(J78:J$169)+SUM(I$26:I77)&lt;$I$22,1,0))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2"/>
        <v>0</v>
      </c>
      <c r="AE77" s="32"/>
      <c r="AF77" s="39"/>
      <c r="AG77" s="38"/>
    </row>
    <row r="78" spans="1:33" s="27" customFormat="1" hidden="1" x14ac:dyDescent="0.25">
      <c r="A78" s="30">
        <f t="shared" si="20"/>
        <v>0</v>
      </c>
      <c r="B78" s="122">
        <f t="shared" si="16"/>
        <v>0</v>
      </c>
      <c r="C78" s="121">
        <f t="shared" si="17"/>
        <v>0</v>
      </c>
      <c r="D78" s="121">
        <f t="shared" si="18"/>
        <v>0</v>
      </c>
      <c r="E78" s="121">
        <f>IFERROR(IF($A78=0,0,#REF!*#REF!),0)</f>
        <v>0</v>
      </c>
      <c r="F78" s="122">
        <f t="shared" si="19"/>
        <v>0</v>
      </c>
      <c r="I78" s="30">
        <f t="shared" si="21"/>
        <v>0</v>
      </c>
      <c r="J78" s="30">
        <f>IF(I78=1,1,IF(SUM(J79:J$169)+SUM(I$26:I78)&lt;$I$22,1,0))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2"/>
        <v>0</v>
      </c>
      <c r="AE78" s="32"/>
      <c r="AF78" s="39"/>
      <c r="AG78" s="38"/>
    </row>
    <row r="79" spans="1:33" s="27" customFormat="1" hidden="1" x14ac:dyDescent="0.25">
      <c r="A79" s="30">
        <f t="shared" si="20"/>
        <v>0</v>
      </c>
      <c r="B79" s="122">
        <f t="shared" si="16"/>
        <v>0</v>
      </c>
      <c r="C79" s="121">
        <f t="shared" si="17"/>
        <v>0</v>
      </c>
      <c r="D79" s="121">
        <f t="shared" si="18"/>
        <v>0</v>
      </c>
      <c r="E79" s="121">
        <f>IFERROR(IF($A79=0,0,#REF!*#REF!),0)</f>
        <v>0</v>
      </c>
      <c r="F79" s="122">
        <f t="shared" si="19"/>
        <v>0</v>
      </c>
      <c r="I79" s="30">
        <f t="shared" si="21"/>
        <v>0</v>
      </c>
      <c r="J79" s="30">
        <f>IF(I79=1,1,IF(SUM(J80:J$169)+SUM(I$26:I79)&lt;$I$22,1,0))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2"/>
        <v>0</v>
      </c>
      <c r="AE79" s="32"/>
      <c r="AF79" s="39"/>
      <c r="AG79" s="38"/>
    </row>
    <row r="80" spans="1:33" s="27" customFormat="1" hidden="1" x14ac:dyDescent="0.25">
      <c r="A80" s="30">
        <f t="shared" si="20"/>
        <v>0</v>
      </c>
      <c r="B80" s="122">
        <f t="shared" si="16"/>
        <v>0</v>
      </c>
      <c r="C80" s="121">
        <f t="shared" si="17"/>
        <v>0</v>
      </c>
      <c r="D80" s="121">
        <f t="shared" si="18"/>
        <v>0</v>
      </c>
      <c r="E80" s="121">
        <f>IFERROR(IF($A80=0,0,#REF!*#REF!),0)</f>
        <v>0</v>
      </c>
      <c r="F80" s="122">
        <f t="shared" si="19"/>
        <v>0</v>
      </c>
      <c r="I80" s="30">
        <f t="shared" si="21"/>
        <v>0</v>
      </c>
      <c r="J80" s="30">
        <f>IF(I80=1,1,IF(SUM(J81:J$169)+SUM(I$26:I80)&lt;$I$22,1,0))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2"/>
        <v>0</v>
      </c>
      <c r="AE80" s="32"/>
      <c r="AF80" s="39"/>
      <c r="AG80" s="38"/>
    </row>
    <row r="81" spans="1:33" s="27" customFormat="1" hidden="1" x14ac:dyDescent="0.25">
      <c r="A81" s="30">
        <f t="shared" si="20"/>
        <v>0</v>
      </c>
      <c r="B81" s="122">
        <f t="shared" si="16"/>
        <v>0</v>
      </c>
      <c r="C81" s="121">
        <f t="shared" si="17"/>
        <v>0</v>
      </c>
      <c r="D81" s="121">
        <f t="shared" si="18"/>
        <v>0</v>
      </c>
      <c r="E81" s="121">
        <f>IFERROR(IF($A81=0,0,#REF!*#REF!),0)</f>
        <v>0</v>
      </c>
      <c r="F81" s="122">
        <f t="shared" si="19"/>
        <v>0</v>
      </c>
      <c r="I81" s="30">
        <f t="shared" si="21"/>
        <v>0</v>
      </c>
      <c r="J81" s="30">
        <f>IF(I81=1,1,IF(SUM(J82:J$169)+SUM(I$26:I81)&lt;$I$22,1,0))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2"/>
        <v>0</v>
      </c>
      <c r="AE81" s="32"/>
      <c r="AF81" s="39"/>
      <c r="AG81" s="38"/>
    </row>
    <row r="82" spans="1:33" s="27" customFormat="1" x14ac:dyDescent="0.25">
      <c r="A82" s="30"/>
      <c r="B82" s="122">
        <f t="shared" si="16"/>
        <v>0</v>
      </c>
      <c r="C82" s="121">
        <f t="shared" si="17"/>
        <v>0</v>
      </c>
      <c r="D82" s="121">
        <f t="shared" si="18"/>
        <v>0</v>
      </c>
      <c r="E82" s="121">
        <f>IFERROR(IF($A82=0,0,#REF!*#REF!),0)</f>
        <v>0</v>
      </c>
      <c r="F82" s="122">
        <f t="shared" si="19"/>
        <v>0</v>
      </c>
      <c r="I82" s="30">
        <v>1</v>
      </c>
      <c r="J82" s="30">
        <f>IF(I82=1,1,IF(SUM(J83:J$169)+SUM(I$26:I82)&lt;$I$22,1,0))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2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ROUND(SUM(AD84:AD103),2)</f>
        <v>0</v>
      </c>
      <c r="AE83" s="32"/>
      <c r="AF83" s="39"/>
      <c r="AG83" s="38"/>
    </row>
    <row r="84" spans="1:33" s="27" customFormat="1" x14ac:dyDescent="0.25">
      <c r="A84" s="30"/>
      <c r="B84" s="122">
        <f t="shared" ref="B84:B103" si="23">IFERROR(IF($A84=0,0, ($AD84/$G$1)/$E$1  ),0)</f>
        <v>0</v>
      </c>
      <c r="C84" s="121">
        <f t="shared" ref="C84:C103" si="24">IF($A84=0,0,$B84*$E$1)</f>
        <v>0</v>
      </c>
      <c r="D84" s="121">
        <f t="shared" ref="D84:D103" si="25">IF($A84=0,0,$B84*$F$1)</f>
        <v>0</v>
      </c>
      <c r="E84" s="121">
        <f>IFERROR(IF($A84=0,0,#REF!*#REF!),0)</f>
        <v>0</v>
      </c>
      <c r="F84" s="122">
        <f t="shared" ref="F84:F103" si="26">IF($A84=0,0, ( ($AD84/$E84) / $Y84))</f>
        <v>0</v>
      </c>
      <c r="I84" s="30">
        <v>1</v>
      </c>
      <c r="J84" s="30">
        <f>IF(I84=1,1,IF(SUM(J85:J$169)+SUM(I$26:I84)&lt;$I$22,1,0))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>ROUND(AB84*AC84,4)</f>
        <v>0</v>
      </c>
      <c r="AE84" s="32"/>
      <c r="AF84" s="39"/>
      <c r="AG84" s="38"/>
    </row>
    <row r="85" spans="1:33" s="27" customFormat="1" x14ac:dyDescent="0.25">
      <c r="A85" s="30"/>
      <c r="B85" s="122">
        <f t="shared" si="23"/>
        <v>0</v>
      </c>
      <c r="C85" s="121">
        <f t="shared" si="24"/>
        <v>0</v>
      </c>
      <c r="D85" s="121">
        <f t="shared" si="25"/>
        <v>0</v>
      </c>
      <c r="E85" s="121">
        <f>IFERROR(IF($A85=0,0,#REF!*#REF!),0)</f>
        <v>0</v>
      </c>
      <c r="F85" s="122">
        <f t="shared" si="26"/>
        <v>0</v>
      </c>
      <c r="I85" s="30">
        <v>1</v>
      </c>
      <c r="J85" s="30">
        <f>IF(I85=1,1,IF(SUM(J86:J$169)+SUM(I$26:I85)&lt;$I$22,1,0))</f>
        <v>1</v>
      </c>
      <c r="K85" s="33">
        <f t="shared" si="0"/>
        <v>1</v>
      </c>
      <c r="L85" s="33">
        <f t="shared" si="1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27">ROUND(AB85*AC85,4)</f>
        <v>0</v>
      </c>
      <c r="AE85" s="32"/>
      <c r="AF85" s="39"/>
      <c r="AG85" s="38"/>
    </row>
    <row r="86" spans="1:33" s="27" customFormat="1" hidden="1" x14ac:dyDescent="0.25">
      <c r="A86" s="30">
        <f t="shared" ref="A86:A103" si="28">IFERROR(IF(AD86&gt;0,T86,0),0)</f>
        <v>0</v>
      </c>
      <c r="B86" s="122">
        <f t="shared" si="23"/>
        <v>0</v>
      </c>
      <c r="C86" s="121">
        <f t="shared" si="24"/>
        <v>0</v>
      </c>
      <c r="D86" s="121">
        <f t="shared" si="25"/>
        <v>0</v>
      </c>
      <c r="E86" s="121">
        <f>IFERROR(IF($A86=0,0,#REF!*#REF!),0)</f>
        <v>0</v>
      </c>
      <c r="F86" s="122">
        <f t="shared" si="26"/>
        <v>0</v>
      </c>
      <c r="I86" s="30">
        <f t="shared" ref="I86:I103" si="29">IF($AD86=0,0,1)</f>
        <v>0</v>
      </c>
      <c r="J86" s="30">
        <f>IF(I86=1,1,IF(SUM(J87:J$169)+SUM(I$26:I86)&lt;$I$22,1,0))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7"/>
        <v>0</v>
      </c>
      <c r="AE86" s="32"/>
      <c r="AF86" s="39"/>
      <c r="AG86" s="38"/>
    </row>
    <row r="87" spans="1:33" s="27" customFormat="1" hidden="1" x14ac:dyDescent="0.25">
      <c r="A87" s="30">
        <f t="shared" si="28"/>
        <v>0</v>
      </c>
      <c r="B87" s="122">
        <f t="shared" si="23"/>
        <v>0</v>
      </c>
      <c r="C87" s="121">
        <f t="shared" si="24"/>
        <v>0</v>
      </c>
      <c r="D87" s="121">
        <f t="shared" si="25"/>
        <v>0</v>
      </c>
      <c r="E87" s="121">
        <f>IFERROR(IF($A87=0,0,#REF!*#REF!),0)</f>
        <v>0</v>
      </c>
      <c r="F87" s="122">
        <f t="shared" si="26"/>
        <v>0</v>
      </c>
      <c r="I87" s="30">
        <f t="shared" si="29"/>
        <v>0</v>
      </c>
      <c r="J87" s="30">
        <f>IF(I87=1,1,IF(SUM(J88:J$169)+SUM(I$26:I87)&lt;$I$22,1,0))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7"/>
        <v>0</v>
      </c>
      <c r="AE87" s="32"/>
      <c r="AF87" s="39"/>
      <c r="AG87" s="38"/>
    </row>
    <row r="88" spans="1:33" s="27" customFormat="1" hidden="1" x14ac:dyDescent="0.25">
      <c r="A88" s="30">
        <f t="shared" si="28"/>
        <v>0</v>
      </c>
      <c r="B88" s="122">
        <f t="shared" si="23"/>
        <v>0</v>
      </c>
      <c r="C88" s="121">
        <f t="shared" si="24"/>
        <v>0</v>
      </c>
      <c r="D88" s="121">
        <f t="shared" si="25"/>
        <v>0</v>
      </c>
      <c r="E88" s="121">
        <f>IFERROR(IF($A88=0,0,#REF!*#REF!),0)</f>
        <v>0</v>
      </c>
      <c r="F88" s="122">
        <f t="shared" si="26"/>
        <v>0</v>
      </c>
      <c r="I88" s="30">
        <f t="shared" si="29"/>
        <v>0</v>
      </c>
      <c r="J88" s="30">
        <f>IF(I88=1,1,IF(SUM(J89:J$169)+SUM(I$26:I88)&lt;$I$22,1,0))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7"/>
        <v>0</v>
      </c>
      <c r="AE88" s="32"/>
      <c r="AF88" s="39"/>
      <c r="AG88" s="38"/>
    </row>
    <row r="89" spans="1:33" s="27" customFormat="1" hidden="1" x14ac:dyDescent="0.25">
      <c r="A89" s="30">
        <f t="shared" si="28"/>
        <v>0</v>
      </c>
      <c r="B89" s="122">
        <f t="shared" si="23"/>
        <v>0</v>
      </c>
      <c r="C89" s="121">
        <f t="shared" si="24"/>
        <v>0</v>
      </c>
      <c r="D89" s="121">
        <f t="shared" si="25"/>
        <v>0</v>
      </c>
      <c r="E89" s="121">
        <f>IFERROR(IF($A89=0,0,#REF!*#REF!),0)</f>
        <v>0</v>
      </c>
      <c r="F89" s="122">
        <f t="shared" si="26"/>
        <v>0</v>
      </c>
      <c r="I89" s="30">
        <f t="shared" si="29"/>
        <v>0</v>
      </c>
      <c r="J89" s="30">
        <f>IF(I89=1,1,IF(SUM(J90:J$169)+SUM(I$26:I89)&lt;$I$22,1,0))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7"/>
        <v>0</v>
      </c>
      <c r="AE89" s="32"/>
      <c r="AF89" s="39"/>
      <c r="AG89" s="38"/>
    </row>
    <row r="90" spans="1:33" s="27" customFormat="1" hidden="1" x14ac:dyDescent="0.25">
      <c r="A90" s="30">
        <f t="shared" si="28"/>
        <v>0</v>
      </c>
      <c r="B90" s="122">
        <f t="shared" si="23"/>
        <v>0</v>
      </c>
      <c r="C90" s="121">
        <f t="shared" si="24"/>
        <v>0</v>
      </c>
      <c r="D90" s="121">
        <f t="shared" si="25"/>
        <v>0</v>
      </c>
      <c r="E90" s="121">
        <f>IFERROR(IF($A90=0,0,#REF!*#REF!),0)</f>
        <v>0</v>
      </c>
      <c r="F90" s="122">
        <f t="shared" si="26"/>
        <v>0</v>
      </c>
      <c r="I90" s="30">
        <f t="shared" si="29"/>
        <v>0</v>
      </c>
      <c r="J90" s="30">
        <f>IF(I90=1,1,IF(SUM(J91:J$169)+SUM(I$26:I90)&lt;$I$22,1,0))</f>
        <v>0</v>
      </c>
      <c r="K90" s="33">
        <f t="shared" ref="K90:K154" si="30">MAX(I90:J90)</f>
        <v>0</v>
      </c>
      <c r="L90" s="33">
        <f t="shared" ref="L90:L154" si="31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7"/>
        <v>0</v>
      </c>
      <c r="AE90" s="32"/>
      <c r="AF90" s="39"/>
      <c r="AG90" s="38"/>
    </row>
    <row r="91" spans="1:33" s="27" customFormat="1" hidden="1" x14ac:dyDescent="0.25">
      <c r="A91" s="30">
        <f t="shared" si="28"/>
        <v>0</v>
      </c>
      <c r="B91" s="122">
        <f t="shared" si="23"/>
        <v>0</v>
      </c>
      <c r="C91" s="121">
        <f t="shared" si="24"/>
        <v>0</v>
      </c>
      <c r="D91" s="121">
        <f t="shared" si="25"/>
        <v>0</v>
      </c>
      <c r="E91" s="121">
        <f>IFERROR(IF($A91=0,0,#REF!*#REF!),0)</f>
        <v>0</v>
      </c>
      <c r="F91" s="122">
        <f t="shared" si="26"/>
        <v>0</v>
      </c>
      <c r="I91" s="30">
        <f t="shared" si="29"/>
        <v>0</v>
      </c>
      <c r="J91" s="30">
        <f>IF(I91=1,1,IF(SUM(J92:J$169)+SUM(I$26:I91)&lt;$I$22,1,0))</f>
        <v>0</v>
      </c>
      <c r="K91" s="33">
        <f t="shared" si="30"/>
        <v>0</v>
      </c>
      <c r="L91" s="33">
        <f t="shared" si="3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7"/>
        <v>0</v>
      </c>
      <c r="AE91" s="32"/>
      <c r="AF91" s="39"/>
      <c r="AG91" s="38"/>
    </row>
    <row r="92" spans="1:33" s="27" customFormat="1" hidden="1" x14ac:dyDescent="0.25">
      <c r="A92" s="30">
        <f t="shared" si="28"/>
        <v>0</v>
      </c>
      <c r="B92" s="122">
        <f t="shared" si="23"/>
        <v>0</v>
      </c>
      <c r="C92" s="121">
        <f t="shared" si="24"/>
        <v>0</v>
      </c>
      <c r="D92" s="121">
        <f t="shared" si="25"/>
        <v>0</v>
      </c>
      <c r="E92" s="121">
        <f>IFERROR(IF($A92=0,0,#REF!*#REF!),0)</f>
        <v>0</v>
      </c>
      <c r="F92" s="122">
        <f t="shared" si="26"/>
        <v>0</v>
      </c>
      <c r="I92" s="30">
        <f t="shared" si="29"/>
        <v>0</v>
      </c>
      <c r="J92" s="30">
        <f>IF(I92=1,1,IF(SUM(J93:J$169)+SUM(I$26:I92)&lt;$I$22,1,0))</f>
        <v>0</v>
      </c>
      <c r="K92" s="33">
        <f t="shared" si="30"/>
        <v>0</v>
      </c>
      <c r="L92" s="33">
        <f t="shared" si="3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7"/>
        <v>0</v>
      </c>
      <c r="AE92" s="32"/>
      <c r="AF92" s="39"/>
      <c r="AG92" s="38"/>
    </row>
    <row r="93" spans="1:33" s="27" customFormat="1" hidden="1" x14ac:dyDescent="0.25">
      <c r="A93" s="30">
        <f t="shared" si="28"/>
        <v>0</v>
      </c>
      <c r="B93" s="122">
        <f t="shared" si="23"/>
        <v>0</v>
      </c>
      <c r="C93" s="121">
        <f t="shared" si="24"/>
        <v>0</v>
      </c>
      <c r="D93" s="121">
        <f t="shared" si="25"/>
        <v>0</v>
      </c>
      <c r="E93" s="121">
        <f>IFERROR(IF($A93=0,0,#REF!*#REF!),0)</f>
        <v>0</v>
      </c>
      <c r="F93" s="122">
        <f t="shared" si="26"/>
        <v>0</v>
      </c>
      <c r="I93" s="30">
        <f t="shared" si="29"/>
        <v>0</v>
      </c>
      <c r="J93" s="30">
        <f>IF(I93=1,1,IF(SUM(J94:J$169)+SUM(I$26:I93)&lt;$I$22,1,0))</f>
        <v>0</v>
      </c>
      <c r="K93" s="33">
        <f t="shared" si="30"/>
        <v>0</v>
      </c>
      <c r="L93" s="33">
        <f t="shared" si="3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7"/>
        <v>0</v>
      </c>
      <c r="AE93" s="32"/>
      <c r="AF93" s="39"/>
      <c r="AG93" s="38"/>
    </row>
    <row r="94" spans="1:33" s="27" customFormat="1" hidden="1" x14ac:dyDescent="0.25">
      <c r="A94" s="30">
        <f t="shared" si="28"/>
        <v>0</v>
      </c>
      <c r="B94" s="122">
        <f t="shared" si="23"/>
        <v>0</v>
      </c>
      <c r="C94" s="121">
        <f t="shared" si="24"/>
        <v>0</v>
      </c>
      <c r="D94" s="121">
        <f t="shared" si="25"/>
        <v>0</v>
      </c>
      <c r="E94" s="121">
        <f>IFERROR(IF($A94=0,0,#REF!*#REF!),0)</f>
        <v>0</v>
      </c>
      <c r="F94" s="122">
        <f t="shared" si="26"/>
        <v>0</v>
      </c>
      <c r="I94" s="30">
        <f t="shared" si="29"/>
        <v>0</v>
      </c>
      <c r="J94" s="30">
        <f>IF(I94=1,1,IF(SUM(J95:J$169)+SUM(I$26:I94)&lt;$I$22,1,0))</f>
        <v>0</v>
      </c>
      <c r="K94" s="33">
        <f t="shared" si="30"/>
        <v>0</v>
      </c>
      <c r="L94" s="33">
        <f t="shared" si="3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7"/>
        <v>0</v>
      </c>
      <c r="AE94" s="32"/>
      <c r="AF94" s="39"/>
      <c r="AG94" s="38"/>
    </row>
    <row r="95" spans="1:33" s="27" customFormat="1" hidden="1" x14ac:dyDescent="0.25">
      <c r="A95" s="30">
        <f t="shared" si="28"/>
        <v>0</v>
      </c>
      <c r="B95" s="122">
        <f t="shared" si="23"/>
        <v>0</v>
      </c>
      <c r="C95" s="121">
        <f t="shared" si="24"/>
        <v>0</v>
      </c>
      <c r="D95" s="121">
        <f t="shared" si="25"/>
        <v>0</v>
      </c>
      <c r="E95" s="121">
        <f>IFERROR(IF($A95=0,0,#REF!*#REF!),0)</f>
        <v>0</v>
      </c>
      <c r="F95" s="122">
        <f t="shared" si="26"/>
        <v>0</v>
      </c>
      <c r="I95" s="30">
        <f t="shared" si="29"/>
        <v>0</v>
      </c>
      <c r="J95" s="30">
        <f>IF(I95=1,1,IF(SUM(J96:J$169)+SUM(I$26:I95)&lt;$I$22,1,0))</f>
        <v>0</v>
      </c>
      <c r="K95" s="33">
        <f t="shared" si="30"/>
        <v>0</v>
      </c>
      <c r="L95" s="33">
        <f t="shared" si="3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7"/>
        <v>0</v>
      </c>
      <c r="AE95" s="32"/>
      <c r="AF95" s="39"/>
      <c r="AG95" s="38"/>
    </row>
    <row r="96" spans="1:33" s="27" customFormat="1" hidden="1" x14ac:dyDescent="0.25">
      <c r="A96" s="30">
        <f t="shared" si="28"/>
        <v>0</v>
      </c>
      <c r="B96" s="122">
        <f t="shared" si="23"/>
        <v>0</v>
      </c>
      <c r="C96" s="121">
        <f t="shared" si="24"/>
        <v>0</v>
      </c>
      <c r="D96" s="121">
        <f t="shared" si="25"/>
        <v>0</v>
      </c>
      <c r="E96" s="121">
        <f>IFERROR(IF($A96=0,0,#REF!*#REF!),0)</f>
        <v>0</v>
      </c>
      <c r="F96" s="122">
        <f t="shared" si="26"/>
        <v>0</v>
      </c>
      <c r="I96" s="30">
        <f t="shared" si="29"/>
        <v>0</v>
      </c>
      <c r="J96" s="30">
        <f>IF(I96=1,1,IF(SUM(J97:J$169)+SUM(I$26:I96)&lt;$I$22,1,0))</f>
        <v>0</v>
      </c>
      <c r="K96" s="33">
        <f t="shared" si="30"/>
        <v>0</v>
      </c>
      <c r="L96" s="33">
        <f t="shared" si="3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7"/>
        <v>0</v>
      </c>
      <c r="AE96" s="32"/>
      <c r="AF96" s="39"/>
      <c r="AG96" s="38"/>
    </row>
    <row r="97" spans="1:33" s="27" customFormat="1" ht="15" hidden="1" customHeight="1" x14ac:dyDescent="0.25">
      <c r="A97" s="30">
        <f t="shared" si="28"/>
        <v>0</v>
      </c>
      <c r="B97" s="122">
        <f t="shared" si="23"/>
        <v>0</v>
      </c>
      <c r="C97" s="121">
        <f t="shared" si="24"/>
        <v>0</v>
      </c>
      <c r="D97" s="121">
        <f t="shared" si="25"/>
        <v>0</v>
      </c>
      <c r="E97" s="121">
        <f>IFERROR(IF($A97=0,0,#REF!*#REF!),0)</f>
        <v>0</v>
      </c>
      <c r="F97" s="122">
        <f t="shared" si="26"/>
        <v>0</v>
      </c>
      <c r="I97" s="30">
        <f t="shared" si="29"/>
        <v>0</v>
      </c>
      <c r="J97" s="30">
        <f>IF(I97=1,1,IF(SUM(J98:J$169)+SUM(I$26:I97)&lt;$I$22,1,0))</f>
        <v>0</v>
      </c>
      <c r="K97" s="33">
        <f t="shared" si="30"/>
        <v>0</v>
      </c>
      <c r="L97" s="33">
        <f t="shared" si="3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7"/>
        <v>0</v>
      </c>
      <c r="AE97" s="32"/>
      <c r="AF97" s="39"/>
      <c r="AG97" s="38"/>
    </row>
    <row r="98" spans="1:33" s="27" customFormat="1" hidden="1" x14ac:dyDescent="0.25">
      <c r="A98" s="30">
        <f t="shared" si="28"/>
        <v>0</v>
      </c>
      <c r="B98" s="122">
        <f t="shared" si="23"/>
        <v>0</v>
      </c>
      <c r="C98" s="121">
        <f t="shared" si="24"/>
        <v>0</v>
      </c>
      <c r="D98" s="121">
        <f t="shared" si="25"/>
        <v>0</v>
      </c>
      <c r="E98" s="121">
        <f>IFERROR(IF($A98=0,0,#REF!*#REF!),0)</f>
        <v>0</v>
      </c>
      <c r="F98" s="122">
        <f t="shared" si="26"/>
        <v>0</v>
      </c>
      <c r="I98" s="30">
        <f t="shared" si="29"/>
        <v>0</v>
      </c>
      <c r="J98" s="30">
        <f>IF(I98=1,1,IF(SUM(J99:J$169)+SUM(I$26:I98)&lt;$I$22,1,0))</f>
        <v>0</v>
      </c>
      <c r="K98" s="33">
        <f t="shared" si="30"/>
        <v>0</v>
      </c>
      <c r="L98" s="33">
        <f t="shared" si="3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7"/>
        <v>0</v>
      </c>
      <c r="AE98" s="32"/>
      <c r="AF98" s="39"/>
      <c r="AG98" s="38"/>
    </row>
    <row r="99" spans="1:33" s="27" customFormat="1" hidden="1" x14ac:dyDescent="0.25">
      <c r="A99" s="30">
        <f t="shared" si="28"/>
        <v>0</v>
      </c>
      <c r="B99" s="122">
        <f t="shared" si="23"/>
        <v>0</v>
      </c>
      <c r="C99" s="121">
        <f t="shared" si="24"/>
        <v>0</v>
      </c>
      <c r="D99" s="121">
        <f t="shared" si="25"/>
        <v>0</v>
      </c>
      <c r="E99" s="121">
        <f>IFERROR(IF($A99=0,0,#REF!*#REF!),0)</f>
        <v>0</v>
      </c>
      <c r="F99" s="122">
        <f t="shared" si="26"/>
        <v>0</v>
      </c>
      <c r="I99" s="30">
        <f t="shared" si="29"/>
        <v>0</v>
      </c>
      <c r="J99" s="30">
        <f>IF(I99=1,1,IF(SUM(J100:J$169)+SUM(I$26:I99)&lt;$I$22,1,0))</f>
        <v>0</v>
      </c>
      <c r="K99" s="33">
        <f t="shared" si="30"/>
        <v>0</v>
      </c>
      <c r="L99" s="33">
        <f t="shared" si="3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7"/>
        <v>0</v>
      </c>
      <c r="AE99" s="32"/>
      <c r="AF99" s="39"/>
      <c r="AG99" s="38"/>
    </row>
    <row r="100" spans="1:33" s="27" customFormat="1" hidden="1" x14ac:dyDescent="0.25">
      <c r="A100" s="30">
        <f t="shared" si="28"/>
        <v>0</v>
      </c>
      <c r="B100" s="122">
        <f t="shared" si="23"/>
        <v>0</v>
      </c>
      <c r="C100" s="121">
        <f t="shared" si="24"/>
        <v>0</v>
      </c>
      <c r="D100" s="121">
        <f t="shared" si="25"/>
        <v>0</v>
      </c>
      <c r="E100" s="121">
        <f>IFERROR(IF($A100=0,0,#REF!*#REF!),0)</f>
        <v>0</v>
      </c>
      <c r="F100" s="122">
        <f t="shared" si="26"/>
        <v>0</v>
      </c>
      <c r="I100" s="30">
        <f t="shared" si="29"/>
        <v>0</v>
      </c>
      <c r="J100" s="30">
        <f>IF(I100=1,1,IF(SUM(J101:J$169)+SUM(I$26:I100)&lt;$I$22,1,0))</f>
        <v>0</v>
      </c>
      <c r="K100" s="33">
        <f t="shared" si="30"/>
        <v>0</v>
      </c>
      <c r="L100" s="33">
        <f t="shared" si="3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7"/>
        <v>0</v>
      </c>
      <c r="AE100" s="32"/>
      <c r="AF100" s="39"/>
      <c r="AG100" s="38"/>
    </row>
    <row r="101" spans="1:33" s="27" customFormat="1" hidden="1" x14ac:dyDescent="0.25">
      <c r="A101" s="30">
        <f t="shared" si="28"/>
        <v>0</v>
      </c>
      <c r="B101" s="122">
        <f t="shared" si="23"/>
        <v>0</v>
      </c>
      <c r="C101" s="121">
        <f t="shared" si="24"/>
        <v>0</v>
      </c>
      <c r="D101" s="121">
        <f t="shared" si="25"/>
        <v>0</v>
      </c>
      <c r="E101" s="121">
        <f>IFERROR(IF($A101=0,0,#REF!*#REF!),0)</f>
        <v>0</v>
      </c>
      <c r="F101" s="122">
        <f t="shared" si="26"/>
        <v>0</v>
      </c>
      <c r="I101" s="30">
        <f t="shared" si="29"/>
        <v>0</v>
      </c>
      <c r="J101" s="30">
        <f>IF(I101=1,1,IF(SUM(J102:J$169)+SUM(I$26:I101)&lt;$I$22,1,0))</f>
        <v>0</v>
      </c>
      <c r="K101" s="33">
        <f t="shared" si="30"/>
        <v>0</v>
      </c>
      <c r="L101" s="33">
        <f t="shared" si="3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7"/>
        <v>0</v>
      </c>
      <c r="AE101" s="32"/>
      <c r="AF101" s="39"/>
      <c r="AG101" s="38"/>
    </row>
    <row r="102" spans="1:33" s="27" customFormat="1" hidden="1" x14ac:dyDescent="0.25">
      <c r="A102" s="30">
        <f t="shared" si="28"/>
        <v>0</v>
      </c>
      <c r="B102" s="122">
        <f t="shared" si="23"/>
        <v>0</v>
      </c>
      <c r="C102" s="121">
        <f t="shared" si="24"/>
        <v>0</v>
      </c>
      <c r="D102" s="121">
        <f t="shared" si="25"/>
        <v>0</v>
      </c>
      <c r="E102" s="121">
        <f>IFERROR(IF($A102=0,0,#REF!*#REF!),0)</f>
        <v>0</v>
      </c>
      <c r="F102" s="122">
        <f t="shared" si="26"/>
        <v>0</v>
      </c>
      <c r="I102" s="30">
        <f t="shared" si="29"/>
        <v>0</v>
      </c>
      <c r="J102" s="30">
        <f>IF(I102=1,1,IF(SUM(J103:J$169)+SUM(I$26:I102)&lt;$I$22,1,0))</f>
        <v>0</v>
      </c>
      <c r="K102" s="33">
        <f t="shared" si="30"/>
        <v>0</v>
      </c>
      <c r="L102" s="33">
        <f t="shared" si="31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7"/>
        <v>0</v>
      </c>
      <c r="AE102" s="32"/>
      <c r="AF102" s="39"/>
      <c r="AG102" s="38"/>
    </row>
    <row r="103" spans="1:33" s="27" customFormat="1" hidden="1" x14ac:dyDescent="0.25">
      <c r="A103" s="30">
        <f t="shared" si="28"/>
        <v>0</v>
      </c>
      <c r="B103" s="122">
        <f t="shared" si="23"/>
        <v>0</v>
      </c>
      <c r="C103" s="121">
        <f t="shared" si="24"/>
        <v>0</v>
      </c>
      <c r="D103" s="121">
        <f t="shared" si="25"/>
        <v>0</v>
      </c>
      <c r="E103" s="121">
        <f>IFERROR(IF($A103=0,0,#REF!*#REF!),0)</f>
        <v>0</v>
      </c>
      <c r="F103" s="122">
        <f t="shared" si="26"/>
        <v>0</v>
      </c>
      <c r="I103" s="30">
        <f t="shared" si="29"/>
        <v>0</v>
      </c>
      <c r="J103" s="30">
        <f>IF(I103=1,1,IF(SUM(J104:J$169)+SUM(I$26:I103)&lt;$I$22,1,0))</f>
        <v>0</v>
      </c>
      <c r="K103" s="33">
        <f t="shared" si="30"/>
        <v>0</v>
      </c>
      <c r="L103" s="33">
        <f t="shared" si="31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7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IF(I104=1,1,IF(SUM(J107:J$169)+SUM(I$26:I104)&lt;$I$22,1,0))</f>
        <v>1</v>
      </c>
      <c r="K104" s="33">
        <f t="shared" si="30"/>
        <v>1</v>
      </c>
      <c r="L104" s="33">
        <f t="shared" si="31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ROUND(AD41+AD62+AD83,2)</f>
        <v>19274.330000000002</v>
      </c>
      <c r="AE104" s="32"/>
      <c r="AF104" s="39"/>
      <c r="AG104" s="38"/>
    </row>
    <row r="105" spans="1:33" s="101" customFormat="1" ht="14.45" customHeight="1" x14ac:dyDescent="0.25">
      <c r="A105" s="30"/>
      <c r="B105" s="122">
        <f>IFERROR(IF($A105=0,0, ($AD105/$G$1)/$E$1  ),0)</f>
        <v>0</v>
      </c>
      <c r="C105" s="121">
        <f>IF($A105=0,0,$B105*$E$1)</f>
        <v>0</v>
      </c>
      <c r="D105" s="121">
        <f>IF($A105=0,0,$B105*$F$1)</f>
        <v>0</v>
      </c>
      <c r="E105" s="121"/>
      <c r="F105" s="122"/>
      <c r="G105" s="64" t="s">
        <v>16</v>
      </c>
      <c r="H105" s="285">
        <f>IFERROR(IF(G105=$A$1,1,0),0)</f>
        <v>1</v>
      </c>
      <c r="I105" s="30">
        <v>1</v>
      </c>
      <c r="J105" s="30">
        <f>H105</f>
        <v>1</v>
      </c>
      <c r="K105" s="33">
        <f t="shared" si="30"/>
        <v>1</v>
      </c>
      <c r="L105" s="33">
        <f t="shared" si="31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16198.146932000001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IF(I106=1,1,IF(SUM(J109:J$169)+SUM(I$26:I106)&lt;$I$22,1,0))</f>
        <v>1</v>
      </c>
      <c r="K106" s="33">
        <f t="shared" si="30"/>
        <v>1</v>
      </c>
      <c r="L106" s="33">
        <f t="shared" si="31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ROUND(AD104+AD105,2)</f>
        <v>35472.480000000003</v>
      </c>
      <c r="AE106" s="102"/>
      <c r="AF106" s="104"/>
      <c r="AG106" s="103"/>
    </row>
    <row r="107" spans="1:33" s="101" customFormat="1" ht="24.75" customHeight="1" x14ac:dyDescent="0.25">
      <c r="A107" s="112"/>
      <c r="B107" s="112"/>
      <c r="C107" s="112"/>
      <c r="D107" s="112"/>
      <c r="E107" s="112"/>
      <c r="F107" s="112"/>
      <c r="G107" s="100" t="s">
        <v>18</v>
      </c>
      <c r="H107" s="100" t="s">
        <v>17</v>
      </c>
      <c r="I107" s="30">
        <v>1</v>
      </c>
      <c r="J107" s="30">
        <f>IF(I107=1,1,IF(SUM(J109:J$169)+SUM(I$26:I107)&lt;$I$22,1,0))</f>
        <v>1</v>
      </c>
      <c r="K107" s="33">
        <f t="shared" si="30"/>
        <v>1</v>
      </c>
      <c r="L107" s="33">
        <f t="shared" si="31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285">
        <f t="shared" ref="H108:H117" si="32">IFERROR(IF(G108=$A$1,1,0),0)</f>
        <v>1</v>
      </c>
      <c r="I108" s="30">
        <v>1</v>
      </c>
      <c r="J108" s="30">
        <f t="shared" ref="J108:J117" si="33">I108</f>
        <v>1</v>
      </c>
      <c r="K108" s="33">
        <f t="shared" si="30"/>
        <v>1</v>
      </c>
      <c r="L108" s="33">
        <f t="shared" si="31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5782.2995000000001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285">
        <f t="shared" si="32"/>
        <v>1</v>
      </c>
      <c r="I109" s="30">
        <f t="shared" ref="I109:I117" si="34">IF($AD109=0,0,1)</f>
        <v>0</v>
      </c>
      <c r="J109" s="30">
        <f t="shared" si="33"/>
        <v>0</v>
      </c>
      <c r="K109" s="33">
        <f t="shared" si="30"/>
        <v>0</v>
      </c>
      <c r="L109" s="33">
        <f t="shared" si="3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35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285">
        <f t="shared" si="32"/>
        <v>1</v>
      </c>
      <c r="I110" s="30">
        <f t="shared" si="34"/>
        <v>0</v>
      </c>
      <c r="J110" s="30">
        <f t="shared" si="33"/>
        <v>0</v>
      </c>
      <c r="K110" s="33">
        <f t="shared" si="30"/>
        <v>0</v>
      </c>
      <c r="L110" s="33">
        <f t="shared" si="3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35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285">
        <f t="shared" si="32"/>
        <v>1</v>
      </c>
      <c r="I111" s="30">
        <f t="shared" si="34"/>
        <v>0</v>
      </c>
      <c r="J111" s="30">
        <f t="shared" si="33"/>
        <v>0</v>
      </c>
      <c r="K111" s="33">
        <f t="shared" si="30"/>
        <v>0</v>
      </c>
      <c r="L111" s="33">
        <f t="shared" si="3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35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285">
        <f t="shared" si="32"/>
        <v>1</v>
      </c>
      <c r="I112" s="30">
        <f t="shared" si="34"/>
        <v>0</v>
      </c>
      <c r="J112" s="30">
        <f t="shared" si="33"/>
        <v>0</v>
      </c>
      <c r="K112" s="33">
        <f t="shared" si="30"/>
        <v>0</v>
      </c>
      <c r="L112" s="33">
        <f t="shared" si="3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35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285">
        <f t="shared" si="32"/>
        <v>0</v>
      </c>
      <c r="I113" s="30">
        <f t="shared" si="34"/>
        <v>0</v>
      </c>
      <c r="J113" s="30">
        <f t="shared" si="33"/>
        <v>0</v>
      </c>
      <c r="K113" s="33">
        <f t="shared" si="30"/>
        <v>0</v>
      </c>
      <c r="L113" s="33">
        <f t="shared" si="3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5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285">
        <f t="shared" si="32"/>
        <v>0</v>
      </c>
      <c r="I114" s="30">
        <f t="shared" si="34"/>
        <v>0</v>
      </c>
      <c r="J114" s="30">
        <f t="shared" si="33"/>
        <v>0</v>
      </c>
      <c r="K114" s="33">
        <f t="shared" si="30"/>
        <v>0</v>
      </c>
      <c r="L114" s="33">
        <f t="shared" si="3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5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285">
        <f t="shared" si="32"/>
        <v>0</v>
      </c>
      <c r="I115" s="30">
        <f t="shared" si="34"/>
        <v>0</v>
      </c>
      <c r="J115" s="30">
        <f t="shared" si="33"/>
        <v>0</v>
      </c>
      <c r="K115" s="33">
        <f t="shared" si="30"/>
        <v>0</v>
      </c>
      <c r="L115" s="33">
        <f t="shared" si="3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5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285">
        <f t="shared" si="32"/>
        <v>0</v>
      </c>
      <c r="I116" s="30">
        <f t="shared" si="34"/>
        <v>0</v>
      </c>
      <c r="J116" s="30">
        <f t="shared" si="33"/>
        <v>0</v>
      </c>
      <c r="K116" s="33">
        <f t="shared" si="30"/>
        <v>0</v>
      </c>
      <c r="L116" s="33">
        <f t="shared" si="3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5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285">
        <f t="shared" si="32"/>
        <v>0</v>
      </c>
      <c r="I117" s="30">
        <f t="shared" si="34"/>
        <v>0</v>
      </c>
      <c r="J117" s="30">
        <f t="shared" si="33"/>
        <v>0</v>
      </c>
      <c r="K117" s="33">
        <f t="shared" si="30"/>
        <v>0</v>
      </c>
      <c r="L117" s="33">
        <f t="shared" si="31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35"/>
        <v>0</v>
      </c>
      <c r="AE117" s="102"/>
      <c r="AF117" s="104"/>
      <c r="AG117" s="103"/>
    </row>
    <row r="118" spans="1:33" s="27" customFormat="1" x14ac:dyDescent="0.25">
      <c r="A118" s="30"/>
      <c r="B118" s="122">
        <f>IFERROR(IF($A118=0,0, ($AD118/$G$1)/$E$1  ),0)</f>
        <v>0</v>
      </c>
      <c r="C118" s="121">
        <f>IF($A118=0,0,$B118*$E$1)</f>
        <v>0</v>
      </c>
      <c r="D118" s="121">
        <f>IF($A118=0,0,$B118*$F$1)</f>
        <v>0</v>
      </c>
      <c r="E118" s="121"/>
      <c r="F118" s="122"/>
      <c r="I118" s="30">
        <v>1</v>
      </c>
      <c r="J118" s="62">
        <v>1</v>
      </c>
      <c r="K118" s="33">
        <f t="shared" si="30"/>
        <v>1</v>
      </c>
      <c r="L118" s="33">
        <f t="shared" si="31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ROUND(SUM(AD108:AD117),2)</f>
        <v>5782.3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0"/>
        <v>1</v>
      </c>
      <c r="L119" s="33">
        <f t="shared" si="31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ROUND(AD106+AD118,2)</f>
        <v>41254.78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0"/>
        <v>1</v>
      </c>
      <c r="L120" s="33">
        <f t="shared" si="31"/>
        <v>1</v>
      </c>
      <c r="M120" s="33"/>
      <c r="N120" s="33"/>
      <c r="O120" s="33"/>
      <c r="P120" s="33"/>
      <c r="Q120" s="33"/>
      <c r="R120" s="33"/>
      <c r="S120" s="33"/>
      <c r="T120" s="281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ROUND(AD39+AD119,2)</f>
        <v>42279.4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30"/>
        <v>1</v>
      </c>
      <c r="L121" s="61">
        <f t="shared" si="31"/>
        <v>1</v>
      </c>
      <c r="M121" s="61"/>
      <c r="N121" s="61"/>
      <c r="O121" s="61"/>
      <c r="P121" s="61"/>
      <c r="Q121" s="61"/>
      <c r="R121" s="61"/>
      <c r="S121" s="61"/>
      <c r="T121" s="146">
        <v>40</v>
      </c>
      <c r="U121" s="145"/>
      <c r="V121" s="571" t="s">
        <v>30</v>
      </c>
      <c r="W121" s="571"/>
      <c r="X121" s="572" t="str">
        <f>IF($AD$119=0,"ZERO",CONCATENATE(TEXT(T121,"#.##0,00")," ",AC25))</f>
        <v>40,00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1056.99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IF(I122=1,1,IF(SUM(J123:J$169)+SUM(I$26:I122)&lt;$I$22,1,0))</f>
        <v>1</v>
      </c>
      <c r="K122" s="33">
        <f t="shared" si="30"/>
        <v>1</v>
      </c>
      <c r="L122" s="33">
        <f t="shared" si="31"/>
        <v>1</v>
      </c>
      <c r="M122" s="33"/>
      <c r="N122" s="33"/>
      <c r="O122" s="33"/>
      <c r="P122" s="33"/>
      <c r="Q122" s="33"/>
      <c r="R122" s="33"/>
      <c r="S122" s="33"/>
      <c r="T122" s="285" t="s">
        <v>8</v>
      </c>
      <c r="U122" s="124"/>
      <c r="V122" s="568" t="s">
        <v>28</v>
      </c>
      <c r="W122" s="568"/>
      <c r="X122" s="568"/>
      <c r="Y122" s="568"/>
      <c r="Z122" s="568"/>
      <c r="AA122" s="286" t="s">
        <v>22</v>
      </c>
      <c r="AB122" s="282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>
        <f t="shared" ref="B123:B133" si="36">IFERROR(IF($A123=0,0, ($AD123)/$E$1  ),0)</f>
        <v>0</v>
      </c>
      <c r="C123" s="121">
        <f t="shared" ref="C123:C133" si="37">IF($A123=0,0,$B123*$E$1)</f>
        <v>0</v>
      </c>
      <c r="D123" s="121">
        <f t="shared" ref="D123:D133" si="38">IF($A123=0,0,$B123*$F$1)</f>
        <v>0</v>
      </c>
      <c r="E123" s="121">
        <f t="shared" ref="E123:E133" si="39">IFERROR(IF($A123=0,0,$AB123),0)</f>
        <v>0</v>
      </c>
      <c r="F123" s="122"/>
      <c r="I123" s="30">
        <v>1</v>
      </c>
      <c r="J123" s="30">
        <f>IF(I123=1,1,IF(SUM(J124:J$169)+SUM(I$26:I123)&lt;$I$22,1,0))</f>
        <v>1</v>
      </c>
      <c r="K123" s="33">
        <f t="shared" si="30"/>
        <v>1</v>
      </c>
      <c r="L123" s="33">
        <f t="shared" si="31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ref="A124:A129" si="40">IFERROR(IF(AD124&gt;0,T124,0),0)</f>
        <v>0</v>
      </c>
      <c r="B124" s="122">
        <f t="shared" si="36"/>
        <v>0</v>
      </c>
      <c r="C124" s="121">
        <f t="shared" si="37"/>
        <v>0</v>
      </c>
      <c r="D124" s="121">
        <f t="shared" si="38"/>
        <v>0</v>
      </c>
      <c r="E124" s="121">
        <f t="shared" si="39"/>
        <v>0</v>
      </c>
      <c r="F124" s="31"/>
      <c r="I124" s="30">
        <f t="shared" ref="I124:I133" si="41">IF($AD124=0,0,1)</f>
        <v>0</v>
      </c>
      <c r="J124" s="30">
        <f>IF(I124=1,1,IF(SUM(J125:J$169)+SUM(I$26:I124)&lt;$I$22,1,0))</f>
        <v>0</v>
      </c>
      <c r="K124" s="33">
        <f t="shared" si="30"/>
        <v>0</v>
      </c>
      <c r="L124" s="33">
        <f t="shared" si="3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42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0"/>
        <v>0</v>
      </c>
      <c r="B125" s="122">
        <f t="shared" si="36"/>
        <v>0</v>
      </c>
      <c r="C125" s="121">
        <f t="shared" si="37"/>
        <v>0</v>
      </c>
      <c r="D125" s="121">
        <f t="shared" si="38"/>
        <v>0</v>
      </c>
      <c r="E125" s="121">
        <f t="shared" si="39"/>
        <v>0</v>
      </c>
      <c r="F125" s="31"/>
      <c r="I125" s="30">
        <f t="shared" si="41"/>
        <v>0</v>
      </c>
      <c r="J125" s="30">
        <f>IF(I125=1,1,IF(SUM(J126:J$169)+SUM(I$26:I125)&lt;$I$22,1,0))</f>
        <v>0</v>
      </c>
      <c r="K125" s="33">
        <f t="shared" si="30"/>
        <v>0</v>
      </c>
      <c r="L125" s="33">
        <f t="shared" si="3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2"/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0"/>
        <v>0</v>
      </c>
      <c r="B126" s="122">
        <f t="shared" si="36"/>
        <v>0</v>
      </c>
      <c r="C126" s="121">
        <f t="shared" si="37"/>
        <v>0</v>
      </c>
      <c r="D126" s="121">
        <f t="shared" si="38"/>
        <v>0</v>
      </c>
      <c r="E126" s="121">
        <f t="shared" si="39"/>
        <v>0</v>
      </c>
      <c r="F126" s="31"/>
      <c r="I126" s="30">
        <f t="shared" si="41"/>
        <v>0</v>
      </c>
      <c r="J126" s="30">
        <f>IF(I126=1,1,IF(SUM(J127:J$169)+SUM(I$26:I126)&lt;$I$22,1,0))</f>
        <v>0</v>
      </c>
      <c r="K126" s="33">
        <f t="shared" si="30"/>
        <v>0</v>
      </c>
      <c r="L126" s="33">
        <f t="shared" si="31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2"/>
        <v>0</v>
      </c>
      <c r="AE126" s="32"/>
      <c r="AF126" s="39"/>
      <c r="AG126" s="38"/>
    </row>
    <row r="127" spans="1:33" s="27" customFormat="1" hidden="1" x14ac:dyDescent="0.25">
      <c r="A127" s="30">
        <f t="shared" si="40"/>
        <v>0</v>
      </c>
      <c r="B127" s="122">
        <f t="shared" si="36"/>
        <v>0</v>
      </c>
      <c r="C127" s="121">
        <f t="shared" si="37"/>
        <v>0</v>
      </c>
      <c r="D127" s="121">
        <f t="shared" si="38"/>
        <v>0</v>
      </c>
      <c r="E127" s="121">
        <f t="shared" si="39"/>
        <v>0</v>
      </c>
      <c r="F127" s="31"/>
      <c r="I127" s="30">
        <f t="shared" si="41"/>
        <v>0</v>
      </c>
      <c r="J127" s="30">
        <f>IF(I127=1,1,IF(SUM(J128:J$169)+SUM(I$26:I127)&lt;$I$22,1,0))</f>
        <v>0</v>
      </c>
      <c r="K127" s="33">
        <f t="shared" si="30"/>
        <v>0</v>
      </c>
      <c r="L127" s="33">
        <f t="shared" si="31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2"/>
        <v>0</v>
      </c>
      <c r="AE127" s="32"/>
      <c r="AF127" s="39"/>
      <c r="AG127" s="38"/>
    </row>
    <row r="128" spans="1:33" s="27" customFormat="1" hidden="1" x14ac:dyDescent="0.25">
      <c r="A128" s="30">
        <f t="shared" si="40"/>
        <v>0</v>
      </c>
      <c r="B128" s="122">
        <f t="shared" si="36"/>
        <v>0</v>
      </c>
      <c r="C128" s="121">
        <f t="shared" si="37"/>
        <v>0</v>
      </c>
      <c r="D128" s="121">
        <f t="shared" si="38"/>
        <v>0</v>
      </c>
      <c r="E128" s="121">
        <f t="shared" si="39"/>
        <v>0</v>
      </c>
      <c r="F128" s="31"/>
      <c r="I128" s="30">
        <f t="shared" si="41"/>
        <v>0</v>
      </c>
      <c r="J128" s="30">
        <f>IF(I128=1,1,IF(SUM(J129:J$169)+SUM(I$26:I128)&lt;$I$22,1,0))</f>
        <v>0</v>
      </c>
      <c r="K128" s="33">
        <f t="shared" si="30"/>
        <v>0</v>
      </c>
      <c r="L128" s="33">
        <f t="shared" si="31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2"/>
        <v>0</v>
      </c>
      <c r="AE128" s="32"/>
      <c r="AF128" s="39"/>
      <c r="AG128" s="38"/>
    </row>
    <row r="129" spans="1:33" s="27" customFormat="1" hidden="1" x14ac:dyDescent="0.25">
      <c r="A129" s="30">
        <f t="shared" si="40"/>
        <v>0</v>
      </c>
      <c r="B129" s="122">
        <f t="shared" si="36"/>
        <v>0</v>
      </c>
      <c r="C129" s="121">
        <f t="shared" si="37"/>
        <v>0</v>
      </c>
      <c r="D129" s="121">
        <f t="shared" si="38"/>
        <v>0</v>
      </c>
      <c r="E129" s="121">
        <f t="shared" si="39"/>
        <v>0</v>
      </c>
      <c r="F129" s="31"/>
      <c r="I129" s="30">
        <f t="shared" si="41"/>
        <v>0</v>
      </c>
      <c r="J129" s="30">
        <f>IF(I129=1,1,IF(SUM(J130:J$169)+SUM(I$26:I129)&lt;$I$22,1,0))</f>
        <v>1</v>
      </c>
      <c r="K129" s="33">
        <f t="shared" si="30"/>
        <v>1</v>
      </c>
      <c r="L129" s="33">
        <f t="shared" si="3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2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36"/>
        <v>0</v>
      </c>
      <c r="C130" s="121">
        <f t="shared" si="37"/>
        <v>0</v>
      </c>
      <c r="D130" s="121">
        <f t="shared" si="38"/>
        <v>0</v>
      </c>
      <c r="E130" s="121">
        <f t="shared" si="39"/>
        <v>0</v>
      </c>
      <c r="F130" s="31"/>
      <c r="I130" s="30">
        <f t="shared" si="41"/>
        <v>0</v>
      </c>
      <c r="J130" s="30">
        <f>IF(I130=1,1,IF(SUM(J131:J$169)+SUM(I$26:I130)&lt;$I$22,1,0))</f>
        <v>1</v>
      </c>
      <c r="K130" s="33">
        <f t="shared" si="30"/>
        <v>1</v>
      </c>
      <c r="L130" s="33">
        <f t="shared" si="3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2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36"/>
        <v>0</v>
      </c>
      <c r="C131" s="121">
        <f t="shared" si="37"/>
        <v>0</v>
      </c>
      <c r="D131" s="121">
        <f t="shared" si="38"/>
        <v>0</v>
      </c>
      <c r="E131" s="121">
        <f t="shared" si="39"/>
        <v>0</v>
      </c>
      <c r="F131" s="31"/>
      <c r="I131" s="30">
        <f t="shared" si="41"/>
        <v>0</v>
      </c>
      <c r="J131" s="30">
        <f>IF(I131=1,1,IF(SUM(J132:J$169)+SUM(I$26:I131)&lt;$I$22,1,0))</f>
        <v>1</v>
      </c>
      <c r="K131" s="33">
        <f t="shared" si="30"/>
        <v>1</v>
      </c>
      <c r="L131" s="33">
        <f t="shared" si="3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2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36"/>
        <v>0</v>
      </c>
      <c r="C132" s="121">
        <f t="shared" si="37"/>
        <v>0</v>
      </c>
      <c r="D132" s="121">
        <f t="shared" si="38"/>
        <v>0</v>
      </c>
      <c r="E132" s="121">
        <f t="shared" si="39"/>
        <v>0</v>
      </c>
      <c r="F132" s="31"/>
      <c r="I132" s="30">
        <f t="shared" si="41"/>
        <v>0</v>
      </c>
      <c r="J132" s="30">
        <f>IF(I132=1,1,IF(SUM(J133:J$169)+SUM(I$26:I132)&lt;$I$22,1,0))</f>
        <v>1</v>
      </c>
      <c r="K132" s="33">
        <f t="shared" si="30"/>
        <v>1</v>
      </c>
      <c r="L132" s="33">
        <f t="shared" si="3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2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36"/>
        <v>0</v>
      </c>
      <c r="C133" s="121">
        <f t="shared" si="37"/>
        <v>0</v>
      </c>
      <c r="D133" s="121">
        <f t="shared" si="38"/>
        <v>0</v>
      </c>
      <c r="E133" s="121">
        <f t="shared" si="39"/>
        <v>0</v>
      </c>
      <c r="F133" s="31"/>
      <c r="I133" s="30">
        <f t="shared" si="41"/>
        <v>0</v>
      </c>
      <c r="J133" s="30">
        <f>IF(I133=1,1,IF(SUM(J134:J$169)+SUM(I$26:I133)&lt;$I$22,1,0))</f>
        <v>1</v>
      </c>
      <c r="K133" s="33">
        <f t="shared" si="30"/>
        <v>1</v>
      </c>
      <c r="L133" s="33">
        <f t="shared" si="31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2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30"/>
        <v>1</v>
      </c>
      <c r="L134" s="61">
        <f t="shared" si="31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ROUND(SUM(AD123:AD133),2)</f>
        <v>0</v>
      </c>
      <c r="AE134" s="102"/>
      <c r="AF134" s="104"/>
      <c r="AG134" s="103"/>
    </row>
    <row r="135" spans="1:33" s="27" customFormat="1" ht="25.5" x14ac:dyDescent="0.25">
      <c r="H135" s="138" t="s">
        <v>26</v>
      </c>
      <c r="I135" s="30">
        <v>1</v>
      </c>
      <c r="J135" s="30">
        <f>IF(I135=1,1,IF(SUM(J137:J$169)+SUM(I$26:I135)&lt;$I$22,1,0))</f>
        <v>1</v>
      </c>
      <c r="K135" s="33">
        <f t="shared" si="30"/>
        <v>1</v>
      </c>
      <c r="L135" s="33">
        <f t="shared" si="31"/>
        <v>1</v>
      </c>
      <c r="M135" s="33"/>
      <c r="N135" s="33"/>
      <c r="O135" s="33"/>
      <c r="P135" s="33"/>
      <c r="Q135" s="33"/>
      <c r="R135" s="33"/>
      <c r="S135" s="33"/>
      <c r="T135" s="285" t="s">
        <v>8</v>
      </c>
      <c r="U135" s="124"/>
      <c r="V135" s="568" t="s">
        <v>25</v>
      </c>
      <c r="W135" s="568"/>
      <c r="X135" s="568"/>
      <c r="Y135" s="568"/>
      <c r="Z135" s="568"/>
      <c r="AA135" s="286" t="s">
        <v>22</v>
      </c>
      <c r="AB135" s="282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1" t="s">
        <v>480</v>
      </c>
      <c r="W136" s="431"/>
      <c r="X136" s="431"/>
      <c r="Y136" s="431"/>
      <c r="Z136" s="431"/>
      <c r="AA136" s="131" t="s">
        <v>441</v>
      </c>
      <c r="AB136" s="115">
        <v>2</v>
      </c>
      <c r="AC136" s="207">
        <f>VLOOKUP(V136,BASE!$B$5:$E$60,4,FALSE)</f>
        <v>162</v>
      </c>
      <c r="AD136" s="113">
        <f>ROUND(AC136*AB136,2)</f>
        <v>324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3">IFERROR(IF($A137=0,0, ($AD137)/$E$1  ),0)</f>
        <v>0</v>
      </c>
      <c r="C137" s="121">
        <f t="shared" ref="C137:C147" si="44">IF($A137=0,0,$B137*$E$1)</f>
        <v>0</v>
      </c>
      <c r="D137" s="121">
        <f t="shared" ref="D137:D147" si="45">IF($A137=0,0,$B137*$F$1)</f>
        <v>0</v>
      </c>
      <c r="E137" s="121">
        <f t="shared" ref="E137:E147" si="46">IFERROR(IF($A137=0,0,$AB137),0)</f>
        <v>0</v>
      </c>
      <c r="F137" s="31"/>
      <c r="G137" s="27">
        <f t="shared" ref="G137:G147" ca="1" si="47">IF($H137=0,0,IFERROR(INDIRECT(CONCATENATE("'",$T137,"'!E1")),0))</f>
        <v>0</v>
      </c>
      <c r="H137" s="285">
        <f t="shared" ref="H137:H147" ca="1" si="48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0"/>
        <v>1</v>
      </c>
      <c r="L137" s="33">
        <f t="shared" si="31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49">IFERROR(IF(AD138&gt;0,T138,0),0)</f>
        <v>0</v>
      </c>
      <c r="B138" s="122">
        <f t="shared" si="43"/>
        <v>0</v>
      </c>
      <c r="C138" s="121">
        <f t="shared" si="44"/>
        <v>0</v>
      </c>
      <c r="D138" s="121">
        <f t="shared" si="45"/>
        <v>0</v>
      </c>
      <c r="E138" s="121">
        <f t="shared" si="46"/>
        <v>0</v>
      </c>
      <c r="G138" s="27">
        <f t="shared" ca="1" si="47"/>
        <v>0</v>
      </c>
      <c r="H138" s="285">
        <f t="shared" ca="1" si="48"/>
        <v>0</v>
      </c>
      <c r="I138" s="30">
        <f t="shared" ref="I138:I147" si="50">IF($AD138=0,0,1)</f>
        <v>0</v>
      </c>
      <c r="J138" s="30">
        <v>0</v>
      </c>
      <c r="K138" s="33">
        <f t="shared" si="30"/>
        <v>0</v>
      </c>
      <c r="L138" s="33">
        <f t="shared" si="3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1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49"/>
        <v>0</v>
      </c>
      <c r="B139" s="122">
        <f t="shared" si="43"/>
        <v>0</v>
      </c>
      <c r="C139" s="121">
        <f t="shared" si="44"/>
        <v>0</v>
      </c>
      <c r="D139" s="121">
        <f t="shared" si="45"/>
        <v>0</v>
      </c>
      <c r="E139" s="121">
        <f t="shared" si="46"/>
        <v>0</v>
      </c>
      <c r="G139" s="27">
        <f t="shared" ca="1" si="47"/>
        <v>0</v>
      </c>
      <c r="H139" s="285">
        <f t="shared" ca="1" si="48"/>
        <v>0</v>
      </c>
      <c r="I139" s="30">
        <f t="shared" si="50"/>
        <v>0</v>
      </c>
      <c r="J139" s="30">
        <v>0</v>
      </c>
      <c r="K139" s="33">
        <f t="shared" si="30"/>
        <v>0</v>
      </c>
      <c r="L139" s="33">
        <f t="shared" si="3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1"/>
        <v>0</v>
      </c>
      <c r="AE139" s="32"/>
      <c r="AF139" s="39"/>
      <c r="AG139" s="38"/>
    </row>
    <row r="140" spans="1:33" s="27" customFormat="1" hidden="1" x14ac:dyDescent="0.25">
      <c r="A140" s="30">
        <f t="shared" si="49"/>
        <v>0</v>
      </c>
      <c r="B140" s="122">
        <f t="shared" si="43"/>
        <v>0</v>
      </c>
      <c r="C140" s="121">
        <f t="shared" si="44"/>
        <v>0</v>
      </c>
      <c r="D140" s="121">
        <f t="shared" si="45"/>
        <v>0</v>
      </c>
      <c r="E140" s="121">
        <f t="shared" si="46"/>
        <v>0</v>
      </c>
      <c r="G140" s="27">
        <f t="shared" ca="1" si="47"/>
        <v>0</v>
      </c>
      <c r="H140" s="285">
        <f t="shared" ca="1" si="48"/>
        <v>0</v>
      </c>
      <c r="I140" s="30">
        <f t="shared" si="50"/>
        <v>0</v>
      </c>
      <c r="J140" s="30">
        <v>0</v>
      </c>
      <c r="K140" s="33">
        <f t="shared" si="30"/>
        <v>0</v>
      </c>
      <c r="L140" s="33">
        <f t="shared" si="3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1"/>
        <v>0</v>
      </c>
      <c r="AE140" s="32"/>
      <c r="AF140" s="39"/>
      <c r="AG140" s="38"/>
    </row>
    <row r="141" spans="1:33" s="27" customFormat="1" hidden="1" x14ac:dyDescent="0.25">
      <c r="A141" s="30">
        <f t="shared" si="49"/>
        <v>0</v>
      </c>
      <c r="B141" s="122">
        <f t="shared" si="43"/>
        <v>0</v>
      </c>
      <c r="C141" s="121">
        <f t="shared" si="44"/>
        <v>0</v>
      </c>
      <c r="D141" s="121">
        <f t="shared" si="45"/>
        <v>0</v>
      </c>
      <c r="E141" s="121">
        <f t="shared" si="46"/>
        <v>0</v>
      </c>
      <c r="G141" s="27">
        <f t="shared" ca="1" si="47"/>
        <v>0</v>
      </c>
      <c r="H141" s="285">
        <f t="shared" ca="1" si="48"/>
        <v>0</v>
      </c>
      <c r="I141" s="30">
        <f t="shared" si="50"/>
        <v>0</v>
      </c>
      <c r="J141" s="30">
        <v>0</v>
      </c>
      <c r="K141" s="33">
        <f t="shared" si="30"/>
        <v>0</v>
      </c>
      <c r="L141" s="33">
        <f t="shared" si="3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1"/>
        <v>0</v>
      </c>
      <c r="AE141" s="32"/>
      <c r="AF141" s="39"/>
      <c r="AG141" s="38"/>
    </row>
    <row r="142" spans="1:33" s="27" customFormat="1" hidden="1" x14ac:dyDescent="0.25">
      <c r="A142" s="30">
        <f t="shared" si="49"/>
        <v>0</v>
      </c>
      <c r="B142" s="122">
        <f t="shared" si="43"/>
        <v>0</v>
      </c>
      <c r="C142" s="121">
        <f t="shared" si="44"/>
        <v>0</v>
      </c>
      <c r="D142" s="121">
        <f t="shared" si="45"/>
        <v>0</v>
      </c>
      <c r="E142" s="121">
        <f t="shared" si="46"/>
        <v>0</v>
      </c>
      <c r="G142" s="27">
        <f t="shared" ca="1" si="47"/>
        <v>0</v>
      </c>
      <c r="H142" s="285">
        <f t="shared" ca="1" si="48"/>
        <v>0</v>
      </c>
      <c r="I142" s="30">
        <f t="shared" si="50"/>
        <v>0</v>
      </c>
      <c r="J142" s="30">
        <v>0</v>
      </c>
      <c r="K142" s="33">
        <f t="shared" si="30"/>
        <v>0</v>
      </c>
      <c r="L142" s="33">
        <f t="shared" si="3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1"/>
        <v>0</v>
      </c>
      <c r="AE142" s="32"/>
      <c r="AF142" s="39"/>
      <c r="AG142" s="38"/>
    </row>
    <row r="143" spans="1:33" s="27" customFormat="1" hidden="1" x14ac:dyDescent="0.25">
      <c r="A143" s="30">
        <f t="shared" si="49"/>
        <v>0</v>
      </c>
      <c r="B143" s="122">
        <f t="shared" si="43"/>
        <v>0</v>
      </c>
      <c r="C143" s="121">
        <f t="shared" si="44"/>
        <v>0</v>
      </c>
      <c r="D143" s="121">
        <f t="shared" si="45"/>
        <v>0</v>
      </c>
      <c r="E143" s="121">
        <f t="shared" si="46"/>
        <v>0</v>
      </c>
      <c r="G143" s="27">
        <f t="shared" ca="1" si="47"/>
        <v>0</v>
      </c>
      <c r="H143" s="285">
        <f t="shared" ca="1" si="48"/>
        <v>0</v>
      </c>
      <c r="I143" s="30">
        <f t="shared" si="50"/>
        <v>0</v>
      </c>
      <c r="J143" s="30">
        <v>0</v>
      </c>
      <c r="K143" s="33">
        <f t="shared" si="30"/>
        <v>0</v>
      </c>
      <c r="L143" s="33">
        <f t="shared" si="3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1"/>
        <v>0</v>
      </c>
      <c r="AE143" s="32"/>
      <c r="AF143" s="39"/>
      <c r="AG143" s="38"/>
    </row>
    <row r="144" spans="1:33" s="27" customFormat="1" hidden="1" x14ac:dyDescent="0.25">
      <c r="A144" s="30">
        <f t="shared" si="49"/>
        <v>0</v>
      </c>
      <c r="B144" s="122">
        <f t="shared" si="43"/>
        <v>0</v>
      </c>
      <c r="C144" s="121">
        <f t="shared" si="44"/>
        <v>0</v>
      </c>
      <c r="D144" s="121">
        <f t="shared" si="45"/>
        <v>0</v>
      </c>
      <c r="E144" s="121">
        <f t="shared" si="46"/>
        <v>0</v>
      </c>
      <c r="G144" s="27">
        <f t="shared" ca="1" si="47"/>
        <v>0</v>
      </c>
      <c r="H144" s="285">
        <f t="shared" ca="1" si="48"/>
        <v>0</v>
      </c>
      <c r="I144" s="30">
        <f t="shared" si="50"/>
        <v>0</v>
      </c>
      <c r="J144" s="30">
        <v>0</v>
      </c>
      <c r="K144" s="33">
        <f t="shared" si="30"/>
        <v>0</v>
      </c>
      <c r="L144" s="33">
        <f t="shared" si="3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1"/>
        <v>0</v>
      </c>
      <c r="AE144" s="32"/>
      <c r="AF144" s="39"/>
      <c r="AG144" s="38"/>
    </row>
    <row r="145" spans="1:33" s="27" customFormat="1" hidden="1" x14ac:dyDescent="0.25">
      <c r="A145" s="30">
        <f t="shared" si="49"/>
        <v>0</v>
      </c>
      <c r="B145" s="122">
        <f t="shared" si="43"/>
        <v>0</v>
      </c>
      <c r="C145" s="121">
        <f t="shared" si="44"/>
        <v>0</v>
      </c>
      <c r="D145" s="121">
        <f t="shared" si="45"/>
        <v>0</v>
      </c>
      <c r="E145" s="121">
        <f t="shared" si="46"/>
        <v>0</v>
      </c>
      <c r="G145" s="27">
        <f t="shared" ca="1" si="47"/>
        <v>0</v>
      </c>
      <c r="H145" s="285">
        <f t="shared" ca="1" si="48"/>
        <v>0</v>
      </c>
      <c r="I145" s="30">
        <f t="shared" si="50"/>
        <v>0</v>
      </c>
      <c r="J145" s="30">
        <v>0</v>
      </c>
      <c r="K145" s="33">
        <f t="shared" si="30"/>
        <v>0</v>
      </c>
      <c r="L145" s="33">
        <f t="shared" si="3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1"/>
        <v>0</v>
      </c>
      <c r="AE145" s="32"/>
      <c r="AF145" s="39"/>
      <c r="AG145" s="38"/>
    </row>
    <row r="146" spans="1:33" s="27" customFormat="1" hidden="1" x14ac:dyDescent="0.25">
      <c r="A146" s="30">
        <f t="shared" si="49"/>
        <v>0</v>
      </c>
      <c r="B146" s="122">
        <f t="shared" si="43"/>
        <v>0</v>
      </c>
      <c r="C146" s="121">
        <f t="shared" si="44"/>
        <v>0</v>
      </c>
      <c r="D146" s="121">
        <f t="shared" si="45"/>
        <v>0</v>
      </c>
      <c r="E146" s="121">
        <f t="shared" si="46"/>
        <v>0</v>
      </c>
      <c r="G146" s="27">
        <f t="shared" ca="1" si="47"/>
        <v>0</v>
      </c>
      <c r="H146" s="285">
        <f t="shared" ca="1" si="48"/>
        <v>0</v>
      </c>
      <c r="I146" s="30">
        <f t="shared" si="50"/>
        <v>0</v>
      </c>
      <c r="J146" s="30">
        <v>0</v>
      </c>
      <c r="K146" s="33">
        <f t="shared" si="30"/>
        <v>0</v>
      </c>
      <c r="L146" s="33">
        <f t="shared" si="3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1"/>
        <v>0</v>
      </c>
      <c r="AE146" s="32"/>
      <c r="AF146" s="39"/>
      <c r="AG146" s="38"/>
    </row>
    <row r="147" spans="1:33" s="27" customFormat="1" hidden="1" x14ac:dyDescent="0.25">
      <c r="A147" s="30">
        <f t="shared" si="49"/>
        <v>0</v>
      </c>
      <c r="B147" s="122">
        <f t="shared" si="43"/>
        <v>0</v>
      </c>
      <c r="C147" s="121">
        <f t="shared" si="44"/>
        <v>0</v>
      </c>
      <c r="D147" s="121">
        <f t="shared" si="45"/>
        <v>0</v>
      </c>
      <c r="E147" s="121">
        <f t="shared" si="46"/>
        <v>0</v>
      </c>
      <c r="G147" s="27">
        <f t="shared" ca="1" si="47"/>
        <v>0</v>
      </c>
      <c r="H147" s="285">
        <f t="shared" ca="1" si="48"/>
        <v>0</v>
      </c>
      <c r="I147" s="30">
        <f t="shared" si="50"/>
        <v>0</v>
      </c>
      <c r="J147" s="30">
        <v>0</v>
      </c>
      <c r="K147" s="33">
        <f t="shared" si="30"/>
        <v>0</v>
      </c>
      <c r="L147" s="33">
        <f t="shared" si="3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1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0"/>
        <v>1</v>
      </c>
      <c r="L148" s="61">
        <f t="shared" si="31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IF($T$121=0,0,ROUND((SUM(AD136:AD138))/$T$121,2))</f>
        <v>8.1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0"/>
        <v>1</v>
      </c>
      <c r="L149" s="33">
        <f t="shared" si="31"/>
        <v>1</v>
      </c>
      <c r="M149" s="33"/>
      <c r="N149" s="33"/>
      <c r="O149" s="33"/>
      <c r="P149" s="33"/>
      <c r="Q149" s="33"/>
      <c r="R149" s="33"/>
      <c r="S149" s="33"/>
      <c r="T149" s="591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0"/>
        <v>1</v>
      </c>
      <c r="L150" s="33">
        <f t="shared" si="31"/>
        <v>1</v>
      </c>
      <c r="M150" s="33"/>
      <c r="N150" s="33"/>
      <c r="O150" s="33"/>
      <c r="P150" s="33"/>
      <c r="Q150" s="33"/>
      <c r="R150" s="33"/>
      <c r="S150" s="33"/>
      <c r="T150" s="592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2">IFERROR(IF($A151=0,0, ($AD151)/$E$1  ),0)</f>
        <v>0</v>
      </c>
      <c r="C151" s="121">
        <f t="shared" ref="C151:C161" si="53">IF($A151=0,0,$B151*$E$1)</f>
        <v>0</v>
      </c>
      <c r="D151" s="121">
        <f t="shared" ref="D151:D161" si="54">IF($A151=0,0,$B151*$F$1)</f>
        <v>0</v>
      </c>
      <c r="E151" s="121">
        <f t="shared" ref="E151:E161" si="55">IFERROR(IF($A151=0,0,$AB151),0)</f>
        <v>0</v>
      </c>
      <c r="F151" s="31"/>
      <c r="I151" s="30">
        <v>1</v>
      </c>
      <c r="J151" s="30">
        <v>0</v>
      </c>
      <c r="K151" s="33">
        <f t="shared" si="30"/>
        <v>1</v>
      </c>
      <c r="L151" s="33">
        <f t="shared" si="31"/>
        <v>1</v>
      </c>
      <c r="M151" s="33"/>
      <c r="N151" s="33"/>
      <c r="O151" s="33"/>
      <c r="P151" s="33"/>
      <c r="Q151" s="33"/>
      <c r="R151" s="33"/>
      <c r="S151" s="120"/>
      <c r="T151" s="484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56">IFERROR(IF(AD152&gt;0,T152,0),0)</f>
        <v>0</v>
      </c>
      <c r="B152" s="122">
        <f t="shared" si="52"/>
        <v>0</v>
      </c>
      <c r="C152" s="121">
        <f t="shared" si="53"/>
        <v>0</v>
      </c>
      <c r="D152" s="121">
        <f t="shared" si="54"/>
        <v>0</v>
      </c>
      <c r="E152" s="121">
        <f t="shared" si="55"/>
        <v>0</v>
      </c>
      <c r="F152" s="31"/>
      <c r="I152" s="30">
        <f t="shared" ref="I152:I161" si="57">IF($AD152=0,0,1)</f>
        <v>0</v>
      </c>
      <c r="J152" s="30">
        <v>0</v>
      </c>
      <c r="K152" s="33">
        <f t="shared" si="30"/>
        <v>0</v>
      </c>
      <c r="L152" s="33">
        <f t="shared" si="31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58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56"/>
        <v>0</v>
      </c>
      <c r="B153" s="122">
        <f t="shared" si="52"/>
        <v>0</v>
      </c>
      <c r="C153" s="121">
        <f t="shared" si="53"/>
        <v>0</v>
      </c>
      <c r="D153" s="121">
        <f t="shared" si="54"/>
        <v>0</v>
      </c>
      <c r="E153" s="121">
        <f t="shared" si="55"/>
        <v>0</v>
      </c>
      <c r="F153" s="31"/>
      <c r="I153" s="30">
        <f t="shared" si="57"/>
        <v>0</v>
      </c>
      <c r="J153" s="30">
        <v>0</v>
      </c>
      <c r="K153" s="33">
        <f t="shared" si="30"/>
        <v>0</v>
      </c>
      <c r="L153" s="33">
        <f t="shared" si="3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58"/>
        <v>0</v>
      </c>
      <c r="AE153" s="32"/>
      <c r="AF153" s="39"/>
      <c r="AG153" s="38"/>
    </row>
    <row r="154" spans="1:33" s="27" customFormat="1" hidden="1" x14ac:dyDescent="0.25">
      <c r="A154" s="30">
        <f t="shared" si="56"/>
        <v>0</v>
      </c>
      <c r="B154" s="122">
        <f t="shared" si="52"/>
        <v>0</v>
      </c>
      <c r="C154" s="121">
        <f t="shared" si="53"/>
        <v>0</v>
      </c>
      <c r="D154" s="121">
        <f t="shared" si="54"/>
        <v>0</v>
      </c>
      <c r="E154" s="121">
        <f t="shared" si="55"/>
        <v>0</v>
      </c>
      <c r="F154" s="31"/>
      <c r="I154" s="30">
        <f t="shared" si="57"/>
        <v>0</v>
      </c>
      <c r="J154" s="30">
        <v>0</v>
      </c>
      <c r="K154" s="33">
        <f t="shared" si="30"/>
        <v>0</v>
      </c>
      <c r="L154" s="33">
        <f t="shared" si="3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58"/>
        <v>0</v>
      </c>
      <c r="AE154" s="32"/>
      <c r="AF154" s="39"/>
      <c r="AG154" s="38"/>
    </row>
    <row r="155" spans="1:33" s="27" customFormat="1" hidden="1" x14ac:dyDescent="0.25">
      <c r="A155" s="30">
        <f t="shared" si="56"/>
        <v>0</v>
      </c>
      <c r="B155" s="122">
        <f t="shared" si="52"/>
        <v>0</v>
      </c>
      <c r="C155" s="121">
        <f t="shared" si="53"/>
        <v>0</v>
      </c>
      <c r="D155" s="121">
        <f t="shared" si="54"/>
        <v>0</v>
      </c>
      <c r="E155" s="121">
        <f t="shared" si="55"/>
        <v>0</v>
      </c>
      <c r="F155" s="31"/>
      <c r="I155" s="30">
        <f t="shared" si="57"/>
        <v>0</v>
      </c>
      <c r="J155" s="30">
        <v>0</v>
      </c>
      <c r="K155" s="33">
        <f t="shared" ref="K155:K168" si="59">MAX(I155:J155)</f>
        <v>0</v>
      </c>
      <c r="L155" s="33">
        <f t="shared" ref="L155:L168" si="60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58"/>
        <v>0</v>
      </c>
      <c r="AE155" s="32"/>
      <c r="AF155" s="39"/>
      <c r="AG155" s="38"/>
    </row>
    <row r="156" spans="1:33" s="27" customFormat="1" hidden="1" x14ac:dyDescent="0.25">
      <c r="A156" s="30">
        <f t="shared" si="56"/>
        <v>0</v>
      </c>
      <c r="B156" s="122">
        <f t="shared" si="52"/>
        <v>0</v>
      </c>
      <c r="C156" s="121">
        <f t="shared" si="53"/>
        <v>0</v>
      </c>
      <c r="D156" s="121">
        <f t="shared" si="54"/>
        <v>0</v>
      </c>
      <c r="E156" s="121">
        <f t="shared" si="55"/>
        <v>0</v>
      </c>
      <c r="F156" s="31"/>
      <c r="I156" s="30">
        <f t="shared" si="57"/>
        <v>0</v>
      </c>
      <c r="J156" s="30">
        <v>0</v>
      </c>
      <c r="K156" s="33">
        <f t="shared" si="59"/>
        <v>0</v>
      </c>
      <c r="L156" s="33">
        <f t="shared" si="60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58"/>
        <v>0</v>
      </c>
      <c r="AE156" s="32"/>
      <c r="AF156" s="39"/>
      <c r="AG156" s="38"/>
    </row>
    <row r="157" spans="1:33" s="27" customFormat="1" hidden="1" x14ac:dyDescent="0.25">
      <c r="A157" s="30">
        <f t="shared" si="56"/>
        <v>0</v>
      </c>
      <c r="B157" s="122">
        <f t="shared" si="52"/>
        <v>0</v>
      </c>
      <c r="C157" s="121">
        <f t="shared" si="53"/>
        <v>0</v>
      </c>
      <c r="D157" s="121">
        <f t="shared" si="54"/>
        <v>0</v>
      </c>
      <c r="E157" s="121">
        <f t="shared" si="55"/>
        <v>0</v>
      </c>
      <c r="F157" s="31"/>
      <c r="I157" s="30">
        <f t="shared" si="57"/>
        <v>0</v>
      </c>
      <c r="J157" s="30">
        <v>0</v>
      </c>
      <c r="K157" s="33">
        <f t="shared" si="59"/>
        <v>0</v>
      </c>
      <c r="L157" s="33">
        <f t="shared" si="60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8"/>
        <v>0</v>
      </c>
      <c r="AE157" s="32"/>
      <c r="AF157" s="39"/>
      <c r="AG157" s="38"/>
    </row>
    <row r="158" spans="1:33" s="27" customFormat="1" hidden="1" x14ac:dyDescent="0.25">
      <c r="A158" s="30">
        <f t="shared" si="56"/>
        <v>0</v>
      </c>
      <c r="B158" s="122">
        <f t="shared" si="52"/>
        <v>0</v>
      </c>
      <c r="C158" s="121">
        <f t="shared" si="53"/>
        <v>0</v>
      </c>
      <c r="D158" s="121">
        <f t="shared" si="54"/>
        <v>0</v>
      </c>
      <c r="E158" s="121">
        <f t="shared" si="55"/>
        <v>0</v>
      </c>
      <c r="F158" s="31"/>
      <c r="I158" s="30">
        <f t="shared" si="57"/>
        <v>0</v>
      </c>
      <c r="J158" s="30">
        <v>0</v>
      </c>
      <c r="K158" s="33">
        <f t="shared" si="59"/>
        <v>0</v>
      </c>
      <c r="L158" s="33">
        <f t="shared" si="60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8"/>
        <v>0</v>
      </c>
      <c r="AE158" s="32"/>
      <c r="AF158" s="39"/>
      <c r="AG158" s="38"/>
    </row>
    <row r="159" spans="1:33" s="27" customFormat="1" hidden="1" x14ac:dyDescent="0.25">
      <c r="A159" s="30">
        <f t="shared" si="56"/>
        <v>0</v>
      </c>
      <c r="B159" s="122">
        <f t="shared" si="52"/>
        <v>0</v>
      </c>
      <c r="C159" s="121">
        <f t="shared" si="53"/>
        <v>0</v>
      </c>
      <c r="D159" s="121">
        <f t="shared" si="54"/>
        <v>0</v>
      </c>
      <c r="E159" s="121">
        <f t="shared" si="55"/>
        <v>0</v>
      </c>
      <c r="F159" s="31"/>
      <c r="I159" s="30">
        <f t="shared" si="57"/>
        <v>0</v>
      </c>
      <c r="J159" s="30">
        <v>0</v>
      </c>
      <c r="K159" s="33">
        <f t="shared" si="59"/>
        <v>0</v>
      </c>
      <c r="L159" s="33">
        <f t="shared" si="60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8"/>
        <v>0</v>
      </c>
      <c r="AE159" s="32"/>
      <c r="AF159" s="39"/>
      <c r="AG159" s="38"/>
    </row>
    <row r="160" spans="1:33" s="27" customFormat="1" hidden="1" x14ac:dyDescent="0.25">
      <c r="A160" s="30">
        <f t="shared" si="56"/>
        <v>0</v>
      </c>
      <c r="B160" s="122">
        <f t="shared" si="52"/>
        <v>0</v>
      </c>
      <c r="C160" s="121">
        <f t="shared" si="53"/>
        <v>0</v>
      </c>
      <c r="D160" s="121">
        <f t="shared" si="54"/>
        <v>0</v>
      </c>
      <c r="E160" s="121">
        <f t="shared" si="55"/>
        <v>0</v>
      </c>
      <c r="F160" s="31"/>
      <c r="I160" s="30">
        <f t="shared" si="57"/>
        <v>0</v>
      </c>
      <c r="J160" s="30">
        <v>0</v>
      </c>
      <c r="K160" s="33">
        <f t="shared" si="59"/>
        <v>0</v>
      </c>
      <c r="L160" s="33">
        <f t="shared" si="60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8"/>
        <v>0</v>
      </c>
      <c r="AE160" s="32"/>
      <c r="AF160" s="39"/>
      <c r="AG160" s="38"/>
    </row>
    <row r="161" spans="1:33" s="27" customFormat="1" hidden="1" x14ac:dyDescent="0.25">
      <c r="A161" s="30">
        <f t="shared" si="56"/>
        <v>0</v>
      </c>
      <c r="B161" s="122">
        <f t="shared" si="52"/>
        <v>0</v>
      </c>
      <c r="C161" s="121">
        <f t="shared" si="53"/>
        <v>0</v>
      </c>
      <c r="D161" s="121">
        <f t="shared" si="54"/>
        <v>0</v>
      </c>
      <c r="E161" s="121">
        <f t="shared" si="55"/>
        <v>0</v>
      </c>
      <c r="F161" s="31"/>
      <c r="I161" s="30">
        <f t="shared" si="57"/>
        <v>0</v>
      </c>
      <c r="J161" s="30">
        <v>0</v>
      </c>
      <c r="K161" s="33">
        <f t="shared" si="59"/>
        <v>0</v>
      </c>
      <c r="L161" s="33">
        <f t="shared" si="60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8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59"/>
        <v>1</v>
      </c>
      <c r="L162" s="61">
        <f t="shared" si="60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59"/>
        <v>1</v>
      </c>
      <c r="L163" s="33">
        <f t="shared" si="60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TRUNC(SUM(AD121+AD134+AD148+AD162),2)</f>
        <v>1065.0899999999999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285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59"/>
        <v>1</v>
      </c>
      <c r="L164" s="33">
        <f t="shared" si="60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127.81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285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59"/>
        <v>1</v>
      </c>
      <c r="L165" s="33">
        <f t="shared" si="60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128.68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285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59"/>
        <v>1</v>
      </c>
      <c r="L166" s="33">
        <f t="shared" si="60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69.55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285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59"/>
        <v>0</v>
      </c>
      <c r="L167" s="33">
        <f t="shared" si="60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285">
        <f>IFERROR(IF(G168=$A$1,1,0),0)</f>
        <v>0</v>
      </c>
      <c r="I168" s="62">
        <v>1</v>
      </c>
      <c r="J168" s="62">
        <v>1</v>
      </c>
      <c r="K168" s="61">
        <f t="shared" si="59"/>
        <v>1</v>
      </c>
      <c r="L168" s="61">
        <f t="shared" si="60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1391.13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V38:W38"/>
    <mergeCell ref="AD27:AD28"/>
    <mergeCell ref="V29:W29"/>
    <mergeCell ref="V30:W30"/>
    <mergeCell ref="V31:W31"/>
    <mergeCell ref="V32:W32"/>
    <mergeCell ref="V33:W33"/>
    <mergeCell ref="V46:W46"/>
    <mergeCell ref="V47:W47"/>
    <mergeCell ref="V48:W48"/>
    <mergeCell ref="V49:W49"/>
    <mergeCell ref="V50:W50"/>
    <mergeCell ref="V51:W51"/>
    <mergeCell ref="V40:W40"/>
    <mergeCell ref="V41:W41"/>
    <mergeCell ref="V42:W42"/>
    <mergeCell ref="V43:W43"/>
    <mergeCell ref="V44:W44"/>
    <mergeCell ref="V45:W45"/>
    <mergeCell ref="V58:W58"/>
    <mergeCell ref="V59:W59"/>
    <mergeCell ref="V60:W60"/>
    <mergeCell ref="V61:W61"/>
    <mergeCell ref="V62:W62"/>
    <mergeCell ref="V63:W63"/>
    <mergeCell ref="V52:W52"/>
    <mergeCell ref="V53:W53"/>
    <mergeCell ref="V54:W54"/>
    <mergeCell ref="V55:W55"/>
    <mergeCell ref="V56:W56"/>
    <mergeCell ref="V57:W57"/>
    <mergeCell ref="V70:W70"/>
    <mergeCell ref="V71:W71"/>
    <mergeCell ref="V72:W72"/>
    <mergeCell ref="V73:W73"/>
    <mergeCell ref="V74:W74"/>
    <mergeCell ref="V75:W75"/>
    <mergeCell ref="V64:W64"/>
    <mergeCell ref="V65:W65"/>
    <mergeCell ref="V66:W66"/>
    <mergeCell ref="V67:W67"/>
    <mergeCell ref="V68:W68"/>
    <mergeCell ref="V69:W69"/>
    <mergeCell ref="V82:W82"/>
    <mergeCell ref="V83:W83"/>
    <mergeCell ref="V84:W84"/>
    <mergeCell ref="V85:W85"/>
    <mergeCell ref="V86:W86"/>
    <mergeCell ref="V87:W87"/>
    <mergeCell ref="V76:W76"/>
    <mergeCell ref="V77:W77"/>
    <mergeCell ref="V78:W78"/>
    <mergeCell ref="V79:W79"/>
    <mergeCell ref="V80:W80"/>
    <mergeCell ref="V81:W81"/>
    <mergeCell ref="V94:W94"/>
    <mergeCell ref="V95:W95"/>
    <mergeCell ref="V96:W96"/>
    <mergeCell ref="V97:W97"/>
    <mergeCell ref="V98:W98"/>
    <mergeCell ref="V99:W99"/>
    <mergeCell ref="V88:W88"/>
    <mergeCell ref="V89:W89"/>
    <mergeCell ref="V90:W90"/>
    <mergeCell ref="V91:W91"/>
    <mergeCell ref="V92:W92"/>
    <mergeCell ref="V93:W93"/>
    <mergeCell ref="X121:Y121"/>
    <mergeCell ref="V122:Z122"/>
    <mergeCell ref="V123:Z123"/>
    <mergeCell ref="V124:Z124"/>
    <mergeCell ref="V125:Z125"/>
    <mergeCell ref="V126:Z126"/>
    <mergeCell ref="V100:W100"/>
    <mergeCell ref="V101:W101"/>
    <mergeCell ref="V102:W102"/>
    <mergeCell ref="V103:W103"/>
    <mergeCell ref="V104:W104"/>
    <mergeCell ref="V121:W121"/>
    <mergeCell ref="V133:Z133"/>
    <mergeCell ref="V135:Z135"/>
    <mergeCell ref="V137:Z137"/>
    <mergeCell ref="V138:Z138"/>
    <mergeCell ref="V139:Z139"/>
    <mergeCell ref="V140:Z140"/>
    <mergeCell ref="V127:Z127"/>
    <mergeCell ref="V128:Z128"/>
    <mergeCell ref="V129:Z129"/>
    <mergeCell ref="V130:Z130"/>
    <mergeCell ref="V131:Z131"/>
    <mergeCell ref="V132:Z132"/>
    <mergeCell ref="V147:Z147"/>
    <mergeCell ref="T149:T150"/>
    <mergeCell ref="V149:W150"/>
    <mergeCell ref="X149:X150"/>
    <mergeCell ref="Y149:AA149"/>
    <mergeCell ref="AB149:AB150"/>
    <mergeCell ref="V141:Z141"/>
    <mergeCell ref="V142:Z142"/>
    <mergeCell ref="V143:Z143"/>
    <mergeCell ref="V144:Z144"/>
    <mergeCell ref="V145:Z145"/>
    <mergeCell ref="V146:Z146"/>
    <mergeCell ref="V161:W161"/>
    <mergeCell ref="V155:W155"/>
    <mergeCell ref="V156:W156"/>
    <mergeCell ref="V157:W157"/>
    <mergeCell ref="V158:W158"/>
    <mergeCell ref="V159:W159"/>
    <mergeCell ref="V160:W160"/>
    <mergeCell ref="AC149:AC150"/>
    <mergeCell ref="AD149:AD150"/>
    <mergeCell ref="V151:W151"/>
    <mergeCell ref="V152:W152"/>
    <mergeCell ref="V153:W153"/>
    <mergeCell ref="V154:W154"/>
  </mergeCells>
  <conditionalFormatting sqref="T117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4:G168 G105 G108:G117">
      <formula1>"CONSULTORIA,SICRO"</formula1>
    </dataValidation>
    <dataValidation type="whole" allowBlank="1" showInputMessage="1" showErrorMessage="1" sqref="T105 T108:T117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4"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162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03 04 01</v>
      </c>
      <c r="C1" s="25" t="str">
        <f>CONCATENATE($W$25)</f>
        <v>PROJETO DE PAVIMENTAÇÃO  - DUPLICAÇÃO</v>
      </c>
      <c r="D1" s="25" t="str">
        <f>CONCATENATE($AC$25)</f>
        <v>Km</v>
      </c>
      <c r="E1" s="231">
        <f>$AD$163</f>
        <v>2130.17</v>
      </c>
      <c r="F1" s="231">
        <f>$AD$168</f>
        <v>2782.25</v>
      </c>
      <c r="G1" s="233">
        <f>$T$121</f>
        <v>20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164</v>
      </c>
      <c r="W25" s="579" t="str">
        <f>VLOOKUP(V25,ORÇAMENTO!E:G,2,0)</f>
        <v>PROJETO DE PAVIMENTAÇÃO  - DUPLICAÇÃO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57" si="0">MAX(I27:J27)</f>
        <v>1</v>
      </c>
      <c r="L27" s="33">
        <f t="shared" ref="L27:L57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IF(I38=1,1,IF(SUM(J39:J$169)+SUM(I$26:I38)&lt;$I$22,1,0))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63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0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16229.83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81</v>
      </c>
      <c r="U42" s="48"/>
      <c r="V42" s="569" t="s">
        <v>212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AB42/SUM($AB$42:$AB$85)</f>
        <v>0.19298245614035087</v>
      </c>
      <c r="AB42" s="114">
        <v>110</v>
      </c>
      <c r="AC42" s="196">
        <f>Y42/220</f>
        <v>51.580363636363636</v>
      </c>
      <c r="AD42" s="113">
        <f>ROUND(AB42*AC42,4)</f>
        <v>5673.84</v>
      </c>
      <c r="AE42" s="32"/>
      <c r="AF42" s="39"/>
      <c r="AG42" s="38"/>
    </row>
    <row r="43" spans="1:33" s="27" customFormat="1" x14ac:dyDescent="0.25">
      <c r="A43" s="30"/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3">IF($AD43=0,0,1)</f>
        <v>1</v>
      </c>
      <c r="J43" s="30">
        <f>IF(I43=1,1,IF(SUM(J44:J$169)+SUM(I$26:I43)&lt;$I$22,1,0))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104</v>
      </c>
      <c r="U43" s="48"/>
      <c r="V43" s="569" t="s">
        <v>206</v>
      </c>
      <c r="W43" s="569"/>
      <c r="X43" s="131" t="s">
        <v>207</v>
      </c>
      <c r="Y43" s="207">
        <f>VLOOKUP(X43,BASE!$B$5:$E$53,4,FALSE)</f>
        <v>8882.5</v>
      </c>
      <c r="Z43" s="198">
        <v>1</v>
      </c>
      <c r="AA43" s="197">
        <f>AB43/SUM($AB$42:$AB$85)</f>
        <v>0.38596491228070173</v>
      </c>
      <c r="AB43" s="114">
        <v>220</v>
      </c>
      <c r="AC43" s="196">
        <f>Y43/220</f>
        <v>40.375</v>
      </c>
      <c r="AD43" s="113">
        <f t="shared" ref="AD43:AD61" si="14">ROUND(AB43*AC43,4)</f>
        <v>8882.5</v>
      </c>
      <c r="AE43" s="32"/>
      <c r="AF43" s="39"/>
      <c r="AG43" s="38"/>
    </row>
    <row r="44" spans="1:33" s="27" customFormat="1" hidden="1" x14ac:dyDescent="0.25">
      <c r="A44" s="30">
        <f t="shared" ref="A44:A60" si="15">IFERROR(IF(AD44&gt;0,T44,0),0)</f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4"/>
        <v>0</v>
      </c>
      <c r="AE44" s="32"/>
      <c r="AF44" s="39"/>
      <c r="AG44" s="38"/>
    </row>
    <row r="45" spans="1:33" s="27" customFormat="1" hidden="1" x14ac:dyDescent="0.25">
      <c r="A45" s="30">
        <f t="shared" si="15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ref="K58:K89" si="16">MAX(I58:J58)</f>
        <v>0</v>
      </c>
      <c r="L58" s="33">
        <f t="shared" ref="L58:L89" si="17">K58</f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si="16"/>
        <v>0</v>
      </c>
      <c r="L59" s="33">
        <f t="shared" si="17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hidden="1" x14ac:dyDescent="0.25">
      <c r="A60" s="30">
        <f t="shared" si="15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3"/>
        <v>0</v>
      </c>
      <c r="J60" s="30">
        <f>IF(I60=1,1,IF(SUM(J61:J$169)+SUM(I$26:I60)&lt;$I$22,1,0))</f>
        <v>0</v>
      </c>
      <c r="K60" s="33">
        <f t="shared" si="16"/>
        <v>0</v>
      </c>
      <c r="L60" s="33">
        <f t="shared" si="1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4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IF(I61=1,1,IF(SUM(J62:J$169)+SUM(I$26:I61)&lt;$I$22,1,0))</f>
        <v>1</v>
      </c>
      <c r="K61" s="33">
        <f t="shared" si="16"/>
        <v>1</v>
      </c>
      <c r="L61" s="33">
        <f t="shared" si="17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AB61/SUM($AB$42:$AB$85)</f>
        <v>3.5087719298245612E-2</v>
      </c>
      <c r="AB61" s="114">
        <v>20</v>
      </c>
      <c r="AC61" s="196">
        <f>Y61/220</f>
        <v>83.674272727272722</v>
      </c>
      <c r="AD61" s="113">
        <f t="shared" si="14"/>
        <v>1673.4855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16"/>
        <v>1</v>
      </c>
      <c r="L62" s="33">
        <f t="shared" si="17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ROUND(SUM(AD63:AD82),2)</f>
        <v>3044.5</v>
      </c>
      <c r="AE62" s="32"/>
      <c r="AF62" s="39"/>
      <c r="AG62" s="38"/>
    </row>
    <row r="63" spans="1:33" s="27" customFormat="1" x14ac:dyDescent="0.25">
      <c r="A63" s="30"/>
      <c r="B63" s="122">
        <f t="shared" ref="B63:B82" si="18">IFERROR(IF($A63=0,0, ($AD63/$G$1)/$E$1  ),0)</f>
        <v>0</v>
      </c>
      <c r="C63" s="121">
        <f t="shared" ref="C63:C82" si="19">IF($A63=0,0,$B63*$E$1)</f>
        <v>0</v>
      </c>
      <c r="D63" s="121">
        <f t="shared" ref="D63:D82" si="20">IF($A63=0,0,$B63*$F$1)</f>
        <v>0</v>
      </c>
      <c r="E63" s="121">
        <f>IFERROR(IF($A63=0,0,#REF!*#REF!),0)</f>
        <v>0</v>
      </c>
      <c r="F63" s="122">
        <f t="shared" ref="F63:F82" si="21">IF($A63=0,0, ( ($AD63/$E63) / $Y63))</f>
        <v>0</v>
      </c>
      <c r="I63" s="30">
        <v>1</v>
      </c>
      <c r="J63" s="30">
        <f>IF(I63=1,1,IF(SUM(J64:J$169)+SUM(I$26:I63)&lt;$I$22,1,0))</f>
        <v>1</v>
      </c>
      <c r="K63" s="33">
        <f t="shared" si="16"/>
        <v>1</v>
      </c>
      <c r="L63" s="33">
        <f t="shared" si="17"/>
        <v>1</v>
      </c>
      <c r="M63" s="33"/>
      <c r="N63" s="33"/>
      <c r="O63" s="33"/>
      <c r="P63" s="33"/>
      <c r="Q63" s="33"/>
      <c r="R63" s="33"/>
      <c r="S63" s="33"/>
      <c r="T63" s="200" t="s">
        <v>120</v>
      </c>
      <c r="U63" s="48"/>
      <c r="V63" s="569" t="s">
        <v>229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AB63/SUM($AB$42:$AB$85)</f>
        <v>0.38596491228070173</v>
      </c>
      <c r="AB63" s="114">
        <v>220</v>
      </c>
      <c r="AC63" s="196">
        <f>Y63/220</f>
        <v>13.838636363636363</v>
      </c>
      <c r="AD63" s="113">
        <f>ROUND(AB63*AC63,4)</f>
        <v>3044.5</v>
      </c>
      <c r="AE63" s="32"/>
      <c r="AF63" s="39"/>
      <c r="AG63" s="38"/>
    </row>
    <row r="64" spans="1:33" s="27" customFormat="1" hidden="1" x14ac:dyDescent="0.25">
      <c r="A64" s="30">
        <f t="shared" ref="A64:A81" si="22">IFERROR(IF(AD64&gt;0,T64,0),0)</f>
        <v>0</v>
      </c>
      <c r="B64" s="122">
        <f t="shared" si="18"/>
        <v>0</v>
      </c>
      <c r="C64" s="121">
        <f t="shared" si="19"/>
        <v>0</v>
      </c>
      <c r="D64" s="121">
        <f t="shared" si="20"/>
        <v>0</v>
      </c>
      <c r="E64" s="121">
        <f>IFERROR(IF($A64=0,0,#REF!*#REF!),0)</f>
        <v>0</v>
      </c>
      <c r="F64" s="122">
        <f t="shared" si="21"/>
        <v>0</v>
      </c>
      <c r="I64" s="30">
        <f t="shared" ref="I64:I81" si="23">IF($AD64=0,0,1)</f>
        <v>0</v>
      </c>
      <c r="J64" s="30">
        <f>IF(I64=1,1,IF(SUM(J65:J$169)+SUM(I$26:I64)&lt;$I$22,1,0))</f>
        <v>0</v>
      </c>
      <c r="K64" s="33">
        <f t="shared" si="16"/>
        <v>0</v>
      </c>
      <c r="L64" s="33">
        <f t="shared" si="17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ref="AD64:AD82" si="24">ROUND(AB64*AC64,4)</f>
        <v>0</v>
      </c>
      <c r="AE64" s="32"/>
      <c r="AF64" s="39"/>
      <c r="AG64" s="38"/>
    </row>
    <row r="65" spans="1:33" s="27" customFormat="1" hidden="1" x14ac:dyDescent="0.25">
      <c r="A65" s="30">
        <f t="shared" si="22"/>
        <v>0</v>
      </c>
      <c r="B65" s="122">
        <f t="shared" si="18"/>
        <v>0</v>
      </c>
      <c r="C65" s="121">
        <f t="shared" si="19"/>
        <v>0</v>
      </c>
      <c r="D65" s="121">
        <f t="shared" si="20"/>
        <v>0</v>
      </c>
      <c r="E65" s="121">
        <f>IFERROR(IF($A65=0,0,#REF!*#REF!),0)</f>
        <v>0</v>
      </c>
      <c r="F65" s="122">
        <f t="shared" si="21"/>
        <v>0</v>
      </c>
      <c r="I65" s="30">
        <f t="shared" si="23"/>
        <v>0</v>
      </c>
      <c r="J65" s="30">
        <f>IF(I65=1,1,IF(SUM(J66:J$169)+SUM(I$26:I65)&lt;$I$22,1,0))</f>
        <v>0</v>
      </c>
      <c r="K65" s="33">
        <f t="shared" si="16"/>
        <v>0</v>
      </c>
      <c r="L65" s="33">
        <f t="shared" si="1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4"/>
        <v>0</v>
      </c>
      <c r="AE65" s="32"/>
      <c r="AF65" s="39"/>
      <c r="AG65" s="38"/>
    </row>
    <row r="66" spans="1:33" s="27" customFormat="1" hidden="1" x14ac:dyDescent="0.25">
      <c r="A66" s="30">
        <f t="shared" si="22"/>
        <v>0</v>
      </c>
      <c r="B66" s="122">
        <f t="shared" si="18"/>
        <v>0</v>
      </c>
      <c r="C66" s="121">
        <f t="shared" si="19"/>
        <v>0</v>
      </c>
      <c r="D66" s="121">
        <f t="shared" si="20"/>
        <v>0</v>
      </c>
      <c r="E66" s="121">
        <f>IFERROR(IF($A66=0,0,#REF!*#REF!),0)</f>
        <v>0</v>
      </c>
      <c r="F66" s="122">
        <f t="shared" si="21"/>
        <v>0</v>
      </c>
      <c r="I66" s="30">
        <f t="shared" si="23"/>
        <v>0</v>
      </c>
      <c r="J66" s="30">
        <f>IF(I66=1,1,IF(SUM(J67:J$169)+SUM(I$26:I66)&lt;$I$22,1,0))</f>
        <v>0</v>
      </c>
      <c r="K66" s="33">
        <f t="shared" si="16"/>
        <v>0</v>
      </c>
      <c r="L66" s="33">
        <f t="shared" si="1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4"/>
        <v>0</v>
      </c>
      <c r="AE66" s="32"/>
      <c r="AF66" s="39"/>
      <c r="AG66" s="38"/>
    </row>
    <row r="67" spans="1:33" s="27" customFormat="1" hidden="1" x14ac:dyDescent="0.25">
      <c r="A67" s="30">
        <f t="shared" si="22"/>
        <v>0</v>
      </c>
      <c r="B67" s="122">
        <f t="shared" si="18"/>
        <v>0</v>
      </c>
      <c r="C67" s="121">
        <f t="shared" si="19"/>
        <v>0</v>
      </c>
      <c r="D67" s="121">
        <f t="shared" si="20"/>
        <v>0</v>
      </c>
      <c r="E67" s="121">
        <f>IFERROR(IF($A67=0,0,#REF!*#REF!),0)</f>
        <v>0</v>
      </c>
      <c r="F67" s="122">
        <f t="shared" si="21"/>
        <v>0</v>
      </c>
      <c r="I67" s="30">
        <f t="shared" si="23"/>
        <v>0</v>
      </c>
      <c r="J67" s="30">
        <f>IF(I67=1,1,IF(SUM(J68:J$169)+SUM(I$26:I67)&lt;$I$22,1,0))</f>
        <v>0</v>
      </c>
      <c r="K67" s="33">
        <f t="shared" si="16"/>
        <v>0</v>
      </c>
      <c r="L67" s="33">
        <f t="shared" si="1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4"/>
        <v>0</v>
      </c>
      <c r="AE67" s="32"/>
      <c r="AF67" s="39"/>
      <c r="AG67" s="38"/>
    </row>
    <row r="68" spans="1:33" s="27" customFormat="1" hidden="1" x14ac:dyDescent="0.25">
      <c r="A68" s="30">
        <f t="shared" si="22"/>
        <v>0</v>
      </c>
      <c r="B68" s="122">
        <f t="shared" si="18"/>
        <v>0</v>
      </c>
      <c r="C68" s="121">
        <f t="shared" si="19"/>
        <v>0</v>
      </c>
      <c r="D68" s="121">
        <f t="shared" si="20"/>
        <v>0</v>
      </c>
      <c r="E68" s="121">
        <f>IFERROR(IF($A68=0,0,#REF!*#REF!),0)</f>
        <v>0</v>
      </c>
      <c r="F68" s="122">
        <f t="shared" si="21"/>
        <v>0</v>
      </c>
      <c r="I68" s="30">
        <f t="shared" si="23"/>
        <v>0</v>
      </c>
      <c r="J68" s="30">
        <f>IF(I68=1,1,IF(SUM(J69:J$169)+SUM(I$26:I68)&lt;$I$22,1,0))</f>
        <v>0</v>
      </c>
      <c r="K68" s="33">
        <f t="shared" si="16"/>
        <v>0</v>
      </c>
      <c r="L68" s="33">
        <f t="shared" si="1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4"/>
        <v>0</v>
      </c>
      <c r="AE68" s="32"/>
      <c r="AF68" s="39"/>
      <c r="AG68" s="38"/>
    </row>
    <row r="69" spans="1:33" s="27" customFormat="1" hidden="1" x14ac:dyDescent="0.25">
      <c r="A69" s="30">
        <f t="shared" si="22"/>
        <v>0</v>
      </c>
      <c r="B69" s="122">
        <f t="shared" si="18"/>
        <v>0</v>
      </c>
      <c r="C69" s="121">
        <f t="shared" si="19"/>
        <v>0</v>
      </c>
      <c r="D69" s="121">
        <f t="shared" si="20"/>
        <v>0</v>
      </c>
      <c r="E69" s="121">
        <f>IFERROR(IF($A69=0,0,#REF!*#REF!),0)</f>
        <v>0</v>
      </c>
      <c r="F69" s="122">
        <f t="shared" si="21"/>
        <v>0</v>
      </c>
      <c r="I69" s="30">
        <f t="shared" si="23"/>
        <v>0</v>
      </c>
      <c r="J69" s="30">
        <f>IF(I69=1,1,IF(SUM(J70:J$169)+SUM(I$26:I69)&lt;$I$22,1,0))</f>
        <v>0</v>
      </c>
      <c r="K69" s="33">
        <f t="shared" si="16"/>
        <v>0</v>
      </c>
      <c r="L69" s="33">
        <f t="shared" si="1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4"/>
        <v>0</v>
      </c>
      <c r="AE69" s="32"/>
      <c r="AF69" s="39"/>
      <c r="AG69" s="38"/>
    </row>
    <row r="70" spans="1:33" s="27" customFormat="1" hidden="1" x14ac:dyDescent="0.25">
      <c r="A70" s="30">
        <f t="shared" si="22"/>
        <v>0</v>
      </c>
      <c r="B70" s="122">
        <f t="shared" si="18"/>
        <v>0</v>
      </c>
      <c r="C70" s="121">
        <f t="shared" si="19"/>
        <v>0</v>
      </c>
      <c r="D70" s="121">
        <f t="shared" si="20"/>
        <v>0</v>
      </c>
      <c r="E70" s="121">
        <f>IFERROR(IF($A70=0,0,#REF!*#REF!),0)</f>
        <v>0</v>
      </c>
      <c r="F70" s="122">
        <f t="shared" si="21"/>
        <v>0</v>
      </c>
      <c r="I70" s="30">
        <f t="shared" si="23"/>
        <v>0</v>
      </c>
      <c r="J70" s="30">
        <f>IF(I70=1,1,IF(SUM(J71:J$169)+SUM(I$26:I70)&lt;$I$22,1,0))</f>
        <v>0</v>
      </c>
      <c r="K70" s="33">
        <f t="shared" si="16"/>
        <v>0</v>
      </c>
      <c r="L70" s="33">
        <f t="shared" si="1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4"/>
        <v>0</v>
      </c>
      <c r="AE70" s="32"/>
      <c r="AF70" s="39"/>
      <c r="AG70" s="38"/>
    </row>
    <row r="71" spans="1:33" s="27" customFormat="1" hidden="1" x14ac:dyDescent="0.25">
      <c r="A71" s="30">
        <f t="shared" si="22"/>
        <v>0</v>
      </c>
      <c r="B71" s="122">
        <f t="shared" si="18"/>
        <v>0</v>
      </c>
      <c r="C71" s="121">
        <f t="shared" si="19"/>
        <v>0</v>
      </c>
      <c r="D71" s="121">
        <f t="shared" si="20"/>
        <v>0</v>
      </c>
      <c r="E71" s="121">
        <f>IFERROR(IF($A71=0,0,#REF!*#REF!),0)</f>
        <v>0</v>
      </c>
      <c r="F71" s="122">
        <f t="shared" si="21"/>
        <v>0</v>
      </c>
      <c r="I71" s="30">
        <f t="shared" si="23"/>
        <v>0</v>
      </c>
      <c r="J71" s="30">
        <f>IF(I71=1,1,IF(SUM(J72:J$169)+SUM(I$26:I71)&lt;$I$22,1,0))</f>
        <v>0</v>
      </c>
      <c r="K71" s="33">
        <f t="shared" si="16"/>
        <v>0</v>
      </c>
      <c r="L71" s="33">
        <f t="shared" si="1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4"/>
        <v>0</v>
      </c>
      <c r="AE71" s="32"/>
      <c r="AF71" s="39"/>
      <c r="AG71" s="38"/>
    </row>
    <row r="72" spans="1:33" s="27" customFormat="1" hidden="1" x14ac:dyDescent="0.25">
      <c r="A72" s="30">
        <f t="shared" si="22"/>
        <v>0</v>
      </c>
      <c r="B72" s="122">
        <f t="shared" si="18"/>
        <v>0</v>
      </c>
      <c r="C72" s="121">
        <f t="shared" si="19"/>
        <v>0</v>
      </c>
      <c r="D72" s="121">
        <f t="shared" si="20"/>
        <v>0</v>
      </c>
      <c r="E72" s="121">
        <f>IFERROR(IF($A72=0,0,#REF!*#REF!),0)</f>
        <v>0</v>
      </c>
      <c r="F72" s="122">
        <f t="shared" si="21"/>
        <v>0</v>
      </c>
      <c r="I72" s="30">
        <f t="shared" si="23"/>
        <v>0</v>
      </c>
      <c r="J72" s="30">
        <f>IF(I72=1,1,IF(SUM(J73:J$169)+SUM(I$26:I72)&lt;$I$22,1,0))</f>
        <v>0</v>
      </c>
      <c r="K72" s="33">
        <f t="shared" si="16"/>
        <v>0</v>
      </c>
      <c r="L72" s="33">
        <f t="shared" si="1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4"/>
        <v>0</v>
      </c>
      <c r="AE72" s="32"/>
      <c r="AF72" s="39"/>
      <c r="AG72" s="38"/>
    </row>
    <row r="73" spans="1:33" s="27" customFormat="1" hidden="1" x14ac:dyDescent="0.25">
      <c r="A73" s="30">
        <f t="shared" si="22"/>
        <v>0</v>
      </c>
      <c r="B73" s="122">
        <f t="shared" si="18"/>
        <v>0</v>
      </c>
      <c r="C73" s="121">
        <f t="shared" si="19"/>
        <v>0</v>
      </c>
      <c r="D73" s="121">
        <f t="shared" si="20"/>
        <v>0</v>
      </c>
      <c r="E73" s="121">
        <f>IFERROR(IF($A73=0,0,#REF!*#REF!),0)</f>
        <v>0</v>
      </c>
      <c r="F73" s="122">
        <f t="shared" si="21"/>
        <v>0</v>
      </c>
      <c r="I73" s="30">
        <f t="shared" si="23"/>
        <v>0</v>
      </c>
      <c r="J73" s="30">
        <f>IF(I73=1,1,IF(SUM(J74:J$169)+SUM(I$26:I73)&lt;$I$22,1,0))</f>
        <v>0</v>
      </c>
      <c r="K73" s="33">
        <f t="shared" si="16"/>
        <v>0</v>
      </c>
      <c r="L73" s="33">
        <f t="shared" si="1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4"/>
        <v>0</v>
      </c>
      <c r="AE73" s="32"/>
      <c r="AF73" s="39"/>
      <c r="AG73" s="38"/>
    </row>
    <row r="74" spans="1:33" s="27" customFormat="1" hidden="1" x14ac:dyDescent="0.25">
      <c r="A74" s="30">
        <f t="shared" si="22"/>
        <v>0</v>
      </c>
      <c r="B74" s="122">
        <f t="shared" si="18"/>
        <v>0</v>
      </c>
      <c r="C74" s="121">
        <f t="shared" si="19"/>
        <v>0</v>
      </c>
      <c r="D74" s="121">
        <f t="shared" si="20"/>
        <v>0</v>
      </c>
      <c r="E74" s="121">
        <f>IFERROR(IF($A74=0,0,#REF!*#REF!),0)</f>
        <v>0</v>
      </c>
      <c r="F74" s="122">
        <f t="shared" si="21"/>
        <v>0</v>
      </c>
      <c r="I74" s="30">
        <f t="shared" si="23"/>
        <v>0</v>
      </c>
      <c r="J74" s="30">
        <f>IF(I74=1,1,IF(SUM(J75:J$169)+SUM(I$26:I74)&lt;$I$22,1,0))</f>
        <v>0</v>
      </c>
      <c r="K74" s="33">
        <f t="shared" si="16"/>
        <v>0</v>
      </c>
      <c r="L74" s="33">
        <f t="shared" si="1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4"/>
        <v>0</v>
      </c>
      <c r="AE74" s="32"/>
      <c r="AF74" s="39"/>
      <c r="AG74" s="38"/>
    </row>
    <row r="75" spans="1:33" s="27" customFormat="1" hidden="1" x14ac:dyDescent="0.25">
      <c r="A75" s="30">
        <f t="shared" si="22"/>
        <v>0</v>
      </c>
      <c r="B75" s="122">
        <f t="shared" si="18"/>
        <v>0</v>
      </c>
      <c r="C75" s="121">
        <f t="shared" si="19"/>
        <v>0</v>
      </c>
      <c r="D75" s="121">
        <f t="shared" si="20"/>
        <v>0</v>
      </c>
      <c r="E75" s="121">
        <f>IFERROR(IF($A75=0,0,#REF!*#REF!),0)</f>
        <v>0</v>
      </c>
      <c r="F75" s="122">
        <f t="shared" si="21"/>
        <v>0</v>
      </c>
      <c r="I75" s="30">
        <f t="shared" si="23"/>
        <v>0</v>
      </c>
      <c r="J75" s="30">
        <f>IF(I75=1,1,IF(SUM(J76:J$169)+SUM(I$26:I75)&lt;$I$22,1,0))</f>
        <v>0</v>
      </c>
      <c r="K75" s="33">
        <f t="shared" si="16"/>
        <v>0</v>
      </c>
      <c r="L75" s="33">
        <f t="shared" si="1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4"/>
        <v>0</v>
      </c>
      <c r="AE75" s="32"/>
      <c r="AF75" s="39"/>
      <c r="AG75" s="38"/>
    </row>
    <row r="76" spans="1:33" s="27" customFormat="1" hidden="1" x14ac:dyDescent="0.25">
      <c r="A76" s="30">
        <f t="shared" si="22"/>
        <v>0</v>
      </c>
      <c r="B76" s="122">
        <f t="shared" si="18"/>
        <v>0</v>
      </c>
      <c r="C76" s="121">
        <f t="shared" si="19"/>
        <v>0</v>
      </c>
      <c r="D76" s="121">
        <f t="shared" si="20"/>
        <v>0</v>
      </c>
      <c r="E76" s="121">
        <f>IFERROR(IF($A76=0,0,#REF!*#REF!),0)</f>
        <v>0</v>
      </c>
      <c r="F76" s="122">
        <f t="shared" si="21"/>
        <v>0</v>
      </c>
      <c r="I76" s="30">
        <f t="shared" si="23"/>
        <v>0</v>
      </c>
      <c r="J76" s="30">
        <f>IF(I76=1,1,IF(SUM(J77:J$169)+SUM(I$26:I76)&lt;$I$22,1,0))</f>
        <v>0</v>
      </c>
      <c r="K76" s="33">
        <f t="shared" si="16"/>
        <v>0</v>
      </c>
      <c r="L76" s="33">
        <f t="shared" si="1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4"/>
        <v>0</v>
      </c>
      <c r="AE76" s="32"/>
      <c r="AF76" s="39"/>
      <c r="AG76" s="38"/>
    </row>
    <row r="77" spans="1:33" s="27" customFormat="1" hidden="1" x14ac:dyDescent="0.25">
      <c r="A77" s="30">
        <f t="shared" si="22"/>
        <v>0</v>
      </c>
      <c r="B77" s="122">
        <f t="shared" si="18"/>
        <v>0</v>
      </c>
      <c r="C77" s="121">
        <f t="shared" si="19"/>
        <v>0</v>
      </c>
      <c r="D77" s="121">
        <f t="shared" si="20"/>
        <v>0</v>
      </c>
      <c r="E77" s="121">
        <f>IFERROR(IF($A77=0,0,#REF!*#REF!),0)</f>
        <v>0</v>
      </c>
      <c r="F77" s="122">
        <f t="shared" si="21"/>
        <v>0</v>
      </c>
      <c r="I77" s="30">
        <f t="shared" si="23"/>
        <v>0</v>
      </c>
      <c r="J77" s="30">
        <f>IF(I77=1,1,IF(SUM(J78:J$169)+SUM(I$26:I77)&lt;$I$22,1,0))</f>
        <v>0</v>
      </c>
      <c r="K77" s="33">
        <f t="shared" si="16"/>
        <v>0</v>
      </c>
      <c r="L77" s="33">
        <f t="shared" si="1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4"/>
        <v>0</v>
      </c>
      <c r="AE77" s="32"/>
      <c r="AF77" s="39"/>
      <c r="AG77" s="38"/>
    </row>
    <row r="78" spans="1:33" s="27" customFormat="1" hidden="1" x14ac:dyDescent="0.25">
      <c r="A78" s="30">
        <f t="shared" si="22"/>
        <v>0</v>
      </c>
      <c r="B78" s="122">
        <f t="shared" si="18"/>
        <v>0</v>
      </c>
      <c r="C78" s="121">
        <f t="shared" si="19"/>
        <v>0</v>
      </c>
      <c r="D78" s="121">
        <f t="shared" si="20"/>
        <v>0</v>
      </c>
      <c r="E78" s="121">
        <f>IFERROR(IF($A78=0,0,#REF!*#REF!),0)</f>
        <v>0</v>
      </c>
      <c r="F78" s="122">
        <f t="shared" si="21"/>
        <v>0</v>
      </c>
      <c r="I78" s="30">
        <f t="shared" si="23"/>
        <v>0</v>
      </c>
      <c r="J78" s="30">
        <f>IF(I78=1,1,IF(SUM(J79:J$169)+SUM(I$26:I78)&lt;$I$22,1,0))</f>
        <v>0</v>
      </c>
      <c r="K78" s="33">
        <f t="shared" si="16"/>
        <v>0</v>
      </c>
      <c r="L78" s="33">
        <f t="shared" si="1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4"/>
        <v>0</v>
      </c>
      <c r="AE78" s="32"/>
      <c r="AF78" s="39"/>
      <c r="AG78" s="38"/>
    </row>
    <row r="79" spans="1:33" s="27" customFormat="1" hidden="1" x14ac:dyDescent="0.25">
      <c r="A79" s="30">
        <f t="shared" si="22"/>
        <v>0</v>
      </c>
      <c r="B79" s="122">
        <f t="shared" si="18"/>
        <v>0</v>
      </c>
      <c r="C79" s="121">
        <f t="shared" si="19"/>
        <v>0</v>
      </c>
      <c r="D79" s="121">
        <f t="shared" si="20"/>
        <v>0</v>
      </c>
      <c r="E79" s="121">
        <f>IFERROR(IF($A79=0,0,#REF!*#REF!),0)</f>
        <v>0</v>
      </c>
      <c r="F79" s="122">
        <f t="shared" si="21"/>
        <v>0</v>
      </c>
      <c r="I79" s="30">
        <f t="shared" si="23"/>
        <v>0</v>
      </c>
      <c r="J79" s="30">
        <f>IF(I79=1,1,IF(SUM(J80:J$169)+SUM(I$26:I79)&lt;$I$22,1,0))</f>
        <v>0</v>
      </c>
      <c r="K79" s="33">
        <f t="shared" si="16"/>
        <v>0</v>
      </c>
      <c r="L79" s="33">
        <f t="shared" si="1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4"/>
        <v>0</v>
      </c>
      <c r="AE79" s="32"/>
      <c r="AF79" s="39"/>
      <c r="AG79" s="38"/>
    </row>
    <row r="80" spans="1:33" s="27" customFormat="1" hidden="1" x14ac:dyDescent="0.25">
      <c r="A80" s="30">
        <f t="shared" si="22"/>
        <v>0</v>
      </c>
      <c r="B80" s="122">
        <f t="shared" si="18"/>
        <v>0</v>
      </c>
      <c r="C80" s="121">
        <f t="shared" si="19"/>
        <v>0</v>
      </c>
      <c r="D80" s="121">
        <f t="shared" si="20"/>
        <v>0</v>
      </c>
      <c r="E80" s="121">
        <f>IFERROR(IF($A80=0,0,#REF!*#REF!),0)</f>
        <v>0</v>
      </c>
      <c r="F80" s="122">
        <f t="shared" si="21"/>
        <v>0</v>
      </c>
      <c r="I80" s="30">
        <f t="shared" si="23"/>
        <v>0</v>
      </c>
      <c r="J80" s="30">
        <f>IF(I80=1,1,IF(SUM(J81:J$169)+SUM(I$26:I80)&lt;$I$22,1,0))</f>
        <v>0</v>
      </c>
      <c r="K80" s="33">
        <f t="shared" si="16"/>
        <v>0</v>
      </c>
      <c r="L80" s="33">
        <f t="shared" si="1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4"/>
        <v>0</v>
      </c>
      <c r="AE80" s="32"/>
      <c r="AF80" s="39"/>
      <c r="AG80" s="38"/>
    </row>
    <row r="81" spans="1:33" s="27" customFormat="1" hidden="1" x14ac:dyDescent="0.25">
      <c r="A81" s="30">
        <f t="shared" si="22"/>
        <v>0</v>
      </c>
      <c r="B81" s="122">
        <f t="shared" si="18"/>
        <v>0</v>
      </c>
      <c r="C81" s="121">
        <f t="shared" si="19"/>
        <v>0</v>
      </c>
      <c r="D81" s="121">
        <f t="shared" si="20"/>
        <v>0</v>
      </c>
      <c r="E81" s="121">
        <f>IFERROR(IF($A81=0,0,#REF!*#REF!),0)</f>
        <v>0</v>
      </c>
      <c r="F81" s="122">
        <f t="shared" si="21"/>
        <v>0</v>
      </c>
      <c r="I81" s="30">
        <f t="shared" si="23"/>
        <v>0</v>
      </c>
      <c r="J81" s="30">
        <f>IF(I81=1,1,IF(SUM(J82:J$169)+SUM(I$26:I81)&lt;$I$22,1,0))</f>
        <v>0</v>
      </c>
      <c r="K81" s="33">
        <f t="shared" si="16"/>
        <v>0</v>
      </c>
      <c r="L81" s="33">
        <f t="shared" si="1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4"/>
        <v>0</v>
      </c>
      <c r="AE81" s="32"/>
      <c r="AF81" s="39"/>
      <c r="AG81" s="38"/>
    </row>
    <row r="82" spans="1:33" s="27" customFormat="1" x14ac:dyDescent="0.25">
      <c r="A82" s="30"/>
      <c r="B82" s="122">
        <f t="shared" si="18"/>
        <v>0</v>
      </c>
      <c r="C82" s="121">
        <f t="shared" si="19"/>
        <v>0</v>
      </c>
      <c r="D82" s="121">
        <f t="shared" si="20"/>
        <v>0</v>
      </c>
      <c r="E82" s="121">
        <f>IFERROR(IF($A82=0,0,#REF!*#REF!),0)</f>
        <v>0</v>
      </c>
      <c r="F82" s="122">
        <f t="shared" si="21"/>
        <v>0</v>
      </c>
      <c r="I82" s="30">
        <v>1</v>
      </c>
      <c r="J82" s="30">
        <f>IF(I82=1,1,IF(SUM(J83:J$169)+SUM(I$26:I82)&lt;$I$22,1,0))</f>
        <v>1</v>
      </c>
      <c r="K82" s="33">
        <f t="shared" si="16"/>
        <v>1</v>
      </c>
      <c r="L82" s="33">
        <f t="shared" si="17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4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16"/>
        <v>1</v>
      </c>
      <c r="L83" s="33">
        <f t="shared" si="17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ROUND(SUM(AD84:AD103),2)</f>
        <v>0</v>
      </c>
      <c r="AE83" s="32"/>
      <c r="AF83" s="39"/>
      <c r="AG83" s="38"/>
    </row>
    <row r="84" spans="1:33" s="27" customFormat="1" x14ac:dyDescent="0.25">
      <c r="A84" s="30"/>
      <c r="B84" s="122">
        <f t="shared" ref="B84:B103" si="25">IFERROR(IF($A84=0,0, ($AD84/$G$1)/$E$1  ),0)</f>
        <v>0</v>
      </c>
      <c r="C84" s="121">
        <f t="shared" ref="C84:C103" si="26">IF($A84=0,0,$B84*$E$1)</f>
        <v>0</v>
      </c>
      <c r="D84" s="121">
        <f t="shared" ref="D84:D103" si="27">IF($A84=0,0,$B84*$F$1)</f>
        <v>0</v>
      </c>
      <c r="E84" s="121">
        <f>IFERROR(IF($A84=0,0,#REF!*#REF!),0)</f>
        <v>0</v>
      </c>
      <c r="F84" s="122">
        <f t="shared" ref="F84:F103" si="28">IF($A84=0,0, ( ($AD84/$E84) / $Y84))</f>
        <v>0</v>
      </c>
      <c r="I84" s="30">
        <v>1</v>
      </c>
      <c r="J84" s="30">
        <f>IF(I84=1,1,IF(SUM(J85:J$169)+SUM(I$26:I84)&lt;$I$22,1,0))</f>
        <v>1</v>
      </c>
      <c r="K84" s="33">
        <f t="shared" si="16"/>
        <v>1</v>
      </c>
      <c r="L84" s="33">
        <f t="shared" si="17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>ROUND(AB84*AC84,4)</f>
        <v>0</v>
      </c>
      <c r="AE84" s="32"/>
      <c r="AF84" s="39"/>
      <c r="AG84" s="38"/>
    </row>
    <row r="85" spans="1:33" s="27" customFormat="1" x14ac:dyDescent="0.25">
      <c r="A85" s="30"/>
      <c r="B85" s="122">
        <f t="shared" si="25"/>
        <v>0</v>
      </c>
      <c r="C85" s="121">
        <f t="shared" si="26"/>
        <v>0</v>
      </c>
      <c r="D85" s="121">
        <f t="shared" si="27"/>
        <v>0</v>
      </c>
      <c r="E85" s="121">
        <f>IFERROR(IF($A85=0,0,#REF!*#REF!),0)</f>
        <v>0</v>
      </c>
      <c r="F85" s="122">
        <f t="shared" si="28"/>
        <v>0</v>
      </c>
      <c r="I85" s="30">
        <v>1</v>
      </c>
      <c r="J85" s="30">
        <f>IF(I85=1,1,IF(SUM(J86:J$169)+SUM(I$26:I85)&lt;$I$22,1,0))</f>
        <v>1</v>
      </c>
      <c r="K85" s="33">
        <f t="shared" si="16"/>
        <v>1</v>
      </c>
      <c r="L85" s="33">
        <f t="shared" si="1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29">ROUND(AB85*AC85,4)</f>
        <v>0</v>
      </c>
      <c r="AE85" s="32"/>
      <c r="AF85" s="39"/>
      <c r="AG85" s="38"/>
    </row>
    <row r="86" spans="1:33" s="27" customFormat="1" hidden="1" x14ac:dyDescent="0.25">
      <c r="A86" s="30">
        <f t="shared" ref="A86:A103" si="30">IFERROR(IF(AD86&gt;0,T86,0),0)</f>
        <v>0</v>
      </c>
      <c r="B86" s="122">
        <f t="shared" si="25"/>
        <v>0</v>
      </c>
      <c r="C86" s="121">
        <f t="shared" si="26"/>
        <v>0</v>
      </c>
      <c r="D86" s="121">
        <f t="shared" si="27"/>
        <v>0</v>
      </c>
      <c r="E86" s="121">
        <f>IFERROR(IF($A86=0,0,#REF!*#REF!),0)</f>
        <v>0</v>
      </c>
      <c r="F86" s="122">
        <f t="shared" si="28"/>
        <v>0</v>
      </c>
      <c r="I86" s="30">
        <f t="shared" ref="I86:I103" si="31">IF($AD86=0,0,1)</f>
        <v>0</v>
      </c>
      <c r="J86" s="30">
        <f>IF(I86=1,1,IF(SUM(J87:J$169)+SUM(I$26:I86)&lt;$I$22,1,0))</f>
        <v>0</v>
      </c>
      <c r="K86" s="33">
        <f t="shared" si="16"/>
        <v>0</v>
      </c>
      <c r="L86" s="33">
        <f t="shared" si="17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9"/>
        <v>0</v>
      </c>
      <c r="AE86" s="32"/>
      <c r="AF86" s="39"/>
      <c r="AG86" s="38"/>
    </row>
    <row r="87" spans="1:33" s="27" customFormat="1" hidden="1" x14ac:dyDescent="0.25">
      <c r="A87" s="30">
        <f t="shared" si="30"/>
        <v>0</v>
      </c>
      <c r="B87" s="122">
        <f t="shared" si="25"/>
        <v>0</v>
      </c>
      <c r="C87" s="121">
        <f t="shared" si="26"/>
        <v>0</v>
      </c>
      <c r="D87" s="121">
        <f t="shared" si="27"/>
        <v>0</v>
      </c>
      <c r="E87" s="121">
        <f>IFERROR(IF($A87=0,0,#REF!*#REF!),0)</f>
        <v>0</v>
      </c>
      <c r="F87" s="122">
        <f t="shared" si="28"/>
        <v>0</v>
      </c>
      <c r="I87" s="30">
        <f t="shared" si="31"/>
        <v>0</v>
      </c>
      <c r="J87" s="30">
        <f>IF(I87=1,1,IF(SUM(J88:J$169)+SUM(I$26:I87)&lt;$I$22,1,0))</f>
        <v>0</v>
      </c>
      <c r="K87" s="33">
        <f t="shared" si="16"/>
        <v>0</v>
      </c>
      <c r="L87" s="33">
        <f t="shared" si="1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9"/>
        <v>0</v>
      </c>
      <c r="AE87" s="32"/>
      <c r="AF87" s="39"/>
      <c r="AG87" s="38"/>
    </row>
    <row r="88" spans="1:33" s="27" customFormat="1" hidden="1" x14ac:dyDescent="0.25">
      <c r="A88" s="30">
        <f t="shared" si="30"/>
        <v>0</v>
      </c>
      <c r="B88" s="122">
        <f t="shared" si="25"/>
        <v>0</v>
      </c>
      <c r="C88" s="121">
        <f t="shared" si="26"/>
        <v>0</v>
      </c>
      <c r="D88" s="121">
        <f t="shared" si="27"/>
        <v>0</v>
      </c>
      <c r="E88" s="121">
        <f>IFERROR(IF($A88=0,0,#REF!*#REF!),0)</f>
        <v>0</v>
      </c>
      <c r="F88" s="122">
        <f t="shared" si="28"/>
        <v>0</v>
      </c>
      <c r="I88" s="30">
        <f t="shared" si="31"/>
        <v>0</v>
      </c>
      <c r="J88" s="30">
        <f>IF(I88=1,1,IF(SUM(J89:J$169)+SUM(I$26:I88)&lt;$I$22,1,0))</f>
        <v>0</v>
      </c>
      <c r="K88" s="33">
        <f t="shared" si="16"/>
        <v>0</v>
      </c>
      <c r="L88" s="33">
        <f t="shared" si="1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9"/>
        <v>0</v>
      </c>
      <c r="AE88" s="32"/>
      <c r="AF88" s="39"/>
      <c r="AG88" s="38"/>
    </row>
    <row r="89" spans="1:33" s="27" customFormat="1" hidden="1" x14ac:dyDescent="0.25">
      <c r="A89" s="30">
        <f t="shared" si="30"/>
        <v>0</v>
      </c>
      <c r="B89" s="122">
        <f t="shared" si="25"/>
        <v>0</v>
      </c>
      <c r="C89" s="121">
        <f t="shared" si="26"/>
        <v>0</v>
      </c>
      <c r="D89" s="121">
        <f t="shared" si="27"/>
        <v>0</v>
      </c>
      <c r="E89" s="121">
        <f>IFERROR(IF($A89=0,0,#REF!*#REF!),0)</f>
        <v>0</v>
      </c>
      <c r="F89" s="122">
        <f t="shared" si="28"/>
        <v>0</v>
      </c>
      <c r="I89" s="30">
        <f t="shared" si="31"/>
        <v>0</v>
      </c>
      <c r="J89" s="30">
        <f>IF(I89=1,1,IF(SUM(J90:J$169)+SUM(I$26:I89)&lt;$I$22,1,0))</f>
        <v>0</v>
      </c>
      <c r="K89" s="33">
        <f t="shared" si="16"/>
        <v>0</v>
      </c>
      <c r="L89" s="33">
        <f t="shared" si="1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9"/>
        <v>0</v>
      </c>
      <c r="AE89" s="32"/>
      <c r="AF89" s="39"/>
      <c r="AG89" s="38"/>
    </row>
    <row r="90" spans="1:33" s="27" customFormat="1" hidden="1" x14ac:dyDescent="0.25">
      <c r="A90" s="30">
        <f t="shared" si="30"/>
        <v>0</v>
      </c>
      <c r="B90" s="122">
        <f t="shared" si="25"/>
        <v>0</v>
      </c>
      <c r="C90" s="121">
        <f t="shared" si="26"/>
        <v>0</v>
      </c>
      <c r="D90" s="121">
        <f t="shared" si="27"/>
        <v>0</v>
      </c>
      <c r="E90" s="121">
        <f>IFERROR(IF($A90=0,0,#REF!*#REF!),0)</f>
        <v>0</v>
      </c>
      <c r="F90" s="122">
        <f t="shared" si="28"/>
        <v>0</v>
      </c>
      <c r="I90" s="30">
        <f t="shared" si="31"/>
        <v>0</v>
      </c>
      <c r="J90" s="30">
        <f>IF(I90=1,1,IF(SUM(J91:J$169)+SUM(I$26:I90)&lt;$I$22,1,0))</f>
        <v>0</v>
      </c>
      <c r="K90" s="33">
        <f t="shared" ref="K90:K121" si="32">MAX(I90:J90)</f>
        <v>0</v>
      </c>
      <c r="L90" s="33">
        <f t="shared" ref="L90:L121" si="33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9"/>
        <v>0</v>
      </c>
      <c r="AE90" s="32"/>
      <c r="AF90" s="39"/>
      <c r="AG90" s="38"/>
    </row>
    <row r="91" spans="1:33" s="27" customFormat="1" hidden="1" x14ac:dyDescent="0.25">
      <c r="A91" s="30">
        <f t="shared" si="30"/>
        <v>0</v>
      </c>
      <c r="B91" s="122">
        <f t="shared" si="25"/>
        <v>0</v>
      </c>
      <c r="C91" s="121">
        <f t="shared" si="26"/>
        <v>0</v>
      </c>
      <c r="D91" s="121">
        <f t="shared" si="27"/>
        <v>0</v>
      </c>
      <c r="E91" s="121">
        <f>IFERROR(IF($A91=0,0,#REF!*#REF!),0)</f>
        <v>0</v>
      </c>
      <c r="F91" s="122">
        <f t="shared" si="28"/>
        <v>0</v>
      </c>
      <c r="I91" s="30">
        <f t="shared" si="31"/>
        <v>0</v>
      </c>
      <c r="J91" s="30">
        <f>IF(I91=1,1,IF(SUM(J92:J$169)+SUM(I$26:I91)&lt;$I$22,1,0))</f>
        <v>0</v>
      </c>
      <c r="K91" s="33">
        <f t="shared" si="32"/>
        <v>0</v>
      </c>
      <c r="L91" s="33">
        <f t="shared" si="33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9"/>
        <v>0</v>
      </c>
      <c r="AE91" s="32"/>
      <c r="AF91" s="39"/>
      <c r="AG91" s="38"/>
    </row>
    <row r="92" spans="1:33" s="27" customFormat="1" hidden="1" x14ac:dyDescent="0.25">
      <c r="A92" s="30">
        <f t="shared" si="30"/>
        <v>0</v>
      </c>
      <c r="B92" s="122">
        <f t="shared" si="25"/>
        <v>0</v>
      </c>
      <c r="C92" s="121">
        <f t="shared" si="26"/>
        <v>0</v>
      </c>
      <c r="D92" s="121">
        <f t="shared" si="27"/>
        <v>0</v>
      </c>
      <c r="E92" s="121">
        <f>IFERROR(IF($A92=0,0,#REF!*#REF!),0)</f>
        <v>0</v>
      </c>
      <c r="F92" s="122">
        <f t="shared" si="28"/>
        <v>0</v>
      </c>
      <c r="I92" s="30">
        <f t="shared" si="31"/>
        <v>0</v>
      </c>
      <c r="J92" s="30">
        <f>IF(I92=1,1,IF(SUM(J93:J$169)+SUM(I$26:I92)&lt;$I$22,1,0))</f>
        <v>0</v>
      </c>
      <c r="K92" s="33">
        <f t="shared" si="32"/>
        <v>0</v>
      </c>
      <c r="L92" s="33">
        <f t="shared" si="3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9"/>
        <v>0</v>
      </c>
      <c r="AE92" s="32"/>
      <c r="AF92" s="39"/>
      <c r="AG92" s="38"/>
    </row>
    <row r="93" spans="1:33" s="27" customFormat="1" hidden="1" x14ac:dyDescent="0.25">
      <c r="A93" s="30">
        <f t="shared" si="30"/>
        <v>0</v>
      </c>
      <c r="B93" s="122">
        <f t="shared" si="25"/>
        <v>0</v>
      </c>
      <c r="C93" s="121">
        <f t="shared" si="26"/>
        <v>0</v>
      </c>
      <c r="D93" s="121">
        <f t="shared" si="27"/>
        <v>0</v>
      </c>
      <c r="E93" s="121">
        <f>IFERROR(IF($A93=0,0,#REF!*#REF!),0)</f>
        <v>0</v>
      </c>
      <c r="F93" s="122">
        <f t="shared" si="28"/>
        <v>0</v>
      </c>
      <c r="I93" s="30">
        <f t="shared" si="31"/>
        <v>0</v>
      </c>
      <c r="J93" s="30">
        <f>IF(I93=1,1,IF(SUM(J94:J$169)+SUM(I$26:I93)&lt;$I$22,1,0))</f>
        <v>0</v>
      </c>
      <c r="K93" s="33">
        <f t="shared" si="32"/>
        <v>0</v>
      </c>
      <c r="L93" s="33">
        <f t="shared" si="3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9"/>
        <v>0</v>
      </c>
      <c r="AE93" s="32"/>
      <c r="AF93" s="39"/>
      <c r="AG93" s="38"/>
    </row>
    <row r="94" spans="1:33" s="27" customFormat="1" hidden="1" x14ac:dyDescent="0.25">
      <c r="A94" s="30">
        <f t="shared" si="30"/>
        <v>0</v>
      </c>
      <c r="B94" s="122">
        <f t="shared" si="25"/>
        <v>0</v>
      </c>
      <c r="C94" s="121">
        <f t="shared" si="26"/>
        <v>0</v>
      </c>
      <c r="D94" s="121">
        <f t="shared" si="27"/>
        <v>0</v>
      </c>
      <c r="E94" s="121">
        <f>IFERROR(IF($A94=0,0,#REF!*#REF!),0)</f>
        <v>0</v>
      </c>
      <c r="F94" s="122">
        <f t="shared" si="28"/>
        <v>0</v>
      </c>
      <c r="I94" s="30">
        <f t="shared" si="31"/>
        <v>0</v>
      </c>
      <c r="J94" s="30">
        <f>IF(I94=1,1,IF(SUM(J95:J$169)+SUM(I$26:I94)&lt;$I$22,1,0))</f>
        <v>0</v>
      </c>
      <c r="K94" s="33">
        <f t="shared" si="32"/>
        <v>0</v>
      </c>
      <c r="L94" s="33">
        <f t="shared" si="3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9"/>
        <v>0</v>
      </c>
      <c r="AE94" s="32"/>
      <c r="AF94" s="39"/>
      <c r="AG94" s="38"/>
    </row>
    <row r="95" spans="1:33" s="27" customFormat="1" hidden="1" x14ac:dyDescent="0.25">
      <c r="A95" s="30">
        <f t="shared" si="30"/>
        <v>0</v>
      </c>
      <c r="B95" s="122">
        <f t="shared" si="25"/>
        <v>0</v>
      </c>
      <c r="C95" s="121">
        <f t="shared" si="26"/>
        <v>0</v>
      </c>
      <c r="D95" s="121">
        <f t="shared" si="27"/>
        <v>0</v>
      </c>
      <c r="E95" s="121">
        <f>IFERROR(IF($A95=0,0,#REF!*#REF!),0)</f>
        <v>0</v>
      </c>
      <c r="F95" s="122">
        <f t="shared" si="28"/>
        <v>0</v>
      </c>
      <c r="I95" s="30">
        <f t="shared" si="31"/>
        <v>0</v>
      </c>
      <c r="J95" s="30">
        <f>IF(I95=1,1,IF(SUM(J96:J$169)+SUM(I$26:I95)&lt;$I$22,1,0))</f>
        <v>0</v>
      </c>
      <c r="K95" s="33">
        <f t="shared" si="32"/>
        <v>0</v>
      </c>
      <c r="L95" s="33">
        <f t="shared" si="3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9"/>
        <v>0</v>
      </c>
      <c r="AE95" s="32"/>
      <c r="AF95" s="39"/>
      <c r="AG95" s="38"/>
    </row>
    <row r="96" spans="1:33" s="27" customFormat="1" hidden="1" x14ac:dyDescent="0.25">
      <c r="A96" s="30">
        <f t="shared" si="30"/>
        <v>0</v>
      </c>
      <c r="B96" s="122">
        <f t="shared" si="25"/>
        <v>0</v>
      </c>
      <c r="C96" s="121">
        <f t="shared" si="26"/>
        <v>0</v>
      </c>
      <c r="D96" s="121">
        <f t="shared" si="27"/>
        <v>0</v>
      </c>
      <c r="E96" s="121">
        <f>IFERROR(IF($A96=0,0,#REF!*#REF!),0)</f>
        <v>0</v>
      </c>
      <c r="F96" s="122">
        <f t="shared" si="28"/>
        <v>0</v>
      </c>
      <c r="I96" s="30">
        <f t="shared" si="31"/>
        <v>0</v>
      </c>
      <c r="J96" s="30">
        <f>IF(I96=1,1,IF(SUM(J97:J$169)+SUM(I$26:I96)&lt;$I$22,1,0))</f>
        <v>0</v>
      </c>
      <c r="K96" s="33">
        <f t="shared" si="32"/>
        <v>0</v>
      </c>
      <c r="L96" s="33">
        <f t="shared" si="3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9"/>
        <v>0</v>
      </c>
      <c r="AE96" s="32"/>
      <c r="AF96" s="39"/>
      <c r="AG96" s="38"/>
    </row>
    <row r="97" spans="1:33" s="27" customFormat="1" ht="14.45" hidden="1" customHeight="1" x14ac:dyDescent="0.25">
      <c r="A97" s="30">
        <f t="shared" si="30"/>
        <v>0</v>
      </c>
      <c r="B97" s="122">
        <f t="shared" si="25"/>
        <v>0</v>
      </c>
      <c r="C97" s="121">
        <f t="shared" si="26"/>
        <v>0</v>
      </c>
      <c r="D97" s="121">
        <f t="shared" si="27"/>
        <v>0</v>
      </c>
      <c r="E97" s="121">
        <f>IFERROR(IF($A97=0,0,#REF!*#REF!),0)</f>
        <v>0</v>
      </c>
      <c r="F97" s="122">
        <f t="shared" si="28"/>
        <v>0</v>
      </c>
      <c r="I97" s="30">
        <f t="shared" si="31"/>
        <v>0</v>
      </c>
      <c r="J97" s="30">
        <f>IF(I97=1,1,IF(SUM(J98:J$169)+SUM(I$26:I97)&lt;$I$22,1,0))</f>
        <v>0</v>
      </c>
      <c r="K97" s="33">
        <f t="shared" si="32"/>
        <v>0</v>
      </c>
      <c r="L97" s="33">
        <f t="shared" si="3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9"/>
        <v>0</v>
      </c>
      <c r="AE97" s="32"/>
      <c r="AF97" s="39"/>
      <c r="AG97" s="38"/>
    </row>
    <row r="98" spans="1:33" s="27" customFormat="1" hidden="1" x14ac:dyDescent="0.25">
      <c r="A98" s="30">
        <f t="shared" si="30"/>
        <v>0</v>
      </c>
      <c r="B98" s="122">
        <f t="shared" si="25"/>
        <v>0</v>
      </c>
      <c r="C98" s="121">
        <f t="shared" si="26"/>
        <v>0</v>
      </c>
      <c r="D98" s="121">
        <f t="shared" si="27"/>
        <v>0</v>
      </c>
      <c r="E98" s="121">
        <f>IFERROR(IF($A98=0,0,#REF!*#REF!),0)</f>
        <v>0</v>
      </c>
      <c r="F98" s="122">
        <f t="shared" si="28"/>
        <v>0</v>
      </c>
      <c r="I98" s="30">
        <f t="shared" si="31"/>
        <v>0</v>
      </c>
      <c r="J98" s="30">
        <f>IF(I98=1,1,IF(SUM(J99:J$169)+SUM(I$26:I98)&lt;$I$22,1,0))</f>
        <v>0</v>
      </c>
      <c r="K98" s="33">
        <f t="shared" si="32"/>
        <v>0</v>
      </c>
      <c r="L98" s="33">
        <f t="shared" si="3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9"/>
        <v>0</v>
      </c>
      <c r="AE98" s="32"/>
      <c r="AF98" s="39"/>
      <c r="AG98" s="38"/>
    </row>
    <row r="99" spans="1:33" s="27" customFormat="1" hidden="1" x14ac:dyDescent="0.25">
      <c r="A99" s="30">
        <f t="shared" si="30"/>
        <v>0</v>
      </c>
      <c r="B99" s="122">
        <f t="shared" si="25"/>
        <v>0</v>
      </c>
      <c r="C99" s="121">
        <f t="shared" si="26"/>
        <v>0</v>
      </c>
      <c r="D99" s="121">
        <f t="shared" si="27"/>
        <v>0</v>
      </c>
      <c r="E99" s="121">
        <f>IFERROR(IF($A99=0,0,#REF!*#REF!),0)</f>
        <v>0</v>
      </c>
      <c r="F99" s="122">
        <f t="shared" si="28"/>
        <v>0</v>
      </c>
      <c r="I99" s="30">
        <f t="shared" si="31"/>
        <v>0</v>
      </c>
      <c r="J99" s="30">
        <f>IF(I99=1,1,IF(SUM(J100:J$169)+SUM(I$26:I99)&lt;$I$22,1,0))</f>
        <v>0</v>
      </c>
      <c r="K99" s="33">
        <f t="shared" si="32"/>
        <v>0</v>
      </c>
      <c r="L99" s="33">
        <f t="shared" si="3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9"/>
        <v>0</v>
      </c>
      <c r="AE99" s="32"/>
      <c r="AF99" s="39"/>
      <c r="AG99" s="38"/>
    </row>
    <row r="100" spans="1:33" s="27" customFormat="1" hidden="1" x14ac:dyDescent="0.25">
      <c r="A100" s="30">
        <f t="shared" si="30"/>
        <v>0</v>
      </c>
      <c r="B100" s="122">
        <f t="shared" si="25"/>
        <v>0</v>
      </c>
      <c r="C100" s="121">
        <f t="shared" si="26"/>
        <v>0</v>
      </c>
      <c r="D100" s="121">
        <f t="shared" si="27"/>
        <v>0</v>
      </c>
      <c r="E100" s="121">
        <f>IFERROR(IF($A100=0,0,#REF!*#REF!),0)</f>
        <v>0</v>
      </c>
      <c r="F100" s="122">
        <f t="shared" si="28"/>
        <v>0</v>
      </c>
      <c r="I100" s="30">
        <f t="shared" si="31"/>
        <v>0</v>
      </c>
      <c r="J100" s="30">
        <f>IF(I100=1,1,IF(SUM(J101:J$169)+SUM(I$26:I100)&lt;$I$22,1,0))</f>
        <v>0</v>
      </c>
      <c r="K100" s="33">
        <f t="shared" si="32"/>
        <v>0</v>
      </c>
      <c r="L100" s="33">
        <f t="shared" si="3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9"/>
        <v>0</v>
      </c>
      <c r="AE100" s="32"/>
      <c r="AF100" s="39"/>
      <c r="AG100" s="38"/>
    </row>
    <row r="101" spans="1:33" s="27" customFormat="1" hidden="1" x14ac:dyDescent="0.25">
      <c r="A101" s="30">
        <f t="shared" si="30"/>
        <v>0</v>
      </c>
      <c r="B101" s="122">
        <f t="shared" si="25"/>
        <v>0</v>
      </c>
      <c r="C101" s="121">
        <f t="shared" si="26"/>
        <v>0</v>
      </c>
      <c r="D101" s="121">
        <f t="shared" si="27"/>
        <v>0</v>
      </c>
      <c r="E101" s="121">
        <f>IFERROR(IF($A101=0,0,#REF!*#REF!),0)</f>
        <v>0</v>
      </c>
      <c r="F101" s="122">
        <f t="shared" si="28"/>
        <v>0</v>
      </c>
      <c r="I101" s="30">
        <f t="shared" si="31"/>
        <v>0</v>
      </c>
      <c r="J101" s="30">
        <f>IF(I101=1,1,IF(SUM(J102:J$169)+SUM(I$26:I101)&lt;$I$22,1,0))</f>
        <v>0</v>
      </c>
      <c r="K101" s="33">
        <f t="shared" si="32"/>
        <v>0</v>
      </c>
      <c r="L101" s="33">
        <f t="shared" si="3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9"/>
        <v>0</v>
      </c>
      <c r="AE101" s="32"/>
      <c r="AF101" s="39"/>
      <c r="AG101" s="38"/>
    </row>
    <row r="102" spans="1:33" s="27" customFormat="1" hidden="1" x14ac:dyDescent="0.25">
      <c r="A102" s="30">
        <f t="shared" si="30"/>
        <v>0</v>
      </c>
      <c r="B102" s="122">
        <f t="shared" si="25"/>
        <v>0</v>
      </c>
      <c r="C102" s="121">
        <f t="shared" si="26"/>
        <v>0</v>
      </c>
      <c r="D102" s="121">
        <f t="shared" si="27"/>
        <v>0</v>
      </c>
      <c r="E102" s="121">
        <f>IFERROR(IF($A102=0,0,#REF!*#REF!),0)</f>
        <v>0</v>
      </c>
      <c r="F102" s="122">
        <f t="shared" si="28"/>
        <v>0</v>
      </c>
      <c r="I102" s="30">
        <f t="shared" si="31"/>
        <v>0</v>
      </c>
      <c r="J102" s="30">
        <f>IF(I102=1,1,IF(SUM(J103:J$169)+SUM(I$26:I102)&lt;$I$22,1,0))</f>
        <v>0</v>
      </c>
      <c r="K102" s="33">
        <f t="shared" si="32"/>
        <v>0</v>
      </c>
      <c r="L102" s="33">
        <f t="shared" si="3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9"/>
        <v>0</v>
      </c>
      <c r="AE102" s="32"/>
      <c r="AF102" s="39"/>
      <c r="AG102" s="38"/>
    </row>
    <row r="103" spans="1:33" s="27" customFormat="1" hidden="1" x14ac:dyDescent="0.25">
      <c r="A103" s="30">
        <f t="shared" si="30"/>
        <v>0</v>
      </c>
      <c r="B103" s="122">
        <f t="shared" si="25"/>
        <v>0</v>
      </c>
      <c r="C103" s="121">
        <f t="shared" si="26"/>
        <v>0</v>
      </c>
      <c r="D103" s="121">
        <f t="shared" si="27"/>
        <v>0</v>
      </c>
      <c r="E103" s="121">
        <f>IFERROR(IF($A103=0,0,#REF!*#REF!),0)</f>
        <v>0</v>
      </c>
      <c r="F103" s="122">
        <f t="shared" si="28"/>
        <v>0</v>
      </c>
      <c r="I103" s="30">
        <f t="shared" si="31"/>
        <v>0</v>
      </c>
      <c r="J103" s="30">
        <f>IF(I103=1,1,IF(SUM(J104:J$169)+SUM(I$26:I103)&lt;$I$22,1,0))</f>
        <v>0</v>
      </c>
      <c r="K103" s="33">
        <f t="shared" si="32"/>
        <v>0</v>
      </c>
      <c r="L103" s="33">
        <f t="shared" si="33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9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IF(I104=1,1,IF(SUM(J107:J$169)+SUM(I$26:I104)&lt;$I$22,1,0))</f>
        <v>1</v>
      </c>
      <c r="K104" s="33">
        <f t="shared" si="32"/>
        <v>1</v>
      </c>
      <c r="L104" s="33">
        <f t="shared" si="33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ROUND(AD41+AD62+AD83,2)</f>
        <v>19274.330000000002</v>
      </c>
      <c r="AE104" s="32"/>
      <c r="AF104" s="39"/>
      <c r="AG104" s="38"/>
    </row>
    <row r="105" spans="1:33" s="101" customFormat="1" ht="14.45" customHeight="1" x14ac:dyDescent="0.25">
      <c r="A105" s="30"/>
      <c r="B105" s="122">
        <f>IFERROR(IF($A105=0,0, ($AD105/$G$1)/$E$1  ),0)</f>
        <v>0</v>
      </c>
      <c r="C105" s="121">
        <f>IF($A105=0,0,$B105*$E$1)</f>
        <v>0</v>
      </c>
      <c r="D105" s="121">
        <f>IF($A105=0,0,$B105*$F$1)</f>
        <v>0</v>
      </c>
      <c r="E105" s="121"/>
      <c r="F105" s="122"/>
      <c r="G105" s="64" t="s">
        <v>16</v>
      </c>
      <c r="H105" s="63">
        <f>IFERROR(IF(G105=$A$1,1,0),0)</f>
        <v>1</v>
      </c>
      <c r="I105" s="30">
        <v>1</v>
      </c>
      <c r="J105" s="30">
        <f>H105</f>
        <v>1</v>
      </c>
      <c r="K105" s="33">
        <f t="shared" si="32"/>
        <v>1</v>
      </c>
      <c r="L105" s="33">
        <f t="shared" si="33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16198.146932000001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IF(I106=1,1,IF(SUM(J109:J$169)+SUM(I$26:I106)&lt;$I$22,1,0))</f>
        <v>1</v>
      </c>
      <c r="K106" s="33">
        <f t="shared" si="32"/>
        <v>1</v>
      </c>
      <c r="L106" s="33">
        <f t="shared" si="33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ROUND(AD104+AD105,2)</f>
        <v>35472.480000000003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 t="s">
        <v>18</v>
      </c>
      <c r="H107" s="100" t="s">
        <v>17</v>
      </c>
      <c r="I107" s="30">
        <v>1</v>
      </c>
      <c r="J107" s="30">
        <f>IF(I107=1,1,IF(SUM(J109:J$169)+SUM(I$26:I107)&lt;$I$22,1,0))</f>
        <v>1</v>
      </c>
      <c r="K107" s="33">
        <f t="shared" si="32"/>
        <v>1</v>
      </c>
      <c r="L107" s="33">
        <f t="shared" si="33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63">
        <f t="shared" ref="H108:H117" si="34">IFERROR(IF(G108=$A$1,1,0),0)</f>
        <v>1</v>
      </c>
      <c r="I108" s="30">
        <v>1</v>
      </c>
      <c r="J108" s="30">
        <f t="shared" ref="J108:J117" si="35">I108</f>
        <v>1</v>
      </c>
      <c r="K108" s="33">
        <f t="shared" si="32"/>
        <v>1</v>
      </c>
      <c r="L108" s="33">
        <f t="shared" si="33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5782.2995000000001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63">
        <f t="shared" si="34"/>
        <v>1</v>
      </c>
      <c r="I109" s="30">
        <f t="shared" ref="I109:I117" si="36">IF($AD109=0,0,1)</f>
        <v>0</v>
      </c>
      <c r="J109" s="30">
        <f t="shared" si="35"/>
        <v>0</v>
      </c>
      <c r="K109" s="33">
        <f t="shared" si="32"/>
        <v>0</v>
      </c>
      <c r="L109" s="33">
        <f t="shared" si="33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37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63">
        <f t="shared" si="34"/>
        <v>1</v>
      </c>
      <c r="I110" s="30">
        <f t="shared" si="36"/>
        <v>0</v>
      </c>
      <c r="J110" s="30">
        <f t="shared" si="35"/>
        <v>0</v>
      </c>
      <c r="K110" s="33">
        <f t="shared" si="32"/>
        <v>0</v>
      </c>
      <c r="L110" s="33">
        <f t="shared" si="3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37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63">
        <f t="shared" si="34"/>
        <v>1</v>
      </c>
      <c r="I111" s="30">
        <f t="shared" si="36"/>
        <v>0</v>
      </c>
      <c r="J111" s="30">
        <f t="shared" si="35"/>
        <v>0</v>
      </c>
      <c r="K111" s="33">
        <f t="shared" si="32"/>
        <v>0</v>
      </c>
      <c r="L111" s="33">
        <f t="shared" si="3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37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63">
        <f t="shared" si="34"/>
        <v>1</v>
      </c>
      <c r="I112" s="30">
        <f t="shared" si="36"/>
        <v>0</v>
      </c>
      <c r="J112" s="30">
        <f t="shared" si="35"/>
        <v>0</v>
      </c>
      <c r="K112" s="33">
        <f t="shared" si="32"/>
        <v>0</v>
      </c>
      <c r="L112" s="33">
        <f t="shared" si="3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37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63">
        <f t="shared" si="34"/>
        <v>0</v>
      </c>
      <c r="I113" s="30">
        <f t="shared" si="36"/>
        <v>0</v>
      </c>
      <c r="J113" s="30">
        <f t="shared" si="35"/>
        <v>0</v>
      </c>
      <c r="K113" s="33">
        <f t="shared" si="32"/>
        <v>0</v>
      </c>
      <c r="L113" s="33">
        <f t="shared" si="3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7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63">
        <f t="shared" si="34"/>
        <v>0</v>
      </c>
      <c r="I114" s="30">
        <f t="shared" si="36"/>
        <v>0</v>
      </c>
      <c r="J114" s="30">
        <f t="shared" si="35"/>
        <v>0</v>
      </c>
      <c r="K114" s="33">
        <f t="shared" si="32"/>
        <v>0</v>
      </c>
      <c r="L114" s="33">
        <f t="shared" si="3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7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63">
        <f t="shared" si="34"/>
        <v>0</v>
      </c>
      <c r="I115" s="30">
        <f t="shared" si="36"/>
        <v>0</v>
      </c>
      <c r="J115" s="30">
        <f t="shared" si="35"/>
        <v>0</v>
      </c>
      <c r="K115" s="33">
        <f t="shared" si="32"/>
        <v>0</v>
      </c>
      <c r="L115" s="33">
        <f t="shared" si="3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7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63">
        <f t="shared" si="34"/>
        <v>0</v>
      </c>
      <c r="I116" s="30">
        <f t="shared" si="36"/>
        <v>0</v>
      </c>
      <c r="J116" s="30">
        <f t="shared" si="35"/>
        <v>0</v>
      </c>
      <c r="K116" s="33">
        <f t="shared" si="32"/>
        <v>0</v>
      </c>
      <c r="L116" s="33">
        <f t="shared" si="3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7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63">
        <f t="shared" si="34"/>
        <v>0</v>
      </c>
      <c r="I117" s="30">
        <f t="shared" si="36"/>
        <v>0</v>
      </c>
      <c r="J117" s="30">
        <f t="shared" si="35"/>
        <v>0</v>
      </c>
      <c r="K117" s="33">
        <f t="shared" si="32"/>
        <v>0</v>
      </c>
      <c r="L117" s="33">
        <f t="shared" si="3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37"/>
        <v>0</v>
      </c>
      <c r="AE117" s="102"/>
      <c r="AF117" s="104"/>
      <c r="AG117" s="103"/>
    </row>
    <row r="118" spans="1:33" s="27" customFormat="1" x14ac:dyDescent="0.25">
      <c r="A118" s="30"/>
      <c r="B118" s="122">
        <f>IFERROR(IF($A118=0,0, ($AD118/$G$1)/$E$1  ),0)</f>
        <v>0</v>
      </c>
      <c r="C118" s="121">
        <f>IF($A118=0,0,$B118*$E$1)</f>
        <v>0</v>
      </c>
      <c r="D118" s="121">
        <f>IF($A118=0,0,$B118*$F$1)</f>
        <v>0</v>
      </c>
      <c r="E118" s="121"/>
      <c r="F118" s="122"/>
      <c r="I118" s="30">
        <v>1</v>
      </c>
      <c r="J118" s="62">
        <v>1</v>
      </c>
      <c r="K118" s="33">
        <f t="shared" si="32"/>
        <v>1</v>
      </c>
      <c r="L118" s="33">
        <f t="shared" si="33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ROUND(SUM(AD108:AD117),2)</f>
        <v>5782.3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2"/>
        <v>1</v>
      </c>
      <c r="L119" s="33">
        <f t="shared" si="33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ROUND(AD106+AD118,2)</f>
        <v>41254.78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2"/>
        <v>1</v>
      </c>
      <c r="L120" s="33">
        <f t="shared" si="33"/>
        <v>1</v>
      </c>
      <c r="M120" s="33"/>
      <c r="N120" s="33"/>
      <c r="O120" s="33"/>
      <c r="P120" s="33"/>
      <c r="Q120" s="33"/>
      <c r="R120" s="33"/>
      <c r="S120" s="33"/>
      <c r="T120" s="154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ROUND(AD39+AD119,2)</f>
        <v>42279.4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32"/>
        <v>1</v>
      </c>
      <c r="L121" s="61">
        <f t="shared" si="33"/>
        <v>1</v>
      </c>
      <c r="M121" s="61"/>
      <c r="N121" s="61"/>
      <c r="O121" s="61"/>
      <c r="P121" s="61"/>
      <c r="Q121" s="61"/>
      <c r="R121" s="61"/>
      <c r="S121" s="61"/>
      <c r="T121" s="146">
        <v>20</v>
      </c>
      <c r="U121" s="145"/>
      <c r="V121" s="571" t="s">
        <v>30</v>
      </c>
      <c r="W121" s="571"/>
      <c r="X121" s="572" t="str">
        <f>IF($AD$119=0,"ZERO",CONCATENATE(TEXT(T121,"#.##0,00")," ",AC25))</f>
        <v>20,00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2113.9699999999998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IF(I122=1,1,IF(SUM(J123:J$169)+SUM(I$26:I122)&lt;$I$22,1,0))</f>
        <v>1</v>
      </c>
      <c r="K122" s="33">
        <f t="shared" ref="K122:K154" si="38">MAX(I122:J122)</f>
        <v>1</v>
      </c>
      <c r="L122" s="33">
        <f t="shared" ref="L122:L154" si="39">K122</f>
        <v>1</v>
      </c>
      <c r="M122" s="33"/>
      <c r="N122" s="33"/>
      <c r="O122" s="33"/>
      <c r="P122" s="33"/>
      <c r="Q122" s="33"/>
      <c r="R122" s="33"/>
      <c r="S122" s="33"/>
      <c r="T122" s="63" t="s">
        <v>8</v>
      </c>
      <c r="U122" s="124"/>
      <c r="V122" s="568" t="s">
        <v>28</v>
      </c>
      <c r="W122" s="568"/>
      <c r="X122" s="568"/>
      <c r="Y122" s="568"/>
      <c r="Z122" s="568"/>
      <c r="AA122" s="137" t="s">
        <v>22</v>
      </c>
      <c r="AB122" s="136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>
        <f t="shared" ref="B123:B133" si="40">IFERROR(IF($A123=0,0, ($AD123)/$E$1  ),0)</f>
        <v>0</v>
      </c>
      <c r="C123" s="121">
        <f t="shared" ref="C123:C133" si="41">IF($A123=0,0,$B123*$E$1)</f>
        <v>0</v>
      </c>
      <c r="D123" s="121">
        <f t="shared" ref="D123:D133" si="42">IF($A123=0,0,$B123*$F$1)</f>
        <v>0</v>
      </c>
      <c r="E123" s="121">
        <f t="shared" ref="E123:E133" si="43">IFERROR(IF($A123=0,0,$AB123),0)</f>
        <v>0</v>
      </c>
      <c r="F123" s="122"/>
      <c r="I123" s="30">
        <v>1</v>
      </c>
      <c r="J123" s="30">
        <f>IF(I123=1,1,IF(SUM(J124:J$169)+SUM(I$26:I123)&lt;$I$22,1,0))</f>
        <v>1</v>
      </c>
      <c r="K123" s="33">
        <f t="shared" si="38"/>
        <v>1</v>
      </c>
      <c r="L123" s="33">
        <f t="shared" si="39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ref="A124:A129" si="44">IFERROR(IF(AD124&gt;0,T124,0),0)</f>
        <v>0</v>
      </c>
      <c r="B124" s="122">
        <f t="shared" si="40"/>
        <v>0</v>
      </c>
      <c r="C124" s="121">
        <f t="shared" si="41"/>
        <v>0</v>
      </c>
      <c r="D124" s="121">
        <f t="shared" si="42"/>
        <v>0</v>
      </c>
      <c r="E124" s="121">
        <f t="shared" si="43"/>
        <v>0</v>
      </c>
      <c r="F124" s="31"/>
      <c r="I124" s="30">
        <f t="shared" ref="I124:I133" si="45">IF($AD124=0,0,1)</f>
        <v>0</v>
      </c>
      <c r="J124" s="30">
        <f>IF(I124=1,1,IF(SUM(J125:J$169)+SUM(I$26:I124)&lt;$I$22,1,0))</f>
        <v>0</v>
      </c>
      <c r="K124" s="33">
        <f t="shared" si="38"/>
        <v>0</v>
      </c>
      <c r="L124" s="33">
        <f t="shared" si="39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46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4"/>
        <v>0</v>
      </c>
      <c r="B125" s="122">
        <f t="shared" si="40"/>
        <v>0</v>
      </c>
      <c r="C125" s="121">
        <f t="shared" si="41"/>
        <v>0</v>
      </c>
      <c r="D125" s="121">
        <f t="shared" si="42"/>
        <v>0</v>
      </c>
      <c r="E125" s="121">
        <f t="shared" si="43"/>
        <v>0</v>
      </c>
      <c r="F125" s="31"/>
      <c r="I125" s="30">
        <f t="shared" si="45"/>
        <v>0</v>
      </c>
      <c r="J125" s="30">
        <f>IF(I125=1,1,IF(SUM(J126:J$169)+SUM(I$26:I125)&lt;$I$22,1,0))</f>
        <v>0</v>
      </c>
      <c r="K125" s="33">
        <f t="shared" si="38"/>
        <v>0</v>
      </c>
      <c r="L125" s="33">
        <f t="shared" si="39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6"/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4"/>
        <v>0</v>
      </c>
      <c r="B126" s="122">
        <f t="shared" si="40"/>
        <v>0</v>
      </c>
      <c r="C126" s="121">
        <f t="shared" si="41"/>
        <v>0</v>
      </c>
      <c r="D126" s="121">
        <f t="shared" si="42"/>
        <v>0</v>
      </c>
      <c r="E126" s="121">
        <f t="shared" si="43"/>
        <v>0</v>
      </c>
      <c r="F126" s="31"/>
      <c r="I126" s="30">
        <f t="shared" si="45"/>
        <v>0</v>
      </c>
      <c r="J126" s="30">
        <f>IF(I126=1,1,IF(SUM(J127:J$169)+SUM(I$26:I126)&lt;$I$22,1,0))</f>
        <v>0</v>
      </c>
      <c r="K126" s="33">
        <f t="shared" si="38"/>
        <v>0</v>
      </c>
      <c r="L126" s="33">
        <f t="shared" si="39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6"/>
        <v>0</v>
      </c>
      <c r="AE126" s="32"/>
      <c r="AF126" s="39"/>
      <c r="AG126" s="38"/>
    </row>
    <row r="127" spans="1:33" s="27" customFormat="1" hidden="1" x14ac:dyDescent="0.25">
      <c r="A127" s="30">
        <f t="shared" si="44"/>
        <v>0</v>
      </c>
      <c r="B127" s="122">
        <f t="shared" si="40"/>
        <v>0</v>
      </c>
      <c r="C127" s="121">
        <f t="shared" si="41"/>
        <v>0</v>
      </c>
      <c r="D127" s="121">
        <f t="shared" si="42"/>
        <v>0</v>
      </c>
      <c r="E127" s="121">
        <f t="shared" si="43"/>
        <v>0</v>
      </c>
      <c r="F127" s="31"/>
      <c r="I127" s="30">
        <f t="shared" si="45"/>
        <v>0</v>
      </c>
      <c r="J127" s="30">
        <f>IF(I127=1,1,IF(SUM(J128:J$169)+SUM(I$26:I127)&lt;$I$22,1,0))</f>
        <v>0</v>
      </c>
      <c r="K127" s="33">
        <f t="shared" si="38"/>
        <v>0</v>
      </c>
      <c r="L127" s="33">
        <f t="shared" si="39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6"/>
        <v>0</v>
      </c>
      <c r="AE127" s="32"/>
      <c r="AF127" s="39"/>
      <c r="AG127" s="38"/>
    </row>
    <row r="128" spans="1:33" s="27" customFormat="1" hidden="1" x14ac:dyDescent="0.25">
      <c r="A128" s="30">
        <f t="shared" si="44"/>
        <v>0</v>
      </c>
      <c r="B128" s="122">
        <f t="shared" si="40"/>
        <v>0</v>
      </c>
      <c r="C128" s="121">
        <f t="shared" si="41"/>
        <v>0</v>
      </c>
      <c r="D128" s="121">
        <f t="shared" si="42"/>
        <v>0</v>
      </c>
      <c r="E128" s="121">
        <f t="shared" si="43"/>
        <v>0</v>
      </c>
      <c r="F128" s="31"/>
      <c r="I128" s="30">
        <f t="shared" si="45"/>
        <v>0</v>
      </c>
      <c r="J128" s="30">
        <f>IF(I128=1,1,IF(SUM(J129:J$169)+SUM(I$26:I128)&lt;$I$22,1,0))</f>
        <v>0</v>
      </c>
      <c r="K128" s="33">
        <f t="shared" si="38"/>
        <v>0</v>
      </c>
      <c r="L128" s="33">
        <f t="shared" si="39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6"/>
        <v>0</v>
      </c>
      <c r="AE128" s="32"/>
      <c r="AF128" s="39"/>
      <c r="AG128" s="38"/>
    </row>
    <row r="129" spans="1:33" s="27" customFormat="1" hidden="1" x14ac:dyDescent="0.25">
      <c r="A129" s="30">
        <f t="shared" si="44"/>
        <v>0</v>
      </c>
      <c r="B129" s="122">
        <f t="shared" si="40"/>
        <v>0</v>
      </c>
      <c r="C129" s="121">
        <f t="shared" si="41"/>
        <v>0</v>
      </c>
      <c r="D129" s="121">
        <f t="shared" si="42"/>
        <v>0</v>
      </c>
      <c r="E129" s="121">
        <f t="shared" si="43"/>
        <v>0</v>
      </c>
      <c r="F129" s="31"/>
      <c r="I129" s="30">
        <f t="shared" si="45"/>
        <v>0</v>
      </c>
      <c r="J129" s="30">
        <f>IF(I129=1,1,IF(SUM(J130:J$169)+SUM(I$26:I129)&lt;$I$22,1,0))</f>
        <v>1</v>
      </c>
      <c r="K129" s="33">
        <f t="shared" si="38"/>
        <v>1</v>
      </c>
      <c r="L129" s="33">
        <f t="shared" si="39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6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40"/>
        <v>0</v>
      </c>
      <c r="C130" s="121">
        <f t="shared" si="41"/>
        <v>0</v>
      </c>
      <c r="D130" s="121">
        <f t="shared" si="42"/>
        <v>0</v>
      </c>
      <c r="E130" s="121">
        <f t="shared" si="43"/>
        <v>0</v>
      </c>
      <c r="F130" s="31"/>
      <c r="I130" s="30">
        <f t="shared" si="45"/>
        <v>0</v>
      </c>
      <c r="J130" s="30">
        <f>IF(I130=1,1,IF(SUM(J131:J$169)+SUM(I$26:I130)&lt;$I$22,1,0))</f>
        <v>1</v>
      </c>
      <c r="K130" s="33">
        <f t="shared" si="38"/>
        <v>1</v>
      </c>
      <c r="L130" s="33">
        <f t="shared" si="39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6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40"/>
        <v>0</v>
      </c>
      <c r="C131" s="121">
        <f t="shared" si="41"/>
        <v>0</v>
      </c>
      <c r="D131" s="121">
        <f t="shared" si="42"/>
        <v>0</v>
      </c>
      <c r="E131" s="121">
        <f t="shared" si="43"/>
        <v>0</v>
      </c>
      <c r="F131" s="31"/>
      <c r="I131" s="30">
        <f t="shared" si="45"/>
        <v>0</v>
      </c>
      <c r="J131" s="30">
        <f>IF(I131=1,1,IF(SUM(J132:J$169)+SUM(I$26:I131)&lt;$I$22,1,0))</f>
        <v>1</v>
      </c>
      <c r="K131" s="33">
        <f t="shared" si="38"/>
        <v>1</v>
      </c>
      <c r="L131" s="33">
        <f t="shared" si="39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6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40"/>
        <v>0</v>
      </c>
      <c r="C132" s="121">
        <f t="shared" si="41"/>
        <v>0</v>
      </c>
      <c r="D132" s="121">
        <f t="shared" si="42"/>
        <v>0</v>
      </c>
      <c r="E132" s="121">
        <f t="shared" si="43"/>
        <v>0</v>
      </c>
      <c r="F132" s="31"/>
      <c r="I132" s="30">
        <f t="shared" si="45"/>
        <v>0</v>
      </c>
      <c r="J132" s="30">
        <f>IF(I132=1,1,IF(SUM(J133:J$169)+SUM(I$26:I132)&lt;$I$22,1,0))</f>
        <v>1</v>
      </c>
      <c r="K132" s="33">
        <f t="shared" si="38"/>
        <v>1</v>
      </c>
      <c r="L132" s="33">
        <f t="shared" si="39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6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40"/>
        <v>0</v>
      </c>
      <c r="C133" s="121">
        <f t="shared" si="41"/>
        <v>0</v>
      </c>
      <c r="D133" s="121">
        <f t="shared" si="42"/>
        <v>0</v>
      </c>
      <c r="E133" s="121">
        <f t="shared" si="43"/>
        <v>0</v>
      </c>
      <c r="F133" s="31"/>
      <c r="I133" s="30">
        <f t="shared" si="45"/>
        <v>0</v>
      </c>
      <c r="J133" s="30">
        <f>IF(I133=1,1,IF(SUM(J134:J$169)+SUM(I$26:I133)&lt;$I$22,1,0))</f>
        <v>1</v>
      </c>
      <c r="K133" s="33">
        <f t="shared" si="38"/>
        <v>1</v>
      </c>
      <c r="L133" s="33">
        <f t="shared" si="39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6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38"/>
        <v>1</v>
      </c>
      <c r="L134" s="61">
        <f t="shared" si="39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ROUND(SUM(AD123:AD133),2)</f>
        <v>0</v>
      </c>
      <c r="AE134" s="102"/>
      <c r="AF134" s="104"/>
      <c r="AG134" s="103"/>
    </row>
    <row r="135" spans="1:33" s="27" customFormat="1" ht="25.5" x14ac:dyDescent="0.25">
      <c r="H135" s="138" t="s">
        <v>26</v>
      </c>
      <c r="I135" s="30">
        <v>1</v>
      </c>
      <c r="J135" s="30">
        <f>IF(I135=1,1,IF(SUM(J137:J$169)+SUM(I$26:I135)&lt;$I$22,1,0))</f>
        <v>1</v>
      </c>
      <c r="K135" s="33">
        <f t="shared" si="38"/>
        <v>1</v>
      </c>
      <c r="L135" s="33">
        <f t="shared" si="39"/>
        <v>1</v>
      </c>
      <c r="M135" s="33"/>
      <c r="N135" s="33"/>
      <c r="O135" s="33"/>
      <c r="P135" s="33"/>
      <c r="Q135" s="33"/>
      <c r="R135" s="33"/>
      <c r="S135" s="33"/>
      <c r="T135" s="63" t="s">
        <v>8</v>
      </c>
      <c r="U135" s="124"/>
      <c r="V135" s="568" t="s">
        <v>25</v>
      </c>
      <c r="W135" s="568"/>
      <c r="X135" s="568"/>
      <c r="Y135" s="568"/>
      <c r="Z135" s="568"/>
      <c r="AA135" s="137" t="s">
        <v>22</v>
      </c>
      <c r="AB135" s="136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1" t="s">
        <v>480</v>
      </c>
      <c r="W136" s="431"/>
      <c r="X136" s="431"/>
      <c r="Y136" s="431"/>
      <c r="Z136" s="431"/>
      <c r="AA136" s="131" t="s">
        <v>441</v>
      </c>
      <c r="AB136" s="115">
        <v>2</v>
      </c>
      <c r="AC136" s="207">
        <f>VLOOKUP(V136,BASE!$B$5:$E$60,4,FALSE)</f>
        <v>162</v>
      </c>
      <c r="AD136" s="113">
        <f>ROUND(AC136*AB136,2)</f>
        <v>324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7">IFERROR(IF($A137=0,0, ($AD137)/$E$1  ),0)</f>
        <v>0</v>
      </c>
      <c r="C137" s="121">
        <f t="shared" ref="C137:C147" si="48">IF($A137=0,0,$B137*$E$1)</f>
        <v>0</v>
      </c>
      <c r="D137" s="121">
        <f t="shared" ref="D137:D147" si="49">IF($A137=0,0,$B137*$F$1)</f>
        <v>0</v>
      </c>
      <c r="E137" s="121">
        <f t="shared" ref="E137:E147" si="50">IFERROR(IF($A137=0,0,$AB137),0)</f>
        <v>0</v>
      </c>
      <c r="F137" s="31"/>
      <c r="G137" s="27">
        <f t="shared" ref="G137:G147" ca="1" si="51">IF($H137=0,0,IFERROR(INDIRECT(CONCATENATE("'",$T137,"'!E1")),0))</f>
        <v>0</v>
      </c>
      <c r="H137" s="63">
        <f t="shared" ref="H137:H147" ca="1" si="52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8"/>
        <v>1</v>
      </c>
      <c r="L137" s="33">
        <f t="shared" si="39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53">IFERROR(IF(AD138&gt;0,T138,0),0)</f>
        <v>0</v>
      </c>
      <c r="B138" s="122">
        <f t="shared" si="47"/>
        <v>0</v>
      </c>
      <c r="C138" s="121">
        <f t="shared" si="48"/>
        <v>0</v>
      </c>
      <c r="D138" s="121">
        <f t="shared" si="49"/>
        <v>0</v>
      </c>
      <c r="E138" s="121">
        <f t="shared" si="50"/>
        <v>0</v>
      </c>
      <c r="G138" s="27">
        <f t="shared" ca="1" si="51"/>
        <v>0</v>
      </c>
      <c r="H138" s="63">
        <f t="shared" ca="1" si="52"/>
        <v>0</v>
      </c>
      <c r="I138" s="30">
        <f t="shared" ref="I138:I147" si="54">IF($AD138=0,0,1)</f>
        <v>0</v>
      </c>
      <c r="J138" s="30">
        <v>0</v>
      </c>
      <c r="K138" s="33">
        <f t="shared" si="38"/>
        <v>0</v>
      </c>
      <c r="L138" s="33">
        <f t="shared" si="39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5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53"/>
        <v>0</v>
      </c>
      <c r="B139" s="122">
        <f t="shared" si="47"/>
        <v>0</v>
      </c>
      <c r="C139" s="121">
        <f t="shared" si="48"/>
        <v>0</v>
      </c>
      <c r="D139" s="121">
        <f t="shared" si="49"/>
        <v>0</v>
      </c>
      <c r="E139" s="121">
        <f t="shared" si="50"/>
        <v>0</v>
      </c>
      <c r="G139" s="27">
        <f t="shared" ca="1" si="51"/>
        <v>0</v>
      </c>
      <c r="H139" s="63">
        <f t="shared" ca="1" si="52"/>
        <v>0</v>
      </c>
      <c r="I139" s="30">
        <f t="shared" si="54"/>
        <v>0</v>
      </c>
      <c r="J139" s="30">
        <v>0</v>
      </c>
      <c r="K139" s="33">
        <f t="shared" si="38"/>
        <v>0</v>
      </c>
      <c r="L139" s="33">
        <f t="shared" si="39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5"/>
        <v>0</v>
      </c>
      <c r="AE139" s="32"/>
      <c r="AF139" s="39"/>
      <c r="AG139" s="38"/>
    </row>
    <row r="140" spans="1:33" s="27" customFormat="1" hidden="1" x14ac:dyDescent="0.25">
      <c r="A140" s="30">
        <f t="shared" si="53"/>
        <v>0</v>
      </c>
      <c r="B140" s="122">
        <f t="shared" si="47"/>
        <v>0</v>
      </c>
      <c r="C140" s="121">
        <f t="shared" si="48"/>
        <v>0</v>
      </c>
      <c r="D140" s="121">
        <f t="shared" si="49"/>
        <v>0</v>
      </c>
      <c r="E140" s="121">
        <f t="shared" si="50"/>
        <v>0</v>
      </c>
      <c r="G140" s="27">
        <f t="shared" ca="1" si="51"/>
        <v>0</v>
      </c>
      <c r="H140" s="63">
        <f t="shared" ca="1" si="52"/>
        <v>0</v>
      </c>
      <c r="I140" s="30">
        <f t="shared" si="54"/>
        <v>0</v>
      </c>
      <c r="J140" s="30">
        <v>0</v>
      </c>
      <c r="K140" s="33">
        <f t="shared" si="38"/>
        <v>0</v>
      </c>
      <c r="L140" s="33">
        <f t="shared" si="39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5"/>
        <v>0</v>
      </c>
      <c r="AE140" s="32"/>
      <c r="AF140" s="39"/>
      <c r="AG140" s="38"/>
    </row>
    <row r="141" spans="1:33" s="27" customFormat="1" hidden="1" x14ac:dyDescent="0.25">
      <c r="A141" s="30">
        <f t="shared" si="53"/>
        <v>0</v>
      </c>
      <c r="B141" s="122">
        <f t="shared" si="47"/>
        <v>0</v>
      </c>
      <c r="C141" s="121">
        <f t="shared" si="48"/>
        <v>0</v>
      </c>
      <c r="D141" s="121">
        <f t="shared" si="49"/>
        <v>0</v>
      </c>
      <c r="E141" s="121">
        <f t="shared" si="50"/>
        <v>0</v>
      </c>
      <c r="G141" s="27">
        <f t="shared" ca="1" si="51"/>
        <v>0</v>
      </c>
      <c r="H141" s="63">
        <f t="shared" ca="1" si="52"/>
        <v>0</v>
      </c>
      <c r="I141" s="30">
        <f t="shared" si="54"/>
        <v>0</v>
      </c>
      <c r="J141" s="30">
        <v>0</v>
      </c>
      <c r="K141" s="33">
        <f t="shared" si="38"/>
        <v>0</v>
      </c>
      <c r="L141" s="33">
        <f t="shared" si="39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5"/>
        <v>0</v>
      </c>
      <c r="AE141" s="32"/>
      <c r="AF141" s="39"/>
      <c r="AG141" s="38"/>
    </row>
    <row r="142" spans="1:33" s="27" customFormat="1" hidden="1" x14ac:dyDescent="0.25">
      <c r="A142" s="30">
        <f t="shared" si="53"/>
        <v>0</v>
      </c>
      <c r="B142" s="122">
        <f t="shared" si="47"/>
        <v>0</v>
      </c>
      <c r="C142" s="121">
        <f t="shared" si="48"/>
        <v>0</v>
      </c>
      <c r="D142" s="121">
        <f t="shared" si="49"/>
        <v>0</v>
      </c>
      <c r="E142" s="121">
        <f t="shared" si="50"/>
        <v>0</v>
      </c>
      <c r="G142" s="27">
        <f t="shared" ca="1" si="51"/>
        <v>0</v>
      </c>
      <c r="H142" s="63">
        <f t="shared" ca="1" si="52"/>
        <v>0</v>
      </c>
      <c r="I142" s="30">
        <f t="shared" si="54"/>
        <v>0</v>
      </c>
      <c r="J142" s="30">
        <v>0</v>
      </c>
      <c r="K142" s="33">
        <f t="shared" si="38"/>
        <v>0</v>
      </c>
      <c r="L142" s="33">
        <f t="shared" si="39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5"/>
        <v>0</v>
      </c>
      <c r="AE142" s="32"/>
      <c r="AF142" s="39"/>
      <c r="AG142" s="38"/>
    </row>
    <row r="143" spans="1:33" s="27" customFormat="1" hidden="1" x14ac:dyDescent="0.25">
      <c r="A143" s="30">
        <f t="shared" si="53"/>
        <v>0</v>
      </c>
      <c r="B143" s="122">
        <f t="shared" si="47"/>
        <v>0</v>
      </c>
      <c r="C143" s="121">
        <f t="shared" si="48"/>
        <v>0</v>
      </c>
      <c r="D143" s="121">
        <f t="shared" si="49"/>
        <v>0</v>
      </c>
      <c r="E143" s="121">
        <f t="shared" si="50"/>
        <v>0</v>
      </c>
      <c r="G143" s="27">
        <f t="shared" ca="1" si="51"/>
        <v>0</v>
      </c>
      <c r="H143" s="63">
        <f t="shared" ca="1" si="52"/>
        <v>0</v>
      </c>
      <c r="I143" s="30">
        <f t="shared" si="54"/>
        <v>0</v>
      </c>
      <c r="J143" s="30">
        <v>0</v>
      </c>
      <c r="K143" s="33">
        <f t="shared" si="38"/>
        <v>0</v>
      </c>
      <c r="L143" s="33">
        <f t="shared" si="39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5"/>
        <v>0</v>
      </c>
      <c r="AE143" s="32"/>
      <c r="AF143" s="39"/>
      <c r="AG143" s="38"/>
    </row>
    <row r="144" spans="1:33" s="27" customFormat="1" hidden="1" x14ac:dyDescent="0.25">
      <c r="A144" s="30">
        <f t="shared" si="53"/>
        <v>0</v>
      </c>
      <c r="B144" s="122">
        <f t="shared" si="47"/>
        <v>0</v>
      </c>
      <c r="C144" s="121">
        <f t="shared" si="48"/>
        <v>0</v>
      </c>
      <c r="D144" s="121">
        <f t="shared" si="49"/>
        <v>0</v>
      </c>
      <c r="E144" s="121">
        <f t="shared" si="50"/>
        <v>0</v>
      </c>
      <c r="G144" s="27">
        <f t="shared" ca="1" si="51"/>
        <v>0</v>
      </c>
      <c r="H144" s="63">
        <f t="shared" ca="1" si="52"/>
        <v>0</v>
      </c>
      <c r="I144" s="30">
        <f t="shared" si="54"/>
        <v>0</v>
      </c>
      <c r="J144" s="30">
        <v>0</v>
      </c>
      <c r="K144" s="33">
        <f t="shared" si="38"/>
        <v>0</v>
      </c>
      <c r="L144" s="33">
        <f t="shared" si="39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5"/>
        <v>0</v>
      </c>
      <c r="AE144" s="32"/>
      <c r="AF144" s="39"/>
      <c r="AG144" s="38"/>
    </row>
    <row r="145" spans="1:33" s="27" customFormat="1" hidden="1" x14ac:dyDescent="0.25">
      <c r="A145" s="30">
        <f t="shared" si="53"/>
        <v>0</v>
      </c>
      <c r="B145" s="122">
        <f t="shared" si="47"/>
        <v>0</v>
      </c>
      <c r="C145" s="121">
        <f t="shared" si="48"/>
        <v>0</v>
      </c>
      <c r="D145" s="121">
        <f t="shared" si="49"/>
        <v>0</v>
      </c>
      <c r="E145" s="121">
        <f t="shared" si="50"/>
        <v>0</v>
      </c>
      <c r="G145" s="27">
        <f t="shared" ca="1" si="51"/>
        <v>0</v>
      </c>
      <c r="H145" s="63">
        <f t="shared" ca="1" si="52"/>
        <v>0</v>
      </c>
      <c r="I145" s="30">
        <f t="shared" si="54"/>
        <v>0</v>
      </c>
      <c r="J145" s="30">
        <v>0</v>
      </c>
      <c r="K145" s="33">
        <f t="shared" si="38"/>
        <v>0</v>
      </c>
      <c r="L145" s="33">
        <f t="shared" si="39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5"/>
        <v>0</v>
      </c>
      <c r="AE145" s="32"/>
      <c r="AF145" s="39"/>
      <c r="AG145" s="38"/>
    </row>
    <row r="146" spans="1:33" s="27" customFormat="1" hidden="1" x14ac:dyDescent="0.25">
      <c r="A146" s="30">
        <f t="shared" si="53"/>
        <v>0</v>
      </c>
      <c r="B146" s="122">
        <f t="shared" si="47"/>
        <v>0</v>
      </c>
      <c r="C146" s="121">
        <f t="shared" si="48"/>
        <v>0</v>
      </c>
      <c r="D146" s="121">
        <f t="shared" si="49"/>
        <v>0</v>
      </c>
      <c r="E146" s="121">
        <f t="shared" si="50"/>
        <v>0</v>
      </c>
      <c r="G146" s="27">
        <f t="shared" ca="1" si="51"/>
        <v>0</v>
      </c>
      <c r="H146" s="63">
        <f t="shared" ca="1" si="52"/>
        <v>0</v>
      </c>
      <c r="I146" s="30">
        <f t="shared" si="54"/>
        <v>0</v>
      </c>
      <c r="J146" s="30">
        <v>0</v>
      </c>
      <c r="K146" s="33">
        <f t="shared" si="38"/>
        <v>0</v>
      </c>
      <c r="L146" s="33">
        <f t="shared" si="39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5"/>
        <v>0</v>
      </c>
      <c r="AE146" s="32"/>
      <c r="AF146" s="39"/>
      <c r="AG146" s="38"/>
    </row>
    <row r="147" spans="1:33" s="27" customFormat="1" hidden="1" x14ac:dyDescent="0.25">
      <c r="A147" s="30">
        <f t="shared" si="53"/>
        <v>0</v>
      </c>
      <c r="B147" s="122">
        <f t="shared" si="47"/>
        <v>0</v>
      </c>
      <c r="C147" s="121">
        <f t="shared" si="48"/>
        <v>0</v>
      </c>
      <c r="D147" s="121">
        <f t="shared" si="49"/>
        <v>0</v>
      </c>
      <c r="E147" s="121">
        <f t="shared" si="50"/>
        <v>0</v>
      </c>
      <c r="G147" s="27">
        <f t="shared" ca="1" si="51"/>
        <v>0</v>
      </c>
      <c r="H147" s="63">
        <f t="shared" ca="1" si="52"/>
        <v>0</v>
      </c>
      <c r="I147" s="30">
        <f t="shared" si="54"/>
        <v>0</v>
      </c>
      <c r="J147" s="30">
        <v>0</v>
      </c>
      <c r="K147" s="33">
        <f t="shared" si="38"/>
        <v>0</v>
      </c>
      <c r="L147" s="33">
        <f t="shared" si="39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5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8"/>
        <v>1</v>
      </c>
      <c r="L148" s="61">
        <f t="shared" si="39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IF($T$121=0,0,ROUND((SUM(AD136:AD138))/$T$121,2))</f>
        <v>16.2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8"/>
        <v>1</v>
      </c>
      <c r="L149" s="33">
        <f t="shared" si="39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8"/>
        <v>1</v>
      </c>
      <c r="L150" s="33">
        <f t="shared" si="39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6">IFERROR(IF($A151=0,0, ($AD151)/$E$1  ),0)</f>
        <v>0</v>
      </c>
      <c r="C151" s="121">
        <f t="shared" ref="C151:C161" si="57">IF($A151=0,0,$B151*$E$1)</f>
        <v>0</v>
      </c>
      <c r="D151" s="121">
        <f t="shared" ref="D151:D161" si="58">IF($A151=0,0,$B151*$F$1)</f>
        <v>0</v>
      </c>
      <c r="E151" s="121">
        <f t="shared" ref="E151:E161" si="59">IFERROR(IF($A151=0,0,$AB151),0)</f>
        <v>0</v>
      </c>
      <c r="F151" s="31"/>
      <c r="I151" s="30">
        <v>1</v>
      </c>
      <c r="J151" s="30">
        <v>0</v>
      </c>
      <c r="K151" s="33">
        <f t="shared" si="38"/>
        <v>1</v>
      </c>
      <c r="L151" s="33">
        <f t="shared" si="39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60">IFERROR(IF(AD152&gt;0,T152,0),0)</f>
        <v>0</v>
      </c>
      <c r="B152" s="122">
        <f t="shared" si="56"/>
        <v>0</v>
      </c>
      <c r="C152" s="121">
        <f t="shared" si="57"/>
        <v>0</v>
      </c>
      <c r="D152" s="121">
        <f t="shared" si="58"/>
        <v>0</v>
      </c>
      <c r="E152" s="121">
        <f t="shared" si="59"/>
        <v>0</v>
      </c>
      <c r="F152" s="31"/>
      <c r="I152" s="30">
        <f t="shared" ref="I152:I161" si="61">IF($AD152=0,0,1)</f>
        <v>0</v>
      </c>
      <c r="J152" s="30">
        <v>0</v>
      </c>
      <c r="K152" s="33">
        <f t="shared" si="38"/>
        <v>0</v>
      </c>
      <c r="L152" s="33">
        <f t="shared" si="39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62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60"/>
        <v>0</v>
      </c>
      <c r="B153" s="122">
        <f t="shared" si="56"/>
        <v>0</v>
      </c>
      <c r="C153" s="121">
        <f t="shared" si="57"/>
        <v>0</v>
      </c>
      <c r="D153" s="121">
        <f t="shared" si="58"/>
        <v>0</v>
      </c>
      <c r="E153" s="121">
        <f t="shared" si="59"/>
        <v>0</v>
      </c>
      <c r="F153" s="31"/>
      <c r="I153" s="30">
        <f t="shared" si="61"/>
        <v>0</v>
      </c>
      <c r="J153" s="30">
        <v>0</v>
      </c>
      <c r="K153" s="33">
        <f t="shared" si="38"/>
        <v>0</v>
      </c>
      <c r="L153" s="33">
        <f t="shared" si="39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62"/>
        <v>0</v>
      </c>
      <c r="AE153" s="32"/>
      <c r="AF153" s="39"/>
      <c r="AG153" s="38"/>
    </row>
    <row r="154" spans="1:33" s="27" customFormat="1" hidden="1" x14ac:dyDescent="0.25">
      <c r="A154" s="30">
        <f t="shared" si="60"/>
        <v>0</v>
      </c>
      <c r="B154" s="122">
        <f t="shared" si="56"/>
        <v>0</v>
      </c>
      <c r="C154" s="121">
        <f t="shared" si="57"/>
        <v>0</v>
      </c>
      <c r="D154" s="121">
        <f t="shared" si="58"/>
        <v>0</v>
      </c>
      <c r="E154" s="121">
        <f t="shared" si="59"/>
        <v>0</v>
      </c>
      <c r="F154" s="31"/>
      <c r="I154" s="30">
        <f t="shared" si="61"/>
        <v>0</v>
      </c>
      <c r="J154" s="30">
        <v>0</v>
      </c>
      <c r="K154" s="33">
        <f t="shared" si="38"/>
        <v>0</v>
      </c>
      <c r="L154" s="33">
        <f t="shared" si="39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62"/>
        <v>0</v>
      </c>
      <c r="AE154" s="32"/>
      <c r="AF154" s="39"/>
      <c r="AG154" s="38"/>
    </row>
    <row r="155" spans="1:33" s="27" customFormat="1" hidden="1" x14ac:dyDescent="0.25">
      <c r="A155" s="30">
        <f t="shared" si="60"/>
        <v>0</v>
      </c>
      <c r="B155" s="122">
        <f t="shared" si="56"/>
        <v>0</v>
      </c>
      <c r="C155" s="121">
        <f t="shared" si="57"/>
        <v>0</v>
      </c>
      <c r="D155" s="121">
        <f t="shared" si="58"/>
        <v>0</v>
      </c>
      <c r="E155" s="121">
        <f t="shared" si="59"/>
        <v>0</v>
      </c>
      <c r="F155" s="31"/>
      <c r="I155" s="30">
        <f t="shared" si="61"/>
        <v>0</v>
      </c>
      <c r="J155" s="30">
        <v>0</v>
      </c>
      <c r="K155" s="33">
        <f t="shared" ref="K155:K168" si="63">MAX(I155:J155)</f>
        <v>0</v>
      </c>
      <c r="L155" s="33">
        <f t="shared" ref="L155:L168" si="64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62"/>
        <v>0</v>
      </c>
      <c r="AE155" s="32"/>
      <c r="AF155" s="39"/>
      <c r="AG155" s="38"/>
    </row>
    <row r="156" spans="1:33" s="27" customFormat="1" hidden="1" x14ac:dyDescent="0.25">
      <c r="A156" s="30">
        <f t="shared" si="60"/>
        <v>0</v>
      </c>
      <c r="B156" s="122">
        <f t="shared" si="56"/>
        <v>0</v>
      </c>
      <c r="C156" s="121">
        <f t="shared" si="57"/>
        <v>0</v>
      </c>
      <c r="D156" s="121">
        <f t="shared" si="58"/>
        <v>0</v>
      </c>
      <c r="E156" s="121">
        <f t="shared" si="59"/>
        <v>0</v>
      </c>
      <c r="F156" s="31"/>
      <c r="I156" s="30">
        <f t="shared" si="61"/>
        <v>0</v>
      </c>
      <c r="J156" s="30">
        <v>0</v>
      </c>
      <c r="K156" s="33">
        <f t="shared" si="63"/>
        <v>0</v>
      </c>
      <c r="L156" s="33">
        <f t="shared" si="64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62"/>
        <v>0</v>
      </c>
      <c r="AE156" s="32"/>
      <c r="AF156" s="39"/>
      <c r="AG156" s="38"/>
    </row>
    <row r="157" spans="1:33" s="27" customFormat="1" hidden="1" x14ac:dyDescent="0.25">
      <c r="A157" s="30">
        <f t="shared" si="60"/>
        <v>0</v>
      </c>
      <c r="B157" s="122">
        <f t="shared" si="56"/>
        <v>0</v>
      </c>
      <c r="C157" s="121">
        <f t="shared" si="57"/>
        <v>0</v>
      </c>
      <c r="D157" s="121">
        <f t="shared" si="58"/>
        <v>0</v>
      </c>
      <c r="E157" s="121">
        <f t="shared" si="59"/>
        <v>0</v>
      </c>
      <c r="F157" s="31"/>
      <c r="I157" s="30">
        <f t="shared" si="61"/>
        <v>0</v>
      </c>
      <c r="J157" s="30">
        <v>0</v>
      </c>
      <c r="K157" s="33">
        <f t="shared" si="63"/>
        <v>0</v>
      </c>
      <c r="L157" s="33">
        <f t="shared" si="64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62"/>
        <v>0</v>
      </c>
      <c r="AE157" s="32"/>
      <c r="AF157" s="39"/>
      <c r="AG157" s="38"/>
    </row>
    <row r="158" spans="1:33" s="27" customFormat="1" hidden="1" x14ac:dyDescent="0.25">
      <c r="A158" s="30">
        <f t="shared" si="60"/>
        <v>0</v>
      </c>
      <c r="B158" s="122">
        <f t="shared" si="56"/>
        <v>0</v>
      </c>
      <c r="C158" s="121">
        <f t="shared" si="57"/>
        <v>0</v>
      </c>
      <c r="D158" s="121">
        <f t="shared" si="58"/>
        <v>0</v>
      </c>
      <c r="E158" s="121">
        <f t="shared" si="59"/>
        <v>0</v>
      </c>
      <c r="F158" s="31"/>
      <c r="I158" s="30">
        <f t="shared" si="61"/>
        <v>0</v>
      </c>
      <c r="J158" s="30">
        <v>0</v>
      </c>
      <c r="K158" s="33">
        <f t="shared" si="63"/>
        <v>0</v>
      </c>
      <c r="L158" s="33">
        <f t="shared" si="64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62"/>
        <v>0</v>
      </c>
      <c r="AE158" s="32"/>
      <c r="AF158" s="39"/>
      <c r="AG158" s="38"/>
    </row>
    <row r="159" spans="1:33" s="27" customFormat="1" hidden="1" x14ac:dyDescent="0.25">
      <c r="A159" s="30">
        <f t="shared" si="60"/>
        <v>0</v>
      </c>
      <c r="B159" s="122">
        <f t="shared" si="56"/>
        <v>0</v>
      </c>
      <c r="C159" s="121">
        <f t="shared" si="57"/>
        <v>0</v>
      </c>
      <c r="D159" s="121">
        <f t="shared" si="58"/>
        <v>0</v>
      </c>
      <c r="E159" s="121">
        <f t="shared" si="59"/>
        <v>0</v>
      </c>
      <c r="F159" s="31"/>
      <c r="I159" s="30">
        <f t="shared" si="61"/>
        <v>0</v>
      </c>
      <c r="J159" s="30">
        <v>0</v>
      </c>
      <c r="K159" s="33">
        <f t="shared" si="63"/>
        <v>0</v>
      </c>
      <c r="L159" s="33">
        <f t="shared" si="64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62"/>
        <v>0</v>
      </c>
      <c r="AE159" s="32"/>
      <c r="AF159" s="39"/>
      <c r="AG159" s="38"/>
    </row>
    <row r="160" spans="1:33" s="27" customFormat="1" hidden="1" x14ac:dyDescent="0.25">
      <c r="A160" s="30">
        <f t="shared" si="60"/>
        <v>0</v>
      </c>
      <c r="B160" s="122">
        <f t="shared" si="56"/>
        <v>0</v>
      </c>
      <c r="C160" s="121">
        <f t="shared" si="57"/>
        <v>0</v>
      </c>
      <c r="D160" s="121">
        <f t="shared" si="58"/>
        <v>0</v>
      </c>
      <c r="E160" s="121">
        <f t="shared" si="59"/>
        <v>0</v>
      </c>
      <c r="F160" s="31"/>
      <c r="I160" s="30">
        <f t="shared" si="61"/>
        <v>0</v>
      </c>
      <c r="J160" s="30">
        <v>0</v>
      </c>
      <c r="K160" s="33">
        <f t="shared" si="63"/>
        <v>0</v>
      </c>
      <c r="L160" s="33">
        <f t="shared" si="64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62"/>
        <v>0</v>
      </c>
      <c r="AE160" s="32"/>
      <c r="AF160" s="39"/>
      <c r="AG160" s="38"/>
    </row>
    <row r="161" spans="1:33" s="27" customFormat="1" hidden="1" x14ac:dyDescent="0.25">
      <c r="A161" s="30">
        <f t="shared" si="60"/>
        <v>0</v>
      </c>
      <c r="B161" s="122">
        <f t="shared" si="56"/>
        <v>0</v>
      </c>
      <c r="C161" s="121">
        <f t="shared" si="57"/>
        <v>0</v>
      </c>
      <c r="D161" s="121">
        <f t="shared" si="58"/>
        <v>0</v>
      </c>
      <c r="E161" s="121">
        <f t="shared" si="59"/>
        <v>0</v>
      </c>
      <c r="F161" s="31"/>
      <c r="I161" s="30">
        <f t="shared" si="61"/>
        <v>0</v>
      </c>
      <c r="J161" s="30">
        <v>0</v>
      </c>
      <c r="K161" s="33">
        <f t="shared" si="63"/>
        <v>0</v>
      </c>
      <c r="L161" s="33">
        <f t="shared" si="64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62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63"/>
        <v>1</v>
      </c>
      <c r="L162" s="61">
        <f t="shared" si="64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63"/>
        <v>1</v>
      </c>
      <c r="L163" s="33">
        <f t="shared" si="64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TRUNC(SUM(AD121+AD134+AD148+AD162),2)</f>
        <v>2130.17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63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63"/>
        <v>1</v>
      </c>
      <c r="L164" s="33">
        <f t="shared" si="64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255.62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63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3"/>
        <v>1</v>
      </c>
      <c r="L165" s="33">
        <f t="shared" si="64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257.35000000000002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63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3"/>
        <v>1</v>
      </c>
      <c r="L166" s="33">
        <f t="shared" si="64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139.11000000000001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63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63"/>
        <v>0</v>
      </c>
      <c r="L167" s="33">
        <f t="shared" si="64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63">
        <f>IFERROR(IF(G168=$A$1,1,0),0)</f>
        <v>0</v>
      </c>
      <c r="I168" s="62">
        <v>1</v>
      </c>
      <c r="J168" s="62">
        <v>1</v>
      </c>
      <c r="K168" s="61">
        <f t="shared" si="63"/>
        <v>1</v>
      </c>
      <c r="L168" s="61">
        <f t="shared" si="64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2782.25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T27:T28"/>
    <mergeCell ref="V27:W28"/>
    <mergeCell ref="X27:X28"/>
    <mergeCell ref="Y27:Y28"/>
    <mergeCell ref="Z27:AA27"/>
    <mergeCell ref="AB27:AC27"/>
    <mergeCell ref="V36:W36"/>
    <mergeCell ref="V37:W37"/>
    <mergeCell ref="V38:W38"/>
    <mergeCell ref="V40:W40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21:W121"/>
    <mergeCell ref="X121:Y121"/>
    <mergeCell ref="V122:Z122"/>
    <mergeCell ref="V124:Z124"/>
    <mergeCell ref="V125:Z125"/>
    <mergeCell ref="V123:Z123"/>
    <mergeCell ref="V127:Z127"/>
    <mergeCell ref="V128:Z128"/>
    <mergeCell ref="V129:Z129"/>
    <mergeCell ref="V130:Z130"/>
    <mergeCell ref="V131:Z131"/>
    <mergeCell ref="V126:Z126"/>
    <mergeCell ref="V132:Z132"/>
    <mergeCell ref="V133:Z133"/>
    <mergeCell ref="V135:Z135"/>
    <mergeCell ref="V137:Z137"/>
    <mergeCell ref="V138:Z138"/>
    <mergeCell ref="V139:Z139"/>
    <mergeCell ref="V140:Z140"/>
    <mergeCell ref="V141:Z141"/>
    <mergeCell ref="V142:Z142"/>
    <mergeCell ref="V143:Z143"/>
    <mergeCell ref="V144:Z144"/>
    <mergeCell ref="V145:Z145"/>
    <mergeCell ref="V146:Z146"/>
    <mergeCell ref="V147:Z147"/>
    <mergeCell ref="T149:T150"/>
    <mergeCell ref="V149:W150"/>
    <mergeCell ref="X149:X150"/>
    <mergeCell ref="Y149:AA149"/>
    <mergeCell ref="AB149:AB150"/>
    <mergeCell ref="AC149:AC150"/>
    <mergeCell ref="AD149:AD150"/>
    <mergeCell ref="V151:W151"/>
    <mergeCell ref="V152:W152"/>
    <mergeCell ref="V153:W153"/>
    <mergeCell ref="V160:W160"/>
    <mergeCell ref="V161:W161"/>
    <mergeCell ref="V154:W154"/>
    <mergeCell ref="V155:W155"/>
    <mergeCell ref="V156:W156"/>
    <mergeCell ref="V157:W157"/>
    <mergeCell ref="V158:W158"/>
    <mergeCell ref="V159:W159"/>
  </mergeCells>
  <conditionalFormatting sqref="T117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4:G168 G105 G108:G117">
      <formula1>"CONSULTORIA,SICRO"</formula1>
    </dataValidation>
    <dataValidation type="whole" allowBlank="1" showInputMessage="1" showErrorMessage="1" sqref="T105 T108:T117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03 04 02</v>
      </c>
      <c r="C1" s="25" t="str">
        <f>CONCATENATE($W$25)</f>
        <v>PROJETO DE PAVIMENTAÇÃO  - VIA NOVA (PISTA SIMPLES)</v>
      </c>
      <c r="D1" s="25" t="str">
        <f>CONCATENATE($AC$25)</f>
        <v>Km</v>
      </c>
      <c r="E1" s="231">
        <f>$AD$163</f>
        <v>852.07</v>
      </c>
      <c r="F1" s="231">
        <f>$AD$168</f>
        <v>1112.8900000000001</v>
      </c>
      <c r="G1" s="233">
        <f>$T$121</f>
        <v>50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8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372</v>
      </c>
      <c r="W25" s="579" t="str">
        <f>VLOOKUP(V25,ORÇAMENTO!E:G,2,0)</f>
        <v>PROJETO DE PAVIMENTAÇÃO  - VIA NOVA (PISTA SIMPLES)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89" si="0">MAX(I27:J27)</f>
        <v>1</v>
      </c>
      <c r="L27" s="33">
        <f t="shared" ref="L27:L89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86" t="s">
        <v>65</v>
      </c>
      <c r="AA28" s="286" t="s">
        <v>64</v>
      </c>
      <c r="AB28" s="282" t="s">
        <v>65</v>
      </c>
      <c r="AC28" s="286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IF(I38=1,1,IF(SUM(J39:J$169)+SUM(I$26:I38)&lt;$I$22,1,0))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285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8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16229.83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81</v>
      </c>
      <c r="U42" s="48"/>
      <c r="V42" s="569" t="s">
        <v>212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AB42/SUM($AB$42:$AB$97)</f>
        <v>0.19298245614035087</v>
      </c>
      <c r="AB42" s="114">
        <v>110</v>
      </c>
      <c r="AC42" s="196">
        <f>Y42/220</f>
        <v>51.580363636363636</v>
      </c>
      <c r="AD42" s="113">
        <f>ROUND(AB42*AC42,4)</f>
        <v>5673.84</v>
      </c>
      <c r="AE42" s="32"/>
      <c r="AF42" s="39"/>
      <c r="AG42" s="38"/>
    </row>
    <row r="43" spans="1:33" s="27" customFormat="1" x14ac:dyDescent="0.25">
      <c r="A43" s="30"/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3">IF($AD43=0,0,1)</f>
        <v>1</v>
      </c>
      <c r="J43" s="30">
        <f>IF(I43=1,1,IF(SUM(J44:J$169)+SUM(I$26:I43)&lt;$I$22,1,0))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104</v>
      </c>
      <c r="U43" s="48"/>
      <c r="V43" s="569" t="s">
        <v>206</v>
      </c>
      <c r="W43" s="569"/>
      <c r="X43" s="131" t="s">
        <v>207</v>
      </c>
      <c r="Y43" s="207">
        <f>VLOOKUP(X43,BASE!$B$5:$E$53,4,FALSE)</f>
        <v>8882.5</v>
      </c>
      <c r="Z43" s="198">
        <v>1</v>
      </c>
      <c r="AA43" s="197">
        <f>AB43/SUM($AB$42:$AB$97)</f>
        <v>0.38596491228070173</v>
      </c>
      <c r="AB43" s="114">
        <v>220</v>
      </c>
      <c r="AC43" s="196">
        <f>Y43/220</f>
        <v>40.375</v>
      </c>
      <c r="AD43" s="113">
        <f t="shared" ref="AD43:AD61" si="14">ROUND(AB43*AC43,4)</f>
        <v>8882.5</v>
      </c>
      <c r="AE43" s="32"/>
      <c r="AF43" s="39"/>
      <c r="AG43" s="38"/>
    </row>
    <row r="44" spans="1:33" s="27" customFormat="1" hidden="1" x14ac:dyDescent="0.25">
      <c r="A44" s="30">
        <f t="shared" ref="A44:A60" si="15">IFERROR(IF(AD44&gt;0,T44,0),0)</f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4"/>
        <v>0</v>
      </c>
      <c r="AE44" s="32"/>
      <c r="AF44" s="39"/>
      <c r="AG44" s="38"/>
    </row>
    <row r="45" spans="1:33" s="27" customFormat="1" hidden="1" x14ac:dyDescent="0.25">
      <c r="A45" s="30">
        <f t="shared" si="15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hidden="1" x14ac:dyDescent="0.25">
      <c r="A60" s="30">
        <f t="shared" si="15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3"/>
        <v>0</v>
      </c>
      <c r="J60" s="30">
        <f>IF(I60=1,1,IF(SUM(J61:J$169)+SUM(I$26:I60)&lt;$I$22,1,0))</f>
        <v>0</v>
      </c>
      <c r="K60" s="33">
        <f t="shared" si="0"/>
        <v>0</v>
      </c>
      <c r="L60" s="33">
        <f t="shared" si="1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4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IF(I61=1,1,IF(SUM(J62:J$169)+SUM(I$26:I61)&lt;$I$22,1,0))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AB61/SUM($AB$42:$AB$97)</f>
        <v>3.5087719298245612E-2</v>
      </c>
      <c r="AB61" s="114">
        <v>20</v>
      </c>
      <c r="AC61" s="196">
        <f>Y61/220</f>
        <v>83.674272727272722</v>
      </c>
      <c r="AD61" s="113">
        <f t="shared" si="14"/>
        <v>1673.4855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ROUND(SUM(AD63:AD82),2)</f>
        <v>3044.5</v>
      </c>
      <c r="AE62" s="32"/>
      <c r="AF62" s="39"/>
      <c r="AG62" s="38"/>
    </row>
    <row r="63" spans="1:33" s="27" customFormat="1" x14ac:dyDescent="0.25">
      <c r="A63" s="30"/>
      <c r="B63" s="122">
        <f t="shared" ref="B63:B82" si="16">IFERROR(IF($A63=0,0, ($AD63/$G$1)/$E$1  ),0)</f>
        <v>0</v>
      </c>
      <c r="C63" s="121">
        <f t="shared" ref="C63:C82" si="17">IF($A63=0,0,$B63*$E$1)</f>
        <v>0</v>
      </c>
      <c r="D63" s="121">
        <f t="shared" ref="D63:D82" si="18">IF($A63=0,0,$B63*$F$1)</f>
        <v>0</v>
      </c>
      <c r="E63" s="121">
        <f>IFERROR(IF($A63=0,0,#REF!*#REF!),0)</f>
        <v>0</v>
      </c>
      <c r="F63" s="122">
        <f t="shared" ref="F63:F82" si="19">IF($A63=0,0, ( ($AD63/$E63) / $Y63))</f>
        <v>0</v>
      </c>
      <c r="I63" s="30">
        <v>1</v>
      </c>
      <c r="J63" s="30">
        <f>IF(I63=1,1,IF(SUM(J64:J$169)+SUM(I$26:I63)&lt;$I$22,1,0))</f>
        <v>1</v>
      </c>
      <c r="K63" s="33">
        <f t="shared" si="0"/>
        <v>1</v>
      </c>
      <c r="L63" s="33">
        <f t="shared" si="1"/>
        <v>1</v>
      </c>
      <c r="M63" s="33"/>
      <c r="N63" s="33"/>
      <c r="O63" s="33"/>
      <c r="P63" s="33"/>
      <c r="Q63" s="33"/>
      <c r="R63" s="33"/>
      <c r="S63" s="33"/>
      <c r="T63" s="200" t="s">
        <v>120</v>
      </c>
      <c r="U63" s="48"/>
      <c r="V63" s="569" t="s">
        <v>229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AB63/SUM($AB$42:$AB$97)</f>
        <v>0.38596491228070173</v>
      </c>
      <c r="AB63" s="114">
        <v>220</v>
      </c>
      <c r="AC63" s="196">
        <f>Y63/220</f>
        <v>13.838636363636363</v>
      </c>
      <c r="AD63" s="113">
        <f>ROUND(AB63*AC63,4)</f>
        <v>3044.5</v>
      </c>
      <c r="AE63" s="32"/>
      <c r="AF63" s="39"/>
      <c r="AG63" s="38"/>
    </row>
    <row r="64" spans="1:33" s="27" customFormat="1" hidden="1" x14ac:dyDescent="0.25">
      <c r="A64" s="30">
        <f t="shared" ref="A64:A81" si="20">IFERROR(IF(AD64&gt;0,T64,0),0)</f>
        <v>0</v>
      </c>
      <c r="B64" s="122">
        <f t="shared" si="16"/>
        <v>0</v>
      </c>
      <c r="C64" s="121">
        <f t="shared" si="17"/>
        <v>0</v>
      </c>
      <c r="D64" s="121">
        <f t="shared" si="18"/>
        <v>0</v>
      </c>
      <c r="E64" s="121">
        <f>IFERROR(IF($A64=0,0,#REF!*#REF!),0)</f>
        <v>0</v>
      </c>
      <c r="F64" s="122">
        <f t="shared" si="19"/>
        <v>0</v>
      </c>
      <c r="I64" s="30">
        <f t="shared" ref="I64:I81" si="21">IF($AD64=0,0,1)</f>
        <v>0</v>
      </c>
      <c r="J64" s="30">
        <f>IF(I64=1,1,IF(SUM(J65:J$169)+SUM(I$26:I64)&lt;$I$22,1,0))</f>
        <v>0</v>
      </c>
      <c r="K64" s="33">
        <f t="shared" si="0"/>
        <v>0</v>
      </c>
      <c r="L64" s="33">
        <f t="shared" si="1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ref="AD64:AD82" si="22">ROUND(AB64*AC64,4)</f>
        <v>0</v>
      </c>
      <c r="AE64" s="32"/>
      <c r="AF64" s="39"/>
      <c r="AG64" s="38"/>
    </row>
    <row r="65" spans="1:33" s="27" customFormat="1" hidden="1" x14ac:dyDescent="0.25">
      <c r="A65" s="30">
        <f t="shared" si="20"/>
        <v>0</v>
      </c>
      <c r="B65" s="122">
        <f t="shared" si="16"/>
        <v>0</v>
      </c>
      <c r="C65" s="121">
        <f t="shared" si="17"/>
        <v>0</v>
      </c>
      <c r="D65" s="121">
        <f t="shared" si="18"/>
        <v>0</v>
      </c>
      <c r="E65" s="121">
        <f>IFERROR(IF($A65=0,0,#REF!*#REF!),0)</f>
        <v>0</v>
      </c>
      <c r="F65" s="122">
        <f t="shared" si="19"/>
        <v>0</v>
      </c>
      <c r="I65" s="30">
        <f t="shared" si="21"/>
        <v>0</v>
      </c>
      <c r="J65" s="30">
        <f>IF(I65=1,1,IF(SUM(J66:J$169)+SUM(I$26:I65)&lt;$I$22,1,0))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2"/>
        <v>0</v>
      </c>
      <c r="AE65" s="32"/>
      <c r="AF65" s="39"/>
      <c r="AG65" s="38"/>
    </row>
    <row r="66" spans="1:33" s="27" customFormat="1" hidden="1" x14ac:dyDescent="0.25">
      <c r="A66" s="30">
        <f t="shared" si="20"/>
        <v>0</v>
      </c>
      <c r="B66" s="122">
        <f t="shared" si="16"/>
        <v>0</v>
      </c>
      <c r="C66" s="121">
        <f t="shared" si="17"/>
        <v>0</v>
      </c>
      <c r="D66" s="121">
        <f t="shared" si="18"/>
        <v>0</v>
      </c>
      <c r="E66" s="121">
        <f>IFERROR(IF($A66=0,0,#REF!*#REF!),0)</f>
        <v>0</v>
      </c>
      <c r="F66" s="122">
        <f t="shared" si="19"/>
        <v>0</v>
      </c>
      <c r="I66" s="30">
        <f t="shared" si="21"/>
        <v>0</v>
      </c>
      <c r="J66" s="30">
        <f>IF(I66=1,1,IF(SUM(J67:J$169)+SUM(I$26:I66)&lt;$I$22,1,0))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2"/>
        <v>0</v>
      </c>
      <c r="AE66" s="32"/>
      <c r="AF66" s="39"/>
      <c r="AG66" s="38"/>
    </row>
    <row r="67" spans="1:33" s="27" customFormat="1" hidden="1" x14ac:dyDescent="0.25">
      <c r="A67" s="30">
        <f t="shared" si="20"/>
        <v>0</v>
      </c>
      <c r="B67" s="122">
        <f t="shared" si="16"/>
        <v>0</v>
      </c>
      <c r="C67" s="121">
        <f t="shared" si="17"/>
        <v>0</v>
      </c>
      <c r="D67" s="121">
        <f t="shared" si="18"/>
        <v>0</v>
      </c>
      <c r="E67" s="121">
        <f>IFERROR(IF($A67=0,0,#REF!*#REF!),0)</f>
        <v>0</v>
      </c>
      <c r="F67" s="122">
        <f t="shared" si="19"/>
        <v>0</v>
      </c>
      <c r="I67" s="30">
        <f t="shared" si="21"/>
        <v>0</v>
      </c>
      <c r="J67" s="30">
        <f>IF(I67=1,1,IF(SUM(J68:J$169)+SUM(I$26:I67)&lt;$I$22,1,0))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2"/>
        <v>0</v>
      </c>
      <c r="AE67" s="32"/>
      <c r="AF67" s="39"/>
      <c r="AG67" s="38"/>
    </row>
    <row r="68" spans="1:33" s="27" customFormat="1" hidden="1" x14ac:dyDescent="0.25">
      <c r="A68" s="30">
        <f t="shared" si="20"/>
        <v>0</v>
      </c>
      <c r="B68" s="122">
        <f t="shared" si="16"/>
        <v>0</v>
      </c>
      <c r="C68" s="121">
        <f t="shared" si="17"/>
        <v>0</v>
      </c>
      <c r="D68" s="121">
        <f t="shared" si="18"/>
        <v>0</v>
      </c>
      <c r="E68" s="121">
        <f>IFERROR(IF($A68=0,0,#REF!*#REF!),0)</f>
        <v>0</v>
      </c>
      <c r="F68" s="122">
        <f t="shared" si="19"/>
        <v>0</v>
      </c>
      <c r="I68" s="30">
        <f t="shared" si="21"/>
        <v>0</v>
      </c>
      <c r="J68" s="30">
        <f>IF(I68=1,1,IF(SUM(J69:J$169)+SUM(I$26:I68)&lt;$I$22,1,0))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2"/>
        <v>0</v>
      </c>
      <c r="AE68" s="32"/>
      <c r="AF68" s="39"/>
      <c r="AG68" s="38"/>
    </row>
    <row r="69" spans="1:33" s="27" customFormat="1" hidden="1" x14ac:dyDescent="0.25">
      <c r="A69" s="30">
        <f t="shared" si="20"/>
        <v>0</v>
      </c>
      <c r="B69" s="122">
        <f t="shared" si="16"/>
        <v>0</v>
      </c>
      <c r="C69" s="121">
        <f t="shared" si="17"/>
        <v>0</v>
      </c>
      <c r="D69" s="121">
        <f t="shared" si="18"/>
        <v>0</v>
      </c>
      <c r="E69" s="121">
        <f>IFERROR(IF($A69=0,0,#REF!*#REF!),0)</f>
        <v>0</v>
      </c>
      <c r="F69" s="122">
        <f t="shared" si="19"/>
        <v>0</v>
      </c>
      <c r="I69" s="30">
        <f t="shared" si="21"/>
        <v>0</v>
      </c>
      <c r="J69" s="30">
        <f>IF(I69=1,1,IF(SUM(J70:J$169)+SUM(I$26:I69)&lt;$I$22,1,0))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2"/>
        <v>0</v>
      </c>
      <c r="AE69" s="32"/>
      <c r="AF69" s="39"/>
      <c r="AG69" s="38"/>
    </row>
    <row r="70" spans="1:33" s="27" customFormat="1" hidden="1" x14ac:dyDescent="0.25">
      <c r="A70" s="30">
        <f t="shared" si="20"/>
        <v>0</v>
      </c>
      <c r="B70" s="122">
        <f t="shared" si="16"/>
        <v>0</v>
      </c>
      <c r="C70" s="121">
        <f t="shared" si="17"/>
        <v>0</v>
      </c>
      <c r="D70" s="121">
        <f t="shared" si="18"/>
        <v>0</v>
      </c>
      <c r="E70" s="121">
        <f>IFERROR(IF($A70=0,0,#REF!*#REF!),0)</f>
        <v>0</v>
      </c>
      <c r="F70" s="122">
        <f t="shared" si="19"/>
        <v>0</v>
      </c>
      <c r="I70" s="30">
        <f t="shared" si="21"/>
        <v>0</v>
      </c>
      <c r="J70" s="30">
        <f>IF(I70=1,1,IF(SUM(J71:J$169)+SUM(I$26:I70)&lt;$I$22,1,0))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2"/>
        <v>0</v>
      </c>
      <c r="AE70" s="32"/>
      <c r="AF70" s="39"/>
      <c r="AG70" s="38"/>
    </row>
    <row r="71" spans="1:33" s="27" customFormat="1" hidden="1" x14ac:dyDescent="0.25">
      <c r="A71" s="30">
        <f t="shared" si="20"/>
        <v>0</v>
      </c>
      <c r="B71" s="122">
        <f t="shared" si="16"/>
        <v>0</v>
      </c>
      <c r="C71" s="121">
        <f t="shared" si="17"/>
        <v>0</v>
      </c>
      <c r="D71" s="121">
        <f t="shared" si="18"/>
        <v>0</v>
      </c>
      <c r="E71" s="121">
        <f>IFERROR(IF($A71=0,0,#REF!*#REF!),0)</f>
        <v>0</v>
      </c>
      <c r="F71" s="122">
        <f t="shared" si="19"/>
        <v>0</v>
      </c>
      <c r="I71" s="30">
        <f t="shared" si="21"/>
        <v>0</v>
      </c>
      <c r="J71" s="30">
        <f>IF(I71=1,1,IF(SUM(J72:J$169)+SUM(I$26:I71)&lt;$I$22,1,0))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2"/>
        <v>0</v>
      </c>
      <c r="AE71" s="32"/>
      <c r="AF71" s="39"/>
      <c r="AG71" s="38"/>
    </row>
    <row r="72" spans="1:33" s="27" customFormat="1" hidden="1" x14ac:dyDescent="0.25">
      <c r="A72" s="30">
        <f t="shared" si="20"/>
        <v>0</v>
      </c>
      <c r="B72" s="122">
        <f t="shared" si="16"/>
        <v>0</v>
      </c>
      <c r="C72" s="121">
        <f t="shared" si="17"/>
        <v>0</v>
      </c>
      <c r="D72" s="121">
        <f t="shared" si="18"/>
        <v>0</v>
      </c>
      <c r="E72" s="121">
        <f>IFERROR(IF($A72=0,0,#REF!*#REF!),0)</f>
        <v>0</v>
      </c>
      <c r="F72" s="122">
        <f t="shared" si="19"/>
        <v>0</v>
      </c>
      <c r="I72" s="30">
        <f t="shared" si="21"/>
        <v>0</v>
      </c>
      <c r="J72" s="30">
        <f>IF(I72=1,1,IF(SUM(J73:J$169)+SUM(I$26:I72)&lt;$I$22,1,0))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2"/>
        <v>0</v>
      </c>
      <c r="AE72" s="32"/>
      <c r="AF72" s="39"/>
      <c r="AG72" s="38"/>
    </row>
    <row r="73" spans="1:33" s="27" customFormat="1" hidden="1" x14ac:dyDescent="0.25">
      <c r="A73" s="30">
        <f t="shared" si="20"/>
        <v>0</v>
      </c>
      <c r="B73" s="122">
        <f t="shared" si="16"/>
        <v>0</v>
      </c>
      <c r="C73" s="121">
        <f t="shared" si="17"/>
        <v>0</v>
      </c>
      <c r="D73" s="121">
        <f t="shared" si="18"/>
        <v>0</v>
      </c>
      <c r="E73" s="121">
        <f>IFERROR(IF($A73=0,0,#REF!*#REF!),0)</f>
        <v>0</v>
      </c>
      <c r="F73" s="122">
        <f t="shared" si="19"/>
        <v>0</v>
      </c>
      <c r="I73" s="30">
        <f t="shared" si="21"/>
        <v>0</v>
      </c>
      <c r="J73" s="30">
        <f>IF(I73=1,1,IF(SUM(J74:J$169)+SUM(I$26:I73)&lt;$I$22,1,0))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2"/>
        <v>0</v>
      </c>
      <c r="AE73" s="32"/>
      <c r="AF73" s="39"/>
      <c r="AG73" s="38"/>
    </row>
    <row r="74" spans="1:33" s="27" customFormat="1" hidden="1" x14ac:dyDescent="0.25">
      <c r="A74" s="30">
        <f t="shared" si="20"/>
        <v>0</v>
      </c>
      <c r="B74" s="122">
        <f t="shared" si="16"/>
        <v>0</v>
      </c>
      <c r="C74" s="121">
        <f t="shared" si="17"/>
        <v>0</v>
      </c>
      <c r="D74" s="121">
        <f t="shared" si="18"/>
        <v>0</v>
      </c>
      <c r="E74" s="121">
        <f>IFERROR(IF($A74=0,0,#REF!*#REF!),0)</f>
        <v>0</v>
      </c>
      <c r="F74" s="122">
        <f t="shared" si="19"/>
        <v>0</v>
      </c>
      <c r="I74" s="30">
        <f t="shared" si="21"/>
        <v>0</v>
      </c>
      <c r="J74" s="30">
        <f>IF(I74=1,1,IF(SUM(J75:J$169)+SUM(I$26:I74)&lt;$I$22,1,0))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2"/>
        <v>0</v>
      </c>
      <c r="AE74" s="32"/>
      <c r="AF74" s="39"/>
      <c r="AG74" s="38"/>
    </row>
    <row r="75" spans="1:33" s="27" customFormat="1" hidden="1" x14ac:dyDescent="0.25">
      <c r="A75" s="30">
        <f t="shared" si="20"/>
        <v>0</v>
      </c>
      <c r="B75" s="122">
        <f t="shared" si="16"/>
        <v>0</v>
      </c>
      <c r="C75" s="121">
        <f t="shared" si="17"/>
        <v>0</v>
      </c>
      <c r="D75" s="121">
        <f t="shared" si="18"/>
        <v>0</v>
      </c>
      <c r="E75" s="121">
        <f>IFERROR(IF($A75=0,0,#REF!*#REF!),0)</f>
        <v>0</v>
      </c>
      <c r="F75" s="122">
        <f t="shared" si="19"/>
        <v>0</v>
      </c>
      <c r="I75" s="30">
        <f t="shared" si="21"/>
        <v>0</v>
      </c>
      <c r="J75" s="30">
        <f>IF(I75=1,1,IF(SUM(J76:J$169)+SUM(I$26:I75)&lt;$I$22,1,0))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2"/>
        <v>0</v>
      </c>
      <c r="AE75" s="32"/>
      <c r="AF75" s="39"/>
      <c r="AG75" s="38"/>
    </row>
    <row r="76" spans="1:33" s="27" customFormat="1" hidden="1" x14ac:dyDescent="0.25">
      <c r="A76" s="30">
        <f t="shared" si="20"/>
        <v>0</v>
      </c>
      <c r="B76" s="122">
        <f t="shared" si="16"/>
        <v>0</v>
      </c>
      <c r="C76" s="121">
        <f t="shared" si="17"/>
        <v>0</v>
      </c>
      <c r="D76" s="121">
        <f t="shared" si="18"/>
        <v>0</v>
      </c>
      <c r="E76" s="121">
        <f>IFERROR(IF($A76=0,0,#REF!*#REF!),0)</f>
        <v>0</v>
      </c>
      <c r="F76" s="122">
        <f t="shared" si="19"/>
        <v>0</v>
      </c>
      <c r="I76" s="30">
        <f t="shared" si="21"/>
        <v>0</v>
      </c>
      <c r="J76" s="30">
        <f>IF(I76=1,1,IF(SUM(J77:J$169)+SUM(I$26:I76)&lt;$I$22,1,0))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2"/>
        <v>0</v>
      </c>
      <c r="AE76" s="32"/>
      <c r="AF76" s="39"/>
      <c r="AG76" s="38"/>
    </row>
    <row r="77" spans="1:33" s="27" customFormat="1" hidden="1" x14ac:dyDescent="0.25">
      <c r="A77" s="30">
        <f t="shared" si="20"/>
        <v>0</v>
      </c>
      <c r="B77" s="122">
        <f t="shared" si="16"/>
        <v>0</v>
      </c>
      <c r="C77" s="121">
        <f t="shared" si="17"/>
        <v>0</v>
      </c>
      <c r="D77" s="121">
        <f t="shared" si="18"/>
        <v>0</v>
      </c>
      <c r="E77" s="121">
        <f>IFERROR(IF($A77=0,0,#REF!*#REF!),0)</f>
        <v>0</v>
      </c>
      <c r="F77" s="122">
        <f t="shared" si="19"/>
        <v>0</v>
      </c>
      <c r="I77" s="30">
        <f t="shared" si="21"/>
        <v>0</v>
      </c>
      <c r="J77" s="30">
        <f>IF(I77=1,1,IF(SUM(J78:J$169)+SUM(I$26:I77)&lt;$I$22,1,0))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2"/>
        <v>0</v>
      </c>
      <c r="AE77" s="32"/>
      <c r="AF77" s="39"/>
      <c r="AG77" s="38"/>
    </row>
    <row r="78" spans="1:33" s="27" customFormat="1" hidden="1" x14ac:dyDescent="0.25">
      <c r="A78" s="30">
        <f t="shared" si="20"/>
        <v>0</v>
      </c>
      <c r="B78" s="122">
        <f t="shared" si="16"/>
        <v>0</v>
      </c>
      <c r="C78" s="121">
        <f t="shared" si="17"/>
        <v>0</v>
      </c>
      <c r="D78" s="121">
        <f t="shared" si="18"/>
        <v>0</v>
      </c>
      <c r="E78" s="121">
        <f>IFERROR(IF($A78=0,0,#REF!*#REF!),0)</f>
        <v>0</v>
      </c>
      <c r="F78" s="122">
        <f t="shared" si="19"/>
        <v>0</v>
      </c>
      <c r="I78" s="30">
        <f t="shared" si="21"/>
        <v>0</v>
      </c>
      <c r="J78" s="30">
        <f>IF(I78=1,1,IF(SUM(J79:J$169)+SUM(I$26:I78)&lt;$I$22,1,0))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2"/>
        <v>0</v>
      </c>
      <c r="AE78" s="32"/>
      <c r="AF78" s="39"/>
      <c r="AG78" s="38"/>
    </row>
    <row r="79" spans="1:33" s="27" customFormat="1" hidden="1" x14ac:dyDescent="0.25">
      <c r="A79" s="30">
        <f t="shared" si="20"/>
        <v>0</v>
      </c>
      <c r="B79" s="122">
        <f t="shared" si="16"/>
        <v>0</v>
      </c>
      <c r="C79" s="121">
        <f t="shared" si="17"/>
        <v>0</v>
      </c>
      <c r="D79" s="121">
        <f t="shared" si="18"/>
        <v>0</v>
      </c>
      <c r="E79" s="121">
        <f>IFERROR(IF($A79=0,0,#REF!*#REF!),0)</f>
        <v>0</v>
      </c>
      <c r="F79" s="122">
        <f t="shared" si="19"/>
        <v>0</v>
      </c>
      <c r="I79" s="30">
        <f t="shared" si="21"/>
        <v>0</v>
      </c>
      <c r="J79" s="30">
        <f>IF(I79=1,1,IF(SUM(J80:J$169)+SUM(I$26:I79)&lt;$I$22,1,0))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2"/>
        <v>0</v>
      </c>
      <c r="AE79" s="32"/>
      <c r="AF79" s="39"/>
      <c r="AG79" s="38"/>
    </row>
    <row r="80" spans="1:33" s="27" customFormat="1" hidden="1" x14ac:dyDescent="0.25">
      <c r="A80" s="30">
        <f t="shared" si="20"/>
        <v>0</v>
      </c>
      <c r="B80" s="122">
        <f t="shared" si="16"/>
        <v>0</v>
      </c>
      <c r="C80" s="121">
        <f t="shared" si="17"/>
        <v>0</v>
      </c>
      <c r="D80" s="121">
        <f t="shared" si="18"/>
        <v>0</v>
      </c>
      <c r="E80" s="121">
        <f>IFERROR(IF($A80=0,0,#REF!*#REF!),0)</f>
        <v>0</v>
      </c>
      <c r="F80" s="122">
        <f t="shared" si="19"/>
        <v>0</v>
      </c>
      <c r="I80" s="30">
        <f t="shared" si="21"/>
        <v>0</v>
      </c>
      <c r="J80" s="30">
        <f>IF(I80=1,1,IF(SUM(J81:J$169)+SUM(I$26:I80)&lt;$I$22,1,0))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2"/>
        <v>0</v>
      </c>
      <c r="AE80" s="32"/>
      <c r="AF80" s="39"/>
      <c r="AG80" s="38"/>
    </row>
    <row r="81" spans="1:33" s="27" customFormat="1" hidden="1" x14ac:dyDescent="0.25">
      <c r="A81" s="30">
        <f t="shared" si="20"/>
        <v>0</v>
      </c>
      <c r="B81" s="122">
        <f t="shared" si="16"/>
        <v>0</v>
      </c>
      <c r="C81" s="121">
        <f t="shared" si="17"/>
        <v>0</v>
      </c>
      <c r="D81" s="121">
        <f t="shared" si="18"/>
        <v>0</v>
      </c>
      <c r="E81" s="121">
        <f>IFERROR(IF($A81=0,0,#REF!*#REF!),0)</f>
        <v>0</v>
      </c>
      <c r="F81" s="122">
        <f t="shared" si="19"/>
        <v>0</v>
      </c>
      <c r="I81" s="30">
        <f t="shared" si="21"/>
        <v>0</v>
      </c>
      <c r="J81" s="30">
        <f>IF(I81=1,1,IF(SUM(J82:J$169)+SUM(I$26:I81)&lt;$I$22,1,0))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2"/>
        <v>0</v>
      </c>
      <c r="AE81" s="32"/>
      <c r="AF81" s="39"/>
      <c r="AG81" s="38"/>
    </row>
    <row r="82" spans="1:33" s="27" customFormat="1" x14ac:dyDescent="0.25">
      <c r="A82" s="30"/>
      <c r="B82" s="122">
        <f t="shared" si="16"/>
        <v>0</v>
      </c>
      <c r="C82" s="121">
        <f t="shared" si="17"/>
        <v>0</v>
      </c>
      <c r="D82" s="121">
        <f t="shared" si="18"/>
        <v>0</v>
      </c>
      <c r="E82" s="121">
        <f>IFERROR(IF($A82=0,0,#REF!*#REF!),0)</f>
        <v>0</v>
      </c>
      <c r="F82" s="122">
        <f t="shared" si="19"/>
        <v>0</v>
      </c>
      <c r="I82" s="30">
        <v>1</v>
      </c>
      <c r="J82" s="30">
        <f>IF(I82=1,1,IF(SUM(J83:J$169)+SUM(I$26:I82)&lt;$I$22,1,0))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2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ROUND(SUM(AD84:AD103),2)</f>
        <v>0</v>
      </c>
      <c r="AE83" s="32"/>
      <c r="AF83" s="39"/>
      <c r="AG83" s="38"/>
    </row>
    <row r="84" spans="1:33" s="27" customFormat="1" x14ac:dyDescent="0.25">
      <c r="A84" s="30"/>
      <c r="B84" s="122">
        <f t="shared" ref="B84:B103" si="23">IFERROR(IF($A84=0,0, ($AD84/$G$1)/$E$1  ),0)</f>
        <v>0</v>
      </c>
      <c r="C84" s="121">
        <f t="shared" ref="C84:C103" si="24">IF($A84=0,0,$B84*$E$1)</f>
        <v>0</v>
      </c>
      <c r="D84" s="121">
        <f t="shared" ref="D84:D103" si="25">IF($A84=0,0,$B84*$F$1)</f>
        <v>0</v>
      </c>
      <c r="E84" s="121">
        <f>IFERROR(IF($A84=0,0,#REF!*#REF!),0)</f>
        <v>0</v>
      </c>
      <c r="F84" s="122">
        <f t="shared" ref="F84:F103" si="26">IF($A84=0,0, ( ($AD84/$E84) / $Y84))</f>
        <v>0</v>
      </c>
      <c r="I84" s="30">
        <v>1</v>
      </c>
      <c r="J84" s="30">
        <f>IF(I84=1,1,IF(SUM(J85:J$169)+SUM(I$26:I84)&lt;$I$22,1,0))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>ROUND(AB84*AC84,4)</f>
        <v>0</v>
      </c>
      <c r="AE84" s="32"/>
      <c r="AF84" s="39"/>
      <c r="AG84" s="38"/>
    </row>
    <row r="85" spans="1:33" s="27" customFormat="1" x14ac:dyDescent="0.25">
      <c r="A85" s="30"/>
      <c r="B85" s="122">
        <f t="shared" si="23"/>
        <v>0</v>
      </c>
      <c r="C85" s="121">
        <f t="shared" si="24"/>
        <v>0</v>
      </c>
      <c r="D85" s="121">
        <f t="shared" si="25"/>
        <v>0</v>
      </c>
      <c r="E85" s="121">
        <f>IFERROR(IF($A85=0,0,#REF!*#REF!),0)</f>
        <v>0</v>
      </c>
      <c r="F85" s="122">
        <f t="shared" si="26"/>
        <v>0</v>
      </c>
      <c r="I85" s="30">
        <v>1</v>
      </c>
      <c r="J85" s="30">
        <f>IF(I85=1,1,IF(SUM(J86:J$169)+SUM(I$26:I85)&lt;$I$22,1,0))</f>
        <v>1</v>
      </c>
      <c r="K85" s="33">
        <f t="shared" si="0"/>
        <v>1</v>
      </c>
      <c r="L85" s="33">
        <f t="shared" si="1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27">ROUND(AB85*AC85,4)</f>
        <v>0</v>
      </c>
      <c r="AE85" s="32"/>
      <c r="AF85" s="39"/>
      <c r="AG85" s="38"/>
    </row>
    <row r="86" spans="1:33" s="27" customFormat="1" hidden="1" x14ac:dyDescent="0.25">
      <c r="A86" s="30">
        <f t="shared" ref="A86:A103" si="28">IFERROR(IF(AD86&gt;0,T86,0),0)</f>
        <v>0</v>
      </c>
      <c r="B86" s="122">
        <f t="shared" si="23"/>
        <v>0</v>
      </c>
      <c r="C86" s="121">
        <f t="shared" si="24"/>
        <v>0</v>
      </c>
      <c r="D86" s="121">
        <f t="shared" si="25"/>
        <v>0</v>
      </c>
      <c r="E86" s="121">
        <f>IFERROR(IF($A86=0,0,#REF!*#REF!),0)</f>
        <v>0</v>
      </c>
      <c r="F86" s="122">
        <f t="shared" si="26"/>
        <v>0</v>
      </c>
      <c r="I86" s="30">
        <f t="shared" ref="I86:I103" si="29">IF($AD86=0,0,1)</f>
        <v>0</v>
      </c>
      <c r="J86" s="30">
        <f>IF(I86=1,1,IF(SUM(J87:J$169)+SUM(I$26:I86)&lt;$I$22,1,0))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7"/>
        <v>0</v>
      </c>
      <c r="AE86" s="32"/>
      <c r="AF86" s="39"/>
      <c r="AG86" s="38"/>
    </row>
    <row r="87" spans="1:33" s="27" customFormat="1" hidden="1" x14ac:dyDescent="0.25">
      <c r="A87" s="30">
        <f t="shared" si="28"/>
        <v>0</v>
      </c>
      <c r="B87" s="122">
        <f t="shared" si="23"/>
        <v>0</v>
      </c>
      <c r="C87" s="121">
        <f t="shared" si="24"/>
        <v>0</v>
      </c>
      <c r="D87" s="121">
        <f t="shared" si="25"/>
        <v>0</v>
      </c>
      <c r="E87" s="121">
        <f>IFERROR(IF($A87=0,0,#REF!*#REF!),0)</f>
        <v>0</v>
      </c>
      <c r="F87" s="122">
        <f t="shared" si="26"/>
        <v>0</v>
      </c>
      <c r="I87" s="30">
        <f t="shared" si="29"/>
        <v>0</v>
      </c>
      <c r="J87" s="30">
        <f>IF(I87=1,1,IF(SUM(J88:J$169)+SUM(I$26:I87)&lt;$I$22,1,0))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7"/>
        <v>0</v>
      </c>
      <c r="AE87" s="32"/>
      <c r="AF87" s="39"/>
      <c r="AG87" s="38"/>
    </row>
    <row r="88" spans="1:33" s="27" customFormat="1" hidden="1" x14ac:dyDescent="0.25">
      <c r="A88" s="30">
        <f t="shared" si="28"/>
        <v>0</v>
      </c>
      <c r="B88" s="122">
        <f t="shared" si="23"/>
        <v>0</v>
      </c>
      <c r="C88" s="121">
        <f t="shared" si="24"/>
        <v>0</v>
      </c>
      <c r="D88" s="121">
        <f t="shared" si="25"/>
        <v>0</v>
      </c>
      <c r="E88" s="121">
        <f>IFERROR(IF($A88=0,0,#REF!*#REF!),0)</f>
        <v>0</v>
      </c>
      <c r="F88" s="122">
        <f t="shared" si="26"/>
        <v>0</v>
      </c>
      <c r="I88" s="30">
        <f t="shared" si="29"/>
        <v>0</v>
      </c>
      <c r="J88" s="30">
        <f>IF(I88=1,1,IF(SUM(J89:J$169)+SUM(I$26:I88)&lt;$I$22,1,0))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7"/>
        <v>0</v>
      </c>
      <c r="AE88" s="32"/>
      <c r="AF88" s="39"/>
      <c r="AG88" s="38"/>
    </row>
    <row r="89" spans="1:33" s="27" customFormat="1" hidden="1" x14ac:dyDescent="0.25">
      <c r="A89" s="30">
        <f t="shared" si="28"/>
        <v>0</v>
      </c>
      <c r="B89" s="122">
        <f t="shared" si="23"/>
        <v>0</v>
      </c>
      <c r="C89" s="121">
        <f t="shared" si="24"/>
        <v>0</v>
      </c>
      <c r="D89" s="121">
        <f t="shared" si="25"/>
        <v>0</v>
      </c>
      <c r="E89" s="121">
        <f>IFERROR(IF($A89=0,0,#REF!*#REF!),0)</f>
        <v>0</v>
      </c>
      <c r="F89" s="122">
        <f t="shared" si="26"/>
        <v>0</v>
      </c>
      <c r="I89" s="30">
        <f t="shared" si="29"/>
        <v>0</v>
      </c>
      <c r="J89" s="30">
        <f>IF(I89=1,1,IF(SUM(J90:J$169)+SUM(I$26:I89)&lt;$I$22,1,0))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7"/>
        <v>0</v>
      </c>
      <c r="AE89" s="32"/>
      <c r="AF89" s="39"/>
      <c r="AG89" s="38"/>
    </row>
    <row r="90" spans="1:33" s="27" customFormat="1" hidden="1" x14ac:dyDescent="0.25">
      <c r="A90" s="30">
        <f t="shared" si="28"/>
        <v>0</v>
      </c>
      <c r="B90" s="122">
        <f t="shared" si="23"/>
        <v>0</v>
      </c>
      <c r="C90" s="121">
        <f t="shared" si="24"/>
        <v>0</v>
      </c>
      <c r="D90" s="121">
        <f t="shared" si="25"/>
        <v>0</v>
      </c>
      <c r="E90" s="121">
        <f>IFERROR(IF($A90=0,0,#REF!*#REF!),0)</f>
        <v>0</v>
      </c>
      <c r="F90" s="122">
        <f t="shared" si="26"/>
        <v>0</v>
      </c>
      <c r="I90" s="30">
        <f t="shared" si="29"/>
        <v>0</v>
      </c>
      <c r="J90" s="30">
        <f>IF(I90=1,1,IF(SUM(J91:J$169)+SUM(I$26:I90)&lt;$I$22,1,0))</f>
        <v>0</v>
      </c>
      <c r="K90" s="33">
        <f t="shared" ref="K90:K154" si="30">MAX(I90:J90)</f>
        <v>0</v>
      </c>
      <c r="L90" s="33">
        <f t="shared" ref="L90:L154" si="31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7"/>
        <v>0</v>
      </c>
      <c r="AE90" s="32"/>
      <c r="AF90" s="39"/>
      <c r="AG90" s="38"/>
    </row>
    <row r="91" spans="1:33" s="27" customFormat="1" hidden="1" x14ac:dyDescent="0.25">
      <c r="A91" s="30">
        <f t="shared" si="28"/>
        <v>0</v>
      </c>
      <c r="B91" s="122">
        <f t="shared" si="23"/>
        <v>0</v>
      </c>
      <c r="C91" s="121">
        <f t="shared" si="24"/>
        <v>0</v>
      </c>
      <c r="D91" s="121">
        <f t="shared" si="25"/>
        <v>0</v>
      </c>
      <c r="E91" s="121">
        <f>IFERROR(IF($A91=0,0,#REF!*#REF!),0)</f>
        <v>0</v>
      </c>
      <c r="F91" s="122">
        <f t="shared" si="26"/>
        <v>0</v>
      </c>
      <c r="I91" s="30">
        <f t="shared" si="29"/>
        <v>0</v>
      </c>
      <c r="J91" s="30">
        <f>IF(I91=1,1,IF(SUM(J92:J$169)+SUM(I$26:I91)&lt;$I$22,1,0))</f>
        <v>0</v>
      </c>
      <c r="K91" s="33">
        <f t="shared" si="30"/>
        <v>0</v>
      </c>
      <c r="L91" s="33">
        <f t="shared" si="3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7"/>
        <v>0</v>
      </c>
      <c r="AE91" s="32"/>
      <c r="AF91" s="39"/>
      <c r="AG91" s="38"/>
    </row>
    <row r="92" spans="1:33" s="27" customFormat="1" hidden="1" x14ac:dyDescent="0.25">
      <c r="A92" s="30">
        <f t="shared" si="28"/>
        <v>0</v>
      </c>
      <c r="B92" s="122">
        <f t="shared" si="23"/>
        <v>0</v>
      </c>
      <c r="C92" s="121">
        <f t="shared" si="24"/>
        <v>0</v>
      </c>
      <c r="D92" s="121">
        <f t="shared" si="25"/>
        <v>0</v>
      </c>
      <c r="E92" s="121">
        <f>IFERROR(IF($A92=0,0,#REF!*#REF!),0)</f>
        <v>0</v>
      </c>
      <c r="F92" s="122">
        <f t="shared" si="26"/>
        <v>0</v>
      </c>
      <c r="I92" s="30">
        <f t="shared" si="29"/>
        <v>0</v>
      </c>
      <c r="J92" s="30">
        <f>IF(I92=1,1,IF(SUM(J93:J$169)+SUM(I$26:I92)&lt;$I$22,1,0))</f>
        <v>0</v>
      </c>
      <c r="K92" s="33">
        <f t="shared" si="30"/>
        <v>0</v>
      </c>
      <c r="L92" s="33">
        <f t="shared" si="3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7"/>
        <v>0</v>
      </c>
      <c r="AE92" s="32"/>
      <c r="AF92" s="39"/>
      <c r="AG92" s="38"/>
    </row>
    <row r="93" spans="1:33" s="27" customFormat="1" hidden="1" x14ac:dyDescent="0.25">
      <c r="A93" s="30">
        <f t="shared" si="28"/>
        <v>0</v>
      </c>
      <c r="B93" s="122">
        <f t="shared" si="23"/>
        <v>0</v>
      </c>
      <c r="C93" s="121">
        <f t="shared" si="24"/>
        <v>0</v>
      </c>
      <c r="D93" s="121">
        <f t="shared" si="25"/>
        <v>0</v>
      </c>
      <c r="E93" s="121">
        <f>IFERROR(IF($A93=0,0,#REF!*#REF!),0)</f>
        <v>0</v>
      </c>
      <c r="F93" s="122">
        <f t="shared" si="26"/>
        <v>0</v>
      </c>
      <c r="I93" s="30">
        <f t="shared" si="29"/>
        <v>0</v>
      </c>
      <c r="J93" s="30">
        <f>IF(I93=1,1,IF(SUM(J94:J$169)+SUM(I$26:I93)&lt;$I$22,1,0))</f>
        <v>0</v>
      </c>
      <c r="K93" s="33">
        <f t="shared" si="30"/>
        <v>0</v>
      </c>
      <c r="L93" s="33">
        <f t="shared" si="3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7"/>
        <v>0</v>
      </c>
      <c r="AE93" s="32"/>
      <c r="AF93" s="39"/>
      <c r="AG93" s="38"/>
    </row>
    <row r="94" spans="1:33" s="27" customFormat="1" hidden="1" x14ac:dyDescent="0.25">
      <c r="A94" s="30">
        <f t="shared" si="28"/>
        <v>0</v>
      </c>
      <c r="B94" s="122">
        <f t="shared" si="23"/>
        <v>0</v>
      </c>
      <c r="C94" s="121">
        <f t="shared" si="24"/>
        <v>0</v>
      </c>
      <c r="D94" s="121">
        <f t="shared" si="25"/>
        <v>0</v>
      </c>
      <c r="E94" s="121">
        <f>IFERROR(IF($A94=0,0,#REF!*#REF!),0)</f>
        <v>0</v>
      </c>
      <c r="F94" s="122">
        <f t="shared" si="26"/>
        <v>0</v>
      </c>
      <c r="I94" s="30">
        <f t="shared" si="29"/>
        <v>0</v>
      </c>
      <c r="J94" s="30">
        <f>IF(I94=1,1,IF(SUM(J95:J$169)+SUM(I$26:I94)&lt;$I$22,1,0))</f>
        <v>0</v>
      </c>
      <c r="K94" s="33">
        <f t="shared" si="30"/>
        <v>0</v>
      </c>
      <c r="L94" s="33">
        <f t="shared" si="3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7"/>
        <v>0</v>
      </c>
      <c r="AE94" s="32"/>
      <c r="AF94" s="39"/>
      <c r="AG94" s="38"/>
    </row>
    <row r="95" spans="1:33" s="27" customFormat="1" hidden="1" x14ac:dyDescent="0.25">
      <c r="A95" s="30">
        <f t="shared" si="28"/>
        <v>0</v>
      </c>
      <c r="B95" s="122">
        <f t="shared" si="23"/>
        <v>0</v>
      </c>
      <c r="C95" s="121">
        <f t="shared" si="24"/>
        <v>0</v>
      </c>
      <c r="D95" s="121">
        <f t="shared" si="25"/>
        <v>0</v>
      </c>
      <c r="E95" s="121">
        <f>IFERROR(IF($A95=0,0,#REF!*#REF!),0)</f>
        <v>0</v>
      </c>
      <c r="F95" s="122">
        <f t="shared" si="26"/>
        <v>0</v>
      </c>
      <c r="I95" s="30">
        <f t="shared" si="29"/>
        <v>0</v>
      </c>
      <c r="J95" s="30">
        <f>IF(I95=1,1,IF(SUM(J96:J$169)+SUM(I$26:I95)&lt;$I$22,1,0))</f>
        <v>0</v>
      </c>
      <c r="K95" s="33">
        <f t="shared" si="30"/>
        <v>0</v>
      </c>
      <c r="L95" s="33">
        <f t="shared" si="3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7"/>
        <v>0</v>
      </c>
      <c r="AE95" s="32"/>
      <c r="AF95" s="39"/>
      <c r="AG95" s="38"/>
    </row>
    <row r="96" spans="1:33" s="27" customFormat="1" hidden="1" x14ac:dyDescent="0.25">
      <c r="A96" s="30">
        <f t="shared" si="28"/>
        <v>0</v>
      </c>
      <c r="B96" s="122">
        <f t="shared" si="23"/>
        <v>0</v>
      </c>
      <c r="C96" s="121">
        <f t="shared" si="24"/>
        <v>0</v>
      </c>
      <c r="D96" s="121">
        <f t="shared" si="25"/>
        <v>0</v>
      </c>
      <c r="E96" s="121">
        <f>IFERROR(IF($A96=0,0,#REF!*#REF!),0)</f>
        <v>0</v>
      </c>
      <c r="F96" s="122">
        <f t="shared" si="26"/>
        <v>0</v>
      </c>
      <c r="I96" s="30">
        <f t="shared" si="29"/>
        <v>0</v>
      </c>
      <c r="J96" s="30">
        <f>IF(I96=1,1,IF(SUM(J97:J$169)+SUM(I$26:I96)&lt;$I$22,1,0))</f>
        <v>0</v>
      </c>
      <c r="K96" s="33">
        <f t="shared" si="30"/>
        <v>0</v>
      </c>
      <c r="L96" s="33">
        <f t="shared" si="3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7"/>
        <v>0</v>
      </c>
      <c r="AE96" s="32"/>
      <c r="AF96" s="39"/>
      <c r="AG96" s="38"/>
    </row>
    <row r="97" spans="1:33" s="27" customFormat="1" ht="14.45" hidden="1" customHeight="1" x14ac:dyDescent="0.25">
      <c r="A97" s="30">
        <f t="shared" si="28"/>
        <v>0</v>
      </c>
      <c r="B97" s="122">
        <f t="shared" si="23"/>
        <v>0</v>
      </c>
      <c r="C97" s="121">
        <f t="shared" si="24"/>
        <v>0</v>
      </c>
      <c r="D97" s="121">
        <f t="shared" si="25"/>
        <v>0</v>
      </c>
      <c r="E97" s="121">
        <f>IFERROR(IF($A97=0,0,#REF!*#REF!),0)</f>
        <v>0</v>
      </c>
      <c r="F97" s="122">
        <f t="shared" si="26"/>
        <v>0</v>
      </c>
      <c r="I97" s="30">
        <f t="shared" si="29"/>
        <v>0</v>
      </c>
      <c r="J97" s="30">
        <f>IF(I97=1,1,IF(SUM(J98:J$169)+SUM(I$26:I97)&lt;$I$22,1,0))</f>
        <v>0</v>
      </c>
      <c r="K97" s="33">
        <f t="shared" si="30"/>
        <v>0</v>
      </c>
      <c r="L97" s="33">
        <f t="shared" si="3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7"/>
        <v>0</v>
      </c>
      <c r="AE97" s="32"/>
      <c r="AF97" s="39"/>
      <c r="AG97" s="38"/>
    </row>
    <row r="98" spans="1:33" s="27" customFormat="1" hidden="1" x14ac:dyDescent="0.25">
      <c r="A98" s="30">
        <f t="shared" si="28"/>
        <v>0</v>
      </c>
      <c r="B98" s="122">
        <f t="shared" si="23"/>
        <v>0</v>
      </c>
      <c r="C98" s="121">
        <f t="shared" si="24"/>
        <v>0</v>
      </c>
      <c r="D98" s="121">
        <f t="shared" si="25"/>
        <v>0</v>
      </c>
      <c r="E98" s="121">
        <f>IFERROR(IF($A98=0,0,#REF!*#REF!),0)</f>
        <v>0</v>
      </c>
      <c r="F98" s="122">
        <f t="shared" si="26"/>
        <v>0</v>
      </c>
      <c r="I98" s="30">
        <f t="shared" si="29"/>
        <v>0</v>
      </c>
      <c r="J98" s="30">
        <f>IF(I98=1,1,IF(SUM(J99:J$169)+SUM(I$26:I98)&lt;$I$22,1,0))</f>
        <v>0</v>
      </c>
      <c r="K98" s="33">
        <f t="shared" si="30"/>
        <v>0</v>
      </c>
      <c r="L98" s="33">
        <f t="shared" si="3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7"/>
        <v>0</v>
      </c>
      <c r="AE98" s="32"/>
      <c r="AF98" s="39"/>
      <c r="AG98" s="38"/>
    </row>
    <row r="99" spans="1:33" s="27" customFormat="1" hidden="1" x14ac:dyDescent="0.25">
      <c r="A99" s="30">
        <f t="shared" si="28"/>
        <v>0</v>
      </c>
      <c r="B99" s="122">
        <f t="shared" si="23"/>
        <v>0</v>
      </c>
      <c r="C99" s="121">
        <f t="shared" si="24"/>
        <v>0</v>
      </c>
      <c r="D99" s="121">
        <f t="shared" si="25"/>
        <v>0</v>
      </c>
      <c r="E99" s="121">
        <f>IFERROR(IF($A99=0,0,#REF!*#REF!),0)</f>
        <v>0</v>
      </c>
      <c r="F99" s="122">
        <f t="shared" si="26"/>
        <v>0</v>
      </c>
      <c r="I99" s="30">
        <f t="shared" si="29"/>
        <v>0</v>
      </c>
      <c r="J99" s="30">
        <f>IF(I99=1,1,IF(SUM(J100:J$169)+SUM(I$26:I99)&lt;$I$22,1,0))</f>
        <v>0</v>
      </c>
      <c r="K99" s="33">
        <f t="shared" si="30"/>
        <v>0</v>
      </c>
      <c r="L99" s="33">
        <f t="shared" si="3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7"/>
        <v>0</v>
      </c>
      <c r="AE99" s="32"/>
      <c r="AF99" s="39"/>
      <c r="AG99" s="38"/>
    </row>
    <row r="100" spans="1:33" s="27" customFormat="1" hidden="1" x14ac:dyDescent="0.25">
      <c r="A100" s="30">
        <f t="shared" si="28"/>
        <v>0</v>
      </c>
      <c r="B100" s="122">
        <f t="shared" si="23"/>
        <v>0</v>
      </c>
      <c r="C100" s="121">
        <f t="shared" si="24"/>
        <v>0</v>
      </c>
      <c r="D100" s="121">
        <f t="shared" si="25"/>
        <v>0</v>
      </c>
      <c r="E100" s="121">
        <f>IFERROR(IF($A100=0,0,#REF!*#REF!),0)</f>
        <v>0</v>
      </c>
      <c r="F100" s="122">
        <f t="shared" si="26"/>
        <v>0</v>
      </c>
      <c r="I100" s="30">
        <f t="shared" si="29"/>
        <v>0</v>
      </c>
      <c r="J100" s="30">
        <f>IF(I100=1,1,IF(SUM(J101:J$169)+SUM(I$26:I100)&lt;$I$22,1,0))</f>
        <v>0</v>
      </c>
      <c r="K100" s="33">
        <f t="shared" si="30"/>
        <v>0</v>
      </c>
      <c r="L100" s="33">
        <f t="shared" si="3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7"/>
        <v>0</v>
      </c>
      <c r="AE100" s="32"/>
      <c r="AF100" s="39"/>
      <c r="AG100" s="38"/>
    </row>
    <row r="101" spans="1:33" s="27" customFormat="1" hidden="1" x14ac:dyDescent="0.25">
      <c r="A101" s="30">
        <f t="shared" si="28"/>
        <v>0</v>
      </c>
      <c r="B101" s="122">
        <f t="shared" si="23"/>
        <v>0</v>
      </c>
      <c r="C101" s="121">
        <f t="shared" si="24"/>
        <v>0</v>
      </c>
      <c r="D101" s="121">
        <f t="shared" si="25"/>
        <v>0</v>
      </c>
      <c r="E101" s="121">
        <f>IFERROR(IF($A101=0,0,#REF!*#REF!),0)</f>
        <v>0</v>
      </c>
      <c r="F101" s="122">
        <f t="shared" si="26"/>
        <v>0</v>
      </c>
      <c r="I101" s="30">
        <f t="shared" si="29"/>
        <v>0</v>
      </c>
      <c r="J101" s="30">
        <f>IF(I101=1,1,IF(SUM(J102:J$169)+SUM(I$26:I101)&lt;$I$22,1,0))</f>
        <v>0</v>
      </c>
      <c r="K101" s="33">
        <f t="shared" si="30"/>
        <v>0</v>
      </c>
      <c r="L101" s="33">
        <f t="shared" si="3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7"/>
        <v>0</v>
      </c>
      <c r="AE101" s="32"/>
      <c r="AF101" s="39"/>
      <c r="AG101" s="38"/>
    </row>
    <row r="102" spans="1:33" s="27" customFormat="1" hidden="1" x14ac:dyDescent="0.25">
      <c r="A102" s="30">
        <f t="shared" si="28"/>
        <v>0</v>
      </c>
      <c r="B102" s="122">
        <f t="shared" si="23"/>
        <v>0</v>
      </c>
      <c r="C102" s="121">
        <f t="shared" si="24"/>
        <v>0</v>
      </c>
      <c r="D102" s="121">
        <f t="shared" si="25"/>
        <v>0</v>
      </c>
      <c r="E102" s="121">
        <f>IFERROR(IF($A102=0,0,#REF!*#REF!),0)</f>
        <v>0</v>
      </c>
      <c r="F102" s="122">
        <f t="shared" si="26"/>
        <v>0</v>
      </c>
      <c r="I102" s="30">
        <f t="shared" si="29"/>
        <v>0</v>
      </c>
      <c r="J102" s="30">
        <f>IF(I102=1,1,IF(SUM(J103:J$169)+SUM(I$26:I102)&lt;$I$22,1,0))</f>
        <v>0</v>
      </c>
      <c r="K102" s="33">
        <f t="shared" si="30"/>
        <v>0</v>
      </c>
      <c r="L102" s="33">
        <f t="shared" si="31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7"/>
        <v>0</v>
      </c>
      <c r="AE102" s="32"/>
      <c r="AF102" s="39"/>
      <c r="AG102" s="38"/>
    </row>
    <row r="103" spans="1:33" s="27" customFormat="1" hidden="1" x14ac:dyDescent="0.25">
      <c r="A103" s="30">
        <f t="shared" si="28"/>
        <v>0</v>
      </c>
      <c r="B103" s="122">
        <f t="shared" si="23"/>
        <v>0</v>
      </c>
      <c r="C103" s="121">
        <f t="shared" si="24"/>
        <v>0</v>
      </c>
      <c r="D103" s="121">
        <f t="shared" si="25"/>
        <v>0</v>
      </c>
      <c r="E103" s="121">
        <f>IFERROR(IF($A103=0,0,#REF!*#REF!),0)</f>
        <v>0</v>
      </c>
      <c r="F103" s="122">
        <f t="shared" si="26"/>
        <v>0</v>
      </c>
      <c r="I103" s="30">
        <f t="shared" si="29"/>
        <v>0</v>
      </c>
      <c r="J103" s="30">
        <f>IF(I103=1,1,IF(SUM(J104:J$169)+SUM(I$26:I103)&lt;$I$22,1,0))</f>
        <v>0</v>
      </c>
      <c r="K103" s="33">
        <f t="shared" si="30"/>
        <v>0</v>
      </c>
      <c r="L103" s="33">
        <f t="shared" si="31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7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IF(I104=1,1,IF(SUM(J107:J$169)+SUM(I$26:I104)&lt;$I$22,1,0))</f>
        <v>1</v>
      </c>
      <c r="K104" s="33">
        <f t="shared" si="30"/>
        <v>1</v>
      </c>
      <c r="L104" s="33">
        <f t="shared" si="31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ROUND(AD41+AD62+AD83,2)</f>
        <v>19274.330000000002</v>
      </c>
      <c r="AE104" s="32"/>
      <c r="AF104" s="39"/>
      <c r="AG104" s="38"/>
    </row>
    <row r="105" spans="1:33" s="101" customFormat="1" ht="14.45" customHeight="1" x14ac:dyDescent="0.25">
      <c r="A105" s="30"/>
      <c r="B105" s="122">
        <f>IFERROR(IF($A105=0,0, ($AD105/$G$1)/$E$1  ),0)</f>
        <v>0</v>
      </c>
      <c r="C105" s="121">
        <f>IF($A105=0,0,$B105*$E$1)</f>
        <v>0</v>
      </c>
      <c r="D105" s="121">
        <f>IF($A105=0,0,$B105*$F$1)</f>
        <v>0</v>
      </c>
      <c r="E105" s="121"/>
      <c r="F105" s="122"/>
      <c r="G105" s="64" t="s">
        <v>16</v>
      </c>
      <c r="H105" s="285">
        <f>IFERROR(IF(G105=$A$1,1,0),0)</f>
        <v>1</v>
      </c>
      <c r="I105" s="30">
        <v>1</v>
      </c>
      <c r="J105" s="30">
        <f>H105</f>
        <v>1</v>
      </c>
      <c r="K105" s="33">
        <f t="shared" si="30"/>
        <v>1</v>
      </c>
      <c r="L105" s="33">
        <f t="shared" si="31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16198.146932000001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IF(I106=1,1,IF(SUM(J109:J$169)+SUM(I$26:I106)&lt;$I$22,1,0))</f>
        <v>1</v>
      </c>
      <c r="K106" s="33">
        <f t="shared" si="30"/>
        <v>1</v>
      </c>
      <c r="L106" s="33">
        <f t="shared" si="31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ROUND(AD104+AD105,2)</f>
        <v>35472.480000000003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 t="s">
        <v>18</v>
      </c>
      <c r="H107" s="100" t="s">
        <v>17</v>
      </c>
      <c r="I107" s="30">
        <v>1</v>
      </c>
      <c r="J107" s="30">
        <f>IF(I107=1,1,IF(SUM(J109:J$169)+SUM(I$26:I107)&lt;$I$22,1,0))</f>
        <v>1</v>
      </c>
      <c r="K107" s="33">
        <f t="shared" si="30"/>
        <v>1</v>
      </c>
      <c r="L107" s="33">
        <f t="shared" si="31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285">
        <f t="shared" ref="H108:H117" si="32">IFERROR(IF(G108=$A$1,1,0),0)</f>
        <v>1</v>
      </c>
      <c r="I108" s="30">
        <v>1</v>
      </c>
      <c r="J108" s="30">
        <f t="shared" ref="J108:J117" si="33">I108</f>
        <v>1</v>
      </c>
      <c r="K108" s="33">
        <f t="shared" si="30"/>
        <v>1</v>
      </c>
      <c r="L108" s="33">
        <f t="shared" si="31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5782.2995000000001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285">
        <f t="shared" si="32"/>
        <v>1</v>
      </c>
      <c r="I109" s="30">
        <f t="shared" ref="I109:I117" si="34">IF($AD109=0,0,1)</f>
        <v>0</v>
      </c>
      <c r="J109" s="30">
        <f t="shared" si="33"/>
        <v>0</v>
      </c>
      <c r="K109" s="33">
        <f t="shared" si="30"/>
        <v>0</v>
      </c>
      <c r="L109" s="33">
        <f t="shared" si="3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35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285">
        <f t="shared" si="32"/>
        <v>1</v>
      </c>
      <c r="I110" s="30">
        <f t="shared" si="34"/>
        <v>0</v>
      </c>
      <c r="J110" s="30">
        <f t="shared" si="33"/>
        <v>0</v>
      </c>
      <c r="K110" s="33">
        <f t="shared" si="30"/>
        <v>0</v>
      </c>
      <c r="L110" s="33">
        <f t="shared" si="3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35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285">
        <f t="shared" si="32"/>
        <v>1</v>
      </c>
      <c r="I111" s="30">
        <f t="shared" si="34"/>
        <v>0</v>
      </c>
      <c r="J111" s="30">
        <f t="shared" si="33"/>
        <v>0</v>
      </c>
      <c r="K111" s="33">
        <f t="shared" si="30"/>
        <v>0</v>
      </c>
      <c r="L111" s="33">
        <f t="shared" si="3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35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285">
        <f t="shared" si="32"/>
        <v>1</v>
      </c>
      <c r="I112" s="30">
        <f t="shared" si="34"/>
        <v>0</v>
      </c>
      <c r="J112" s="30">
        <f t="shared" si="33"/>
        <v>0</v>
      </c>
      <c r="K112" s="33">
        <f t="shared" si="30"/>
        <v>0</v>
      </c>
      <c r="L112" s="33">
        <f t="shared" si="3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35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285">
        <f t="shared" si="32"/>
        <v>0</v>
      </c>
      <c r="I113" s="30">
        <f t="shared" si="34"/>
        <v>0</v>
      </c>
      <c r="J113" s="30">
        <f t="shared" si="33"/>
        <v>0</v>
      </c>
      <c r="K113" s="33">
        <f t="shared" si="30"/>
        <v>0</v>
      </c>
      <c r="L113" s="33">
        <f t="shared" si="3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5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285">
        <f t="shared" si="32"/>
        <v>0</v>
      </c>
      <c r="I114" s="30">
        <f t="shared" si="34"/>
        <v>0</v>
      </c>
      <c r="J114" s="30">
        <f t="shared" si="33"/>
        <v>0</v>
      </c>
      <c r="K114" s="33">
        <f t="shared" si="30"/>
        <v>0</v>
      </c>
      <c r="L114" s="33">
        <f t="shared" si="3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5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285">
        <f t="shared" si="32"/>
        <v>0</v>
      </c>
      <c r="I115" s="30">
        <f t="shared" si="34"/>
        <v>0</v>
      </c>
      <c r="J115" s="30">
        <f t="shared" si="33"/>
        <v>0</v>
      </c>
      <c r="K115" s="33">
        <f t="shared" si="30"/>
        <v>0</v>
      </c>
      <c r="L115" s="33">
        <f t="shared" si="3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5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285">
        <f t="shared" si="32"/>
        <v>0</v>
      </c>
      <c r="I116" s="30">
        <f t="shared" si="34"/>
        <v>0</v>
      </c>
      <c r="J116" s="30">
        <f t="shared" si="33"/>
        <v>0</v>
      </c>
      <c r="K116" s="33">
        <f t="shared" si="30"/>
        <v>0</v>
      </c>
      <c r="L116" s="33">
        <f t="shared" si="3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5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285">
        <f t="shared" si="32"/>
        <v>0</v>
      </c>
      <c r="I117" s="30">
        <f t="shared" si="34"/>
        <v>0</v>
      </c>
      <c r="J117" s="30">
        <f t="shared" si="33"/>
        <v>0</v>
      </c>
      <c r="K117" s="33">
        <f t="shared" si="30"/>
        <v>0</v>
      </c>
      <c r="L117" s="33">
        <f t="shared" si="31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35"/>
        <v>0</v>
      </c>
      <c r="AE117" s="102"/>
      <c r="AF117" s="104"/>
      <c r="AG117" s="103"/>
    </row>
    <row r="118" spans="1:33" s="27" customFormat="1" x14ac:dyDescent="0.25">
      <c r="A118" s="30"/>
      <c r="B118" s="122">
        <f>IFERROR(IF($A118=0,0, ($AD118/$G$1)/$E$1  ),0)</f>
        <v>0</v>
      </c>
      <c r="C118" s="121">
        <f>IF($A118=0,0,$B118*$E$1)</f>
        <v>0</v>
      </c>
      <c r="D118" s="121">
        <f>IF($A118=0,0,$B118*$F$1)</f>
        <v>0</v>
      </c>
      <c r="E118" s="121"/>
      <c r="F118" s="122"/>
      <c r="I118" s="30">
        <v>1</v>
      </c>
      <c r="J118" s="62">
        <v>1</v>
      </c>
      <c r="K118" s="33">
        <f t="shared" si="30"/>
        <v>1</v>
      </c>
      <c r="L118" s="33">
        <f t="shared" si="31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ROUND(SUM(AD108:AD117),2)</f>
        <v>5782.3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0"/>
        <v>1</v>
      </c>
      <c r="L119" s="33">
        <f t="shared" si="31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ROUND(AD106+AD118,2)</f>
        <v>41254.78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0"/>
        <v>1</v>
      </c>
      <c r="L120" s="33">
        <f t="shared" si="31"/>
        <v>1</v>
      </c>
      <c r="M120" s="33"/>
      <c r="N120" s="33"/>
      <c r="O120" s="33"/>
      <c r="P120" s="33"/>
      <c r="Q120" s="33"/>
      <c r="R120" s="33"/>
      <c r="S120" s="33"/>
      <c r="T120" s="281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ROUND(AD39+AD119,2)</f>
        <v>42279.4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30"/>
        <v>1</v>
      </c>
      <c r="L121" s="61">
        <f t="shared" si="31"/>
        <v>1</v>
      </c>
      <c r="M121" s="61"/>
      <c r="N121" s="61"/>
      <c r="O121" s="61"/>
      <c r="P121" s="61"/>
      <c r="Q121" s="61"/>
      <c r="R121" s="61"/>
      <c r="S121" s="61"/>
      <c r="T121" s="146">
        <v>50</v>
      </c>
      <c r="U121" s="145"/>
      <c r="V121" s="571" t="s">
        <v>30</v>
      </c>
      <c r="W121" s="571"/>
      <c r="X121" s="572" t="str">
        <f>IF($AD$119=0,"ZERO",CONCATENATE(TEXT(T121,"#.##0,00")," ",AC25))</f>
        <v>50,00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845.59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IF(I122=1,1,IF(SUM(J123:J$169)+SUM(I$26:I122)&lt;$I$22,1,0))</f>
        <v>1</v>
      </c>
      <c r="K122" s="33">
        <f t="shared" si="30"/>
        <v>1</v>
      </c>
      <c r="L122" s="33">
        <f t="shared" si="31"/>
        <v>1</v>
      </c>
      <c r="M122" s="33"/>
      <c r="N122" s="33"/>
      <c r="O122" s="33"/>
      <c r="P122" s="33"/>
      <c r="Q122" s="33"/>
      <c r="R122" s="33"/>
      <c r="S122" s="33"/>
      <c r="T122" s="285" t="s">
        <v>8</v>
      </c>
      <c r="U122" s="124"/>
      <c r="V122" s="568" t="s">
        <v>28</v>
      </c>
      <c r="W122" s="568"/>
      <c r="X122" s="568"/>
      <c r="Y122" s="568"/>
      <c r="Z122" s="568"/>
      <c r="AA122" s="286" t="s">
        <v>22</v>
      </c>
      <c r="AB122" s="282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>
        <f t="shared" ref="B123:B133" si="36">IFERROR(IF($A123=0,0, ($AD123)/$E$1  ),0)</f>
        <v>0</v>
      </c>
      <c r="C123" s="121">
        <f t="shared" ref="C123:C133" si="37">IF($A123=0,0,$B123*$E$1)</f>
        <v>0</v>
      </c>
      <c r="D123" s="121">
        <f t="shared" ref="D123:D133" si="38">IF($A123=0,0,$B123*$F$1)</f>
        <v>0</v>
      </c>
      <c r="E123" s="121">
        <f t="shared" ref="E123:E133" si="39">IFERROR(IF($A123=0,0,$AB123),0)</f>
        <v>0</v>
      </c>
      <c r="F123" s="122"/>
      <c r="I123" s="30">
        <v>1</v>
      </c>
      <c r="J123" s="30">
        <f>IF(I123=1,1,IF(SUM(J124:J$169)+SUM(I$26:I123)&lt;$I$22,1,0))</f>
        <v>1</v>
      </c>
      <c r="K123" s="33">
        <f t="shared" si="30"/>
        <v>1</v>
      </c>
      <c r="L123" s="33">
        <f t="shared" si="31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ref="A124:A129" si="40">IFERROR(IF(AD124&gt;0,T124,0),0)</f>
        <v>0</v>
      </c>
      <c r="B124" s="122">
        <f t="shared" si="36"/>
        <v>0</v>
      </c>
      <c r="C124" s="121">
        <f t="shared" si="37"/>
        <v>0</v>
      </c>
      <c r="D124" s="121">
        <f t="shared" si="38"/>
        <v>0</v>
      </c>
      <c r="E124" s="121">
        <f t="shared" si="39"/>
        <v>0</v>
      </c>
      <c r="F124" s="31"/>
      <c r="I124" s="30">
        <f t="shared" ref="I124:I133" si="41">IF($AD124=0,0,1)</f>
        <v>0</v>
      </c>
      <c r="J124" s="30">
        <f>IF(I124=1,1,IF(SUM(J125:J$169)+SUM(I$26:I124)&lt;$I$22,1,0))</f>
        <v>0</v>
      </c>
      <c r="K124" s="33">
        <f t="shared" si="30"/>
        <v>0</v>
      </c>
      <c r="L124" s="33">
        <f t="shared" si="3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42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0"/>
        <v>0</v>
      </c>
      <c r="B125" s="122">
        <f t="shared" si="36"/>
        <v>0</v>
      </c>
      <c r="C125" s="121">
        <f t="shared" si="37"/>
        <v>0</v>
      </c>
      <c r="D125" s="121">
        <f t="shared" si="38"/>
        <v>0</v>
      </c>
      <c r="E125" s="121">
        <f t="shared" si="39"/>
        <v>0</v>
      </c>
      <c r="F125" s="31"/>
      <c r="I125" s="30">
        <f t="shared" si="41"/>
        <v>0</v>
      </c>
      <c r="J125" s="30">
        <f>IF(I125=1,1,IF(SUM(J126:J$169)+SUM(I$26:I125)&lt;$I$22,1,0))</f>
        <v>0</v>
      </c>
      <c r="K125" s="33">
        <f t="shared" si="30"/>
        <v>0</v>
      </c>
      <c r="L125" s="33">
        <f t="shared" si="3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2"/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0"/>
        <v>0</v>
      </c>
      <c r="B126" s="122">
        <f t="shared" si="36"/>
        <v>0</v>
      </c>
      <c r="C126" s="121">
        <f t="shared" si="37"/>
        <v>0</v>
      </c>
      <c r="D126" s="121">
        <f t="shared" si="38"/>
        <v>0</v>
      </c>
      <c r="E126" s="121">
        <f t="shared" si="39"/>
        <v>0</v>
      </c>
      <c r="F126" s="31"/>
      <c r="I126" s="30">
        <f t="shared" si="41"/>
        <v>0</v>
      </c>
      <c r="J126" s="30">
        <f>IF(I126=1,1,IF(SUM(J127:J$169)+SUM(I$26:I126)&lt;$I$22,1,0))</f>
        <v>0</v>
      </c>
      <c r="K126" s="33">
        <f t="shared" si="30"/>
        <v>0</v>
      </c>
      <c r="L126" s="33">
        <f t="shared" si="31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2"/>
        <v>0</v>
      </c>
      <c r="AE126" s="32"/>
      <c r="AF126" s="39"/>
      <c r="AG126" s="38"/>
    </row>
    <row r="127" spans="1:33" s="27" customFormat="1" hidden="1" x14ac:dyDescent="0.25">
      <c r="A127" s="30">
        <f t="shared" si="40"/>
        <v>0</v>
      </c>
      <c r="B127" s="122">
        <f t="shared" si="36"/>
        <v>0</v>
      </c>
      <c r="C127" s="121">
        <f t="shared" si="37"/>
        <v>0</v>
      </c>
      <c r="D127" s="121">
        <f t="shared" si="38"/>
        <v>0</v>
      </c>
      <c r="E127" s="121">
        <f t="shared" si="39"/>
        <v>0</v>
      </c>
      <c r="F127" s="31"/>
      <c r="I127" s="30">
        <f t="shared" si="41"/>
        <v>0</v>
      </c>
      <c r="J127" s="30">
        <f>IF(I127=1,1,IF(SUM(J128:J$169)+SUM(I$26:I127)&lt;$I$22,1,0))</f>
        <v>0</v>
      </c>
      <c r="K127" s="33">
        <f t="shared" si="30"/>
        <v>0</v>
      </c>
      <c r="L127" s="33">
        <f t="shared" si="31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2"/>
        <v>0</v>
      </c>
      <c r="AE127" s="32"/>
      <c r="AF127" s="39"/>
      <c r="AG127" s="38"/>
    </row>
    <row r="128" spans="1:33" s="27" customFormat="1" hidden="1" x14ac:dyDescent="0.25">
      <c r="A128" s="30">
        <f t="shared" si="40"/>
        <v>0</v>
      </c>
      <c r="B128" s="122">
        <f t="shared" si="36"/>
        <v>0</v>
      </c>
      <c r="C128" s="121">
        <f t="shared" si="37"/>
        <v>0</v>
      </c>
      <c r="D128" s="121">
        <f t="shared" si="38"/>
        <v>0</v>
      </c>
      <c r="E128" s="121">
        <f t="shared" si="39"/>
        <v>0</v>
      </c>
      <c r="F128" s="31"/>
      <c r="I128" s="30">
        <f t="shared" si="41"/>
        <v>0</v>
      </c>
      <c r="J128" s="30">
        <f>IF(I128=1,1,IF(SUM(J129:J$169)+SUM(I$26:I128)&lt;$I$22,1,0))</f>
        <v>0</v>
      </c>
      <c r="K128" s="33">
        <f t="shared" si="30"/>
        <v>0</v>
      </c>
      <c r="L128" s="33">
        <f t="shared" si="31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2"/>
        <v>0</v>
      </c>
      <c r="AE128" s="32"/>
      <c r="AF128" s="39"/>
      <c r="AG128" s="38"/>
    </row>
    <row r="129" spans="1:33" s="27" customFormat="1" hidden="1" x14ac:dyDescent="0.25">
      <c r="A129" s="30">
        <f t="shared" si="40"/>
        <v>0</v>
      </c>
      <c r="B129" s="122">
        <f t="shared" si="36"/>
        <v>0</v>
      </c>
      <c r="C129" s="121">
        <f t="shared" si="37"/>
        <v>0</v>
      </c>
      <c r="D129" s="121">
        <f t="shared" si="38"/>
        <v>0</v>
      </c>
      <c r="E129" s="121">
        <f t="shared" si="39"/>
        <v>0</v>
      </c>
      <c r="F129" s="31"/>
      <c r="I129" s="30">
        <f t="shared" si="41"/>
        <v>0</v>
      </c>
      <c r="J129" s="30">
        <f>IF(I129=1,1,IF(SUM(J130:J$169)+SUM(I$26:I129)&lt;$I$22,1,0))</f>
        <v>1</v>
      </c>
      <c r="K129" s="33">
        <f t="shared" si="30"/>
        <v>1</v>
      </c>
      <c r="L129" s="33">
        <f t="shared" si="3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2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36"/>
        <v>0</v>
      </c>
      <c r="C130" s="121">
        <f t="shared" si="37"/>
        <v>0</v>
      </c>
      <c r="D130" s="121">
        <f t="shared" si="38"/>
        <v>0</v>
      </c>
      <c r="E130" s="121">
        <f t="shared" si="39"/>
        <v>0</v>
      </c>
      <c r="F130" s="31"/>
      <c r="I130" s="30">
        <f t="shared" si="41"/>
        <v>0</v>
      </c>
      <c r="J130" s="30">
        <f>IF(I130=1,1,IF(SUM(J131:J$169)+SUM(I$26:I130)&lt;$I$22,1,0))</f>
        <v>1</v>
      </c>
      <c r="K130" s="33">
        <f t="shared" si="30"/>
        <v>1</v>
      </c>
      <c r="L130" s="33">
        <f t="shared" si="3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2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36"/>
        <v>0</v>
      </c>
      <c r="C131" s="121">
        <f t="shared" si="37"/>
        <v>0</v>
      </c>
      <c r="D131" s="121">
        <f t="shared" si="38"/>
        <v>0</v>
      </c>
      <c r="E131" s="121">
        <f t="shared" si="39"/>
        <v>0</v>
      </c>
      <c r="F131" s="31"/>
      <c r="I131" s="30">
        <f t="shared" si="41"/>
        <v>0</v>
      </c>
      <c r="J131" s="30">
        <f>IF(I131=1,1,IF(SUM(J132:J$169)+SUM(I$26:I131)&lt;$I$22,1,0))</f>
        <v>1</v>
      </c>
      <c r="K131" s="33">
        <f t="shared" si="30"/>
        <v>1</v>
      </c>
      <c r="L131" s="33">
        <f t="shared" si="3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2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36"/>
        <v>0</v>
      </c>
      <c r="C132" s="121">
        <f t="shared" si="37"/>
        <v>0</v>
      </c>
      <c r="D132" s="121">
        <f t="shared" si="38"/>
        <v>0</v>
      </c>
      <c r="E132" s="121">
        <f t="shared" si="39"/>
        <v>0</v>
      </c>
      <c r="F132" s="31"/>
      <c r="I132" s="30">
        <f t="shared" si="41"/>
        <v>0</v>
      </c>
      <c r="J132" s="30">
        <f>IF(I132=1,1,IF(SUM(J133:J$169)+SUM(I$26:I132)&lt;$I$22,1,0))</f>
        <v>1</v>
      </c>
      <c r="K132" s="33">
        <f t="shared" si="30"/>
        <v>1</v>
      </c>
      <c r="L132" s="33">
        <f t="shared" si="3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2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36"/>
        <v>0</v>
      </c>
      <c r="C133" s="121">
        <f t="shared" si="37"/>
        <v>0</v>
      </c>
      <c r="D133" s="121">
        <f t="shared" si="38"/>
        <v>0</v>
      </c>
      <c r="E133" s="121">
        <f t="shared" si="39"/>
        <v>0</v>
      </c>
      <c r="F133" s="31"/>
      <c r="I133" s="30">
        <f t="shared" si="41"/>
        <v>0</v>
      </c>
      <c r="J133" s="30">
        <f>IF(I133=1,1,IF(SUM(J134:J$169)+SUM(I$26:I133)&lt;$I$22,1,0))</f>
        <v>1</v>
      </c>
      <c r="K133" s="33">
        <f t="shared" si="30"/>
        <v>1</v>
      </c>
      <c r="L133" s="33">
        <f t="shared" si="31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2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30"/>
        <v>1</v>
      </c>
      <c r="L134" s="61">
        <f t="shared" si="31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ROUND(SUM(AD123:AD133),2)</f>
        <v>0</v>
      </c>
      <c r="AE134" s="102"/>
      <c r="AF134" s="104"/>
      <c r="AG134" s="103"/>
    </row>
    <row r="135" spans="1:33" s="27" customFormat="1" ht="25.5" x14ac:dyDescent="0.25">
      <c r="H135" s="138" t="s">
        <v>26</v>
      </c>
      <c r="I135" s="30">
        <v>1</v>
      </c>
      <c r="J135" s="30">
        <f>IF(I135=1,1,IF(SUM(J137:J$169)+SUM(I$26:I135)&lt;$I$22,1,0))</f>
        <v>1</v>
      </c>
      <c r="K135" s="33">
        <f t="shared" si="30"/>
        <v>1</v>
      </c>
      <c r="L135" s="33">
        <f t="shared" si="31"/>
        <v>1</v>
      </c>
      <c r="M135" s="33"/>
      <c r="N135" s="33"/>
      <c r="O135" s="33"/>
      <c r="P135" s="33"/>
      <c r="Q135" s="33"/>
      <c r="R135" s="33"/>
      <c r="S135" s="33"/>
      <c r="T135" s="285" t="s">
        <v>8</v>
      </c>
      <c r="U135" s="124"/>
      <c r="V135" s="568" t="s">
        <v>25</v>
      </c>
      <c r="W135" s="568"/>
      <c r="X135" s="568"/>
      <c r="Y135" s="568"/>
      <c r="Z135" s="568"/>
      <c r="AA135" s="286" t="s">
        <v>22</v>
      </c>
      <c r="AB135" s="282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1" t="s">
        <v>480</v>
      </c>
      <c r="W136" s="431"/>
      <c r="X136" s="431"/>
      <c r="Y136" s="431"/>
      <c r="Z136" s="431"/>
      <c r="AA136" s="131" t="s">
        <v>441</v>
      </c>
      <c r="AB136" s="115">
        <v>2</v>
      </c>
      <c r="AC136" s="207">
        <f>VLOOKUP(V136,BASE!$B$5:$E$60,4,FALSE)</f>
        <v>162</v>
      </c>
      <c r="AD136" s="113">
        <f>ROUND(AC136*AB136,2)</f>
        <v>324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3">IFERROR(IF($A137=0,0, ($AD137)/$E$1  ),0)</f>
        <v>0</v>
      </c>
      <c r="C137" s="121">
        <f t="shared" ref="C137:C147" si="44">IF($A137=0,0,$B137*$E$1)</f>
        <v>0</v>
      </c>
      <c r="D137" s="121">
        <f t="shared" ref="D137:D147" si="45">IF($A137=0,0,$B137*$F$1)</f>
        <v>0</v>
      </c>
      <c r="E137" s="121">
        <f t="shared" ref="E137:E147" si="46">IFERROR(IF($A137=0,0,$AB137),0)</f>
        <v>0</v>
      </c>
      <c r="F137" s="31"/>
      <c r="G137" s="27">
        <f t="shared" ref="G137:G147" ca="1" si="47">IF($H137=0,0,IFERROR(INDIRECT(CONCATENATE("'",$T137,"'!E1")),0))</f>
        <v>0</v>
      </c>
      <c r="H137" s="285">
        <f t="shared" ref="H137:H147" ca="1" si="48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0"/>
        <v>1</v>
      </c>
      <c r="L137" s="33">
        <f t="shared" si="31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49">IFERROR(IF(AD138&gt;0,T138,0),0)</f>
        <v>0</v>
      </c>
      <c r="B138" s="122">
        <f t="shared" si="43"/>
        <v>0</v>
      </c>
      <c r="C138" s="121">
        <f t="shared" si="44"/>
        <v>0</v>
      </c>
      <c r="D138" s="121">
        <f t="shared" si="45"/>
        <v>0</v>
      </c>
      <c r="E138" s="121">
        <f t="shared" si="46"/>
        <v>0</v>
      </c>
      <c r="G138" s="27">
        <f t="shared" ca="1" si="47"/>
        <v>0</v>
      </c>
      <c r="H138" s="285">
        <f t="shared" ca="1" si="48"/>
        <v>0</v>
      </c>
      <c r="I138" s="30">
        <f t="shared" ref="I138:I147" si="50">IF($AD138=0,0,1)</f>
        <v>0</v>
      </c>
      <c r="J138" s="30">
        <v>0</v>
      </c>
      <c r="K138" s="33">
        <f t="shared" si="30"/>
        <v>0</v>
      </c>
      <c r="L138" s="33">
        <f t="shared" si="3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1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49"/>
        <v>0</v>
      </c>
      <c r="B139" s="122">
        <f t="shared" si="43"/>
        <v>0</v>
      </c>
      <c r="C139" s="121">
        <f t="shared" si="44"/>
        <v>0</v>
      </c>
      <c r="D139" s="121">
        <f t="shared" si="45"/>
        <v>0</v>
      </c>
      <c r="E139" s="121">
        <f t="shared" si="46"/>
        <v>0</v>
      </c>
      <c r="G139" s="27">
        <f t="shared" ca="1" si="47"/>
        <v>0</v>
      </c>
      <c r="H139" s="285">
        <f t="shared" ca="1" si="48"/>
        <v>0</v>
      </c>
      <c r="I139" s="30">
        <f t="shared" si="50"/>
        <v>0</v>
      </c>
      <c r="J139" s="30">
        <v>0</v>
      </c>
      <c r="K139" s="33">
        <f t="shared" si="30"/>
        <v>0</v>
      </c>
      <c r="L139" s="33">
        <f t="shared" si="3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1"/>
        <v>0</v>
      </c>
      <c r="AE139" s="32"/>
      <c r="AF139" s="39"/>
      <c r="AG139" s="38"/>
    </row>
    <row r="140" spans="1:33" s="27" customFormat="1" hidden="1" x14ac:dyDescent="0.25">
      <c r="A140" s="30">
        <f t="shared" si="49"/>
        <v>0</v>
      </c>
      <c r="B140" s="122">
        <f t="shared" si="43"/>
        <v>0</v>
      </c>
      <c r="C140" s="121">
        <f t="shared" si="44"/>
        <v>0</v>
      </c>
      <c r="D140" s="121">
        <f t="shared" si="45"/>
        <v>0</v>
      </c>
      <c r="E140" s="121">
        <f t="shared" si="46"/>
        <v>0</v>
      </c>
      <c r="G140" s="27">
        <f t="shared" ca="1" si="47"/>
        <v>0</v>
      </c>
      <c r="H140" s="285">
        <f t="shared" ca="1" si="48"/>
        <v>0</v>
      </c>
      <c r="I140" s="30">
        <f t="shared" si="50"/>
        <v>0</v>
      </c>
      <c r="J140" s="30">
        <v>0</v>
      </c>
      <c r="K140" s="33">
        <f t="shared" si="30"/>
        <v>0</v>
      </c>
      <c r="L140" s="33">
        <f t="shared" si="3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1"/>
        <v>0</v>
      </c>
      <c r="AE140" s="32"/>
      <c r="AF140" s="39"/>
      <c r="AG140" s="38"/>
    </row>
    <row r="141" spans="1:33" s="27" customFormat="1" hidden="1" x14ac:dyDescent="0.25">
      <c r="A141" s="30">
        <f t="shared" si="49"/>
        <v>0</v>
      </c>
      <c r="B141" s="122">
        <f t="shared" si="43"/>
        <v>0</v>
      </c>
      <c r="C141" s="121">
        <f t="shared" si="44"/>
        <v>0</v>
      </c>
      <c r="D141" s="121">
        <f t="shared" si="45"/>
        <v>0</v>
      </c>
      <c r="E141" s="121">
        <f t="shared" si="46"/>
        <v>0</v>
      </c>
      <c r="G141" s="27">
        <f t="shared" ca="1" si="47"/>
        <v>0</v>
      </c>
      <c r="H141" s="285">
        <f t="shared" ca="1" si="48"/>
        <v>0</v>
      </c>
      <c r="I141" s="30">
        <f t="shared" si="50"/>
        <v>0</v>
      </c>
      <c r="J141" s="30">
        <v>0</v>
      </c>
      <c r="K141" s="33">
        <f t="shared" si="30"/>
        <v>0</v>
      </c>
      <c r="L141" s="33">
        <f t="shared" si="3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1"/>
        <v>0</v>
      </c>
      <c r="AE141" s="32"/>
      <c r="AF141" s="39"/>
      <c r="AG141" s="38"/>
    </row>
    <row r="142" spans="1:33" s="27" customFormat="1" hidden="1" x14ac:dyDescent="0.25">
      <c r="A142" s="30">
        <f t="shared" si="49"/>
        <v>0</v>
      </c>
      <c r="B142" s="122">
        <f t="shared" si="43"/>
        <v>0</v>
      </c>
      <c r="C142" s="121">
        <f t="shared" si="44"/>
        <v>0</v>
      </c>
      <c r="D142" s="121">
        <f t="shared" si="45"/>
        <v>0</v>
      </c>
      <c r="E142" s="121">
        <f t="shared" si="46"/>
        <v>0</v>
      </c>
      <c r="G142" s="27">
        <f t="shared" ca="1" si="47"/>
        <v>0</v>
      </c>
      <c r="H142" s="285">
        <f t="shared" ca="1" si="48"/>
        <v>0</v>
      </c>
      <c r="I142" s="30">
        <f t="shared" si="50"/>
        <v>0</v>
      </c>
      <c r="J142" s="30">
        <v>0</v>
      </c>
      <c r="K142" s="33">
        <f t="shared" si="30"/>
        <v>0</v>
      </c>
      <c r="L142" s="33">
        <f t="shared" si="3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1"/>
        <v>0</v>
      </c>
      <c r="AE142" s="32"/>
      <c r="AF142" s="39"/>
      <c r="AG142" s="38"/>
    </row>
    <row r="143" spans="1:33" s="27" customFormat="1" hidden="1" x14ac:dyDescent="0.25">
      <c r="A143" s="30">
        <f t="shared" si="49"/>
        <v>0</v>
      </c>
      <c r="B143" s="122">
        <f t="shared" si="43"/>
        <v>0</v>
      </c>
      <c r="C143" s="121">
        <f t="shared" si="44"/>
        <v>0</v>
      </c>
      <c r="D143" s="121">
        <f t="shared" si="45"/>
        <v>0</v>
      </c>
      <c r="E143" s="121">
        <f t="shared" si="46"/>
        <v>0</v>
      </c>
      <c r="G143" s="27">
        <f t="shared" ca="1" si="47"/>
        <v>0</v>
      </c>
      <c r="H143" s="285">
        <f t="shared" ca="1" si="48"/>
        <v>0</v>
      </c>
      <c r="I143" s="30">
        <f t="shared" si="50"/>
        <v>0</v>
      </c>
      <c r="J143" s="30">
        <v>0</v>
      </c>
      <c r="K143" s="33">
        <f t="shared" si="30"/>
        <v>0</v>
      </c>
      <c r="L143" s="33">
        <f t="shared" si="3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1"/>
        <v>0</v>
      </c>
      <c r="AE143" s="32"/>
      <c r="AF143" s="39"/>
      <c r="AG143" s="38"/>
    </row>
    <row r="144" spans="1:33" s="27" customFormat="1" hidden="1" x14ac:dyDescent="0.25">
      <c r="A144" s="30">
        <f t="shared" si="49"/>
        <v>0</v>
      </c>
      <c r="B144" s="122">
        <f t="shared" si="43"/>
        <v>0</v>
      </c>
      <c r="C144" s="121">
        <f t="shared" si="44"/>
        <v>0</v>
      </c>
      <c r="D144" s="121">
        <f t="shared" si="45"/>
        <v>0</v>
      </c>
      <c r="E144" s="121">
        <f t="shared" si="46"/>
        <v>0</v>
      </c>
      <c r="G144" s="27">
        <f t="shared" ca="1" si="47"/>
        <v>0</v>
      </c>
      <c r="H144" s="285">
        <f t="shared" ca="1" si="48"/>
        <v>0</v>
      </c>
      <c r="I144" s="30">
        <f t="shared" si="50"/>
        <v>0</v>
      </c>
      <c r="J144" s="30">
        <v>0</v>
      </c>
      <c r="K144" s="33">
        <f t="shared" si="30"/>
        <v>0</v>
      </c>
      <c r="L144" s="33">
        <f t="shared" si="3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1"/>
        <v>0</v>
      </c>
      <c r="AE144" s="32"/>
      <c r="AF144" s="39"/>
      <c r="AG144" s="38"/>
    </row>
    <row r="145" spans="1:33" s="27" customFormat="1" hidden="1" x14ac:dyDescent="0.25">
      <c r="A145" s="30">
        <f t="shared" si="49"/>
        <v>0</v>
      </c>
      <c r="B145" s="122">
        <f t="shared" si="43"/>
        <v>0</v>
      </c>
      <c r="C145" s="121">
        <f t="shared" si="44"/>
        <v>0</v>
      </c>
      <c r="D145" s="121">
        <f t="shared" si="45"/>
        <v>0</v>
      </c>
      <c r="E145" s="121">
        <f t="shared" si="46"/>
        <v>0</v>
      </c>
      <c r="G145" s="27">
        <f t="shared" ca="1" si="47"/>
        <v>0</v>
      </c>
      <c r="H145" s="285">
        <f t="shared" ca="1" si="48"/>
        <v>0</v>
      </c>
      <c r="I145" s="30">
        <f t="shared" si="50"/>
        <v>0</v>
      </c>
      <c r="J145" s="30">
        <v>0</v>
      </c>
      <c r="K145" s="33">
        <f t="shared" si="30"/>
        <v>0</v>
      </c>
      <c r="L145" s="33">
        <f t="shared" si="3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1"/>
        <v>0</v>
      </c>
      <c r="AE145" s="32"/>
      <c r="AF145" s="39"/>
      <c r="AG145" s="38"/>
    </row>
    <row r="146" spans="1:33" s="27" customFormat="1" hidden="1" x14ac:dyDescent="0.25">
      <c r="A146" s="30">
        <f t="shared" si="49"/>
        <v>0</v>
      </c>
      <c r="B146" s="122">
        <f t="shared" si="43"/>
        <v>0</v>
      </c>
      <c r="C146" s="121">
        <f t="shared" si="44"/>
        <v>0</v>
      </c>
      <c r="D146" s="121">
        <f t="shared" si="45"/>
        <v>0</v>
      </c>
      <c r="E146" s="121">
        <f t="shared" si="46"/>
        <v>0</v>
      </c>
      <c r="G146" s="27">
        <f t="shared" ca="1" si="47"/>
        <v>0</v>
      </c>
      <c r="H146" s="285">
        <f t="shared" ca="1" si="48"/>
        <v>0</v>
      </c>
      <c r="I146" s="30">
        <f t="shared" si="50"/>
        <v>0</v>
      </c>
      <c r="J146" s="30">
        <v>0</v>
      </c>
      <c r="K146" s="33">
        <f t="shared" si="30"/>
        <v>0</v>
      </c>
      <c r="L146" s="33">
        <f t="shared" si="3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1"/>
        <v>0</v>
      </c>
      <c r="AE146" s="32"/>
      <c r="AF146" s="39"/>
      <c r="AG146" s="38"/>
    </row>
    <row r="147" spans="1:33" s="27" customFormat="1" hidden="1" x14ac:dyDescent="0.25">
      <c r="A147" s="30">
        <f t="shared" si="49"/>
        <v>0</v>
      </c>
      <c r="B147" s="122">
        <f t="shared" si="43"/>
        <v>0</v>
      </c>
      <c r="C147" s="121">
        <f t="shared" si="44"/>
        <v>0</v>
      </c>
      <c r="D147" s="121">
        <f t="shared" si="45"/>
        <v>0</v>
      </c>
      <c r="E147" s="121">
        <f t="shared" si="46"/>
        <v>0</v>
      </c>
      <c r="G147" s="27">
        <f t="shared" ca="1" si="47"/>
        <v>0</v>
      </c>
      <c r="H147" s="285">
        <f t="shared" ca="1" si="48"/>
        <v>0</v>
      </c>
      <c r="I147" s="30">
        <f t="shared" si="50"/>
        <v>0</v>
      </c>
      <c r="J147" s="30">
        <v>0</v>
      </c>
      <c r="K147" s="33">
        <f t="shared" si="30"/>
        <v>0</v>
      </c>
      <c r="L147" s="33">
        <f t="shared" si="3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1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0"/>
        <v>1</v>
      </c>
      <c r="L148" s="61">
        <f t="shared" si="31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IF($T$121=0,0,ROUND((SUM(AD136:AD138))/$T$121,2))</f>
        <v>6.48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0"/>
        <v>1</v>
      </c>
      <c r="L149" s="33">
        <f t="shared" si="31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0"/>
        <v>1</v>
      </c>
      <c r="L150" s="33">
        <f t="shared" si="31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2">IFERROR(IF($A151=0,0, ($AD151)/$E$1  ),0)</f>
        <v>0</v>
      </c>
      <c r="C151" s="121">
        <f t="shared" ref="C151:C161" si="53">IF($A151=0,0,$B151*$E$1)</f>
        <v>0</v>
      </c>
      <c r="D151" s="121">
        <f t="shared" ref="D151:D161" si="54">IF($A151=0,0,$B151*$F$1)</f>
        <v>0</v>
      </c>
      <c r="E151" s="121">
        <f t="shared" ref="E151:E161" si="55">IFERROR(IF($A151=0,0,$AB151),0)</f>
        <v>0</v>
      </c>
      <c r="F151" s="31"/>
      <c r="I151" s="30">
        <v>1</v>
      </c>
      <c r="J151" s="30">
        <v>0</v>
      </c>
      <c r="K151" s="33">
        <f t="shared" si="30"/>
        <v>1</v>
      </c>
      <c r="L151" s="33">
        <f t="shared" si="31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56">IFERROR(IF(AD152&gt;0,T152,0),0)</f>
        <v>0</v>
      </c>
      <c r="B152" s="122">
        <f t="shared" si="52"/>
        <v>0</v>
      </c>
      <c r="C152" s="121">
        <f t="shared" si="53"/>
        <v>0</v>
      </c>
      <c r="D152" s="121">
        <f t="shared" si="54"/>
        <v>0</v>
      </c>
      <c r="E152" s="121">
        <f t="shared" si="55"/>
        <v>0</v>
      </c>
      <c r="F152" s="31"/>
      <c r="I152" s="30">
        <f t="shared" ref="I152:I161" si="57">IF($AD152=0,0,1)</f>
        <v>0</v>
      </c>
      <c r="J152" s="30">
        <v>0</v>
      </c>
      <c r="K152" s="33">
        <f t="shared" si="30"/>
        <v>0</v>
      </c>
      <c r="L152" s="33">
        <f t="shared" si="31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58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56"/>
        <v>0</v>
      </c>
      <c r="B153" s="122">
        <f t="shared" si="52"/>
        <v>0</v>
      </c>
      <c r="C153" s="121">
        <f t="shared" si="53"/>
        <v>0</v>
      </c>
      <c r="D153" s="121">
        <f t="shared" si="54"/>
        <v>0</v>
      </c>
      <c r="E153" s="121">
        <f t="shared" si="55"/>
        <v>0</v>
      </c>
      <c r="F153" s="31"/>
      <c r="I153" s="30">
        <f t="shared" si="57"/>
        <v>0</v>
      </c>
      <c r="J153" s="30">
        <v>0</v>
      </c>
      <c r="K153" s="33">
        <f t="shared" si="30"/>
        <v>0</v>
      </c>
      <c r="L153" s="33">
        <f t="shared" si="3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58"/>
        <v>0</v>
      </c>
      <c r="AE153" s="32"/>
      <c r="AF153" s="39"/>
      <c r="AG153" s="38"/>
    </row>
    <row r="154" spans="1:33" s="27" customFormat="1" hidden="1" x14ac:dyDescent="0.25">
      <c r="A154" s="30">
        <f t="shared" si="56"/>
        <v>0</v>
      </c>
      <c r="B154" s="122">
        <f t="shared" si="52"/>
        <v>0</v>
      </c>
      <c r="C154" s="121">
        <f t="shared" si="53"/>
        <v>0</v>
      </c>
      <c r="D154" s="121">
        <f t="shared" si="54"/>
        <v>0</v>
      </c>
      <c r="E154" s="121">
        <f t="shared" si="55"/>
        <v>0</v>
      </c>
      <c r="F154" s="31"/>
      <c r="I154" s="30">
        <f t="shared" si="57"/>
        <v>0</v>
      </c>
      <c r="J154" s="30">
        <v>0</v>
      </c>
      <c r="K154" s="33">
        <f t="shared" si="30"/>
        <v>0</v>
      </c>
      <c r="L154" s="33">
        <f t="shared" si="3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58"/>
        <v>0</v>
      </c>
      <c r="AE154" s="32"/>
      <c r="AF154" s="39"/>
      <c r="AG154" s="38"/>
    </row>
    <row r="155" spans="1:33" s="27" customFormat="1" hidden="1" x14ac:dyDescent="0.25">
      <c r="A155" s="30">
        <f t="shared" si="56"/>
        <v>0</v>
      </c>
      <c r="B155" s="122">
        <f t="shared" si="52"/>
        <v>0</v>
      </c>
      <c r="C155" s="121">
        <f t="shared" si="53"/>
        <v>0</v>
      </c>
      <c r="D155" s="121">
        <f t="shared" si="54"/>
        <v>0</v>
      </c>
      <c r="E155" s="121">
        <f t="shared" si="55"/>
        <v>0</v>
      </c>
      <c r="F155" s="31"/>
      <c r="I155" s="30">
        <f t="shared" si="57"/>
        <v>0</v>
      </c>
      <c r="J155" s="30">
        <v>0</v>
      </c>
      <c r="K155" s="33">
        <f t="shared" ref="K155:K168" si="59">MAX(I155:J155)</f>
        <v>0</v>
      </c>
      <c r="L155" s="33">
        <f t="shared" ref="L155:L168" si="60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58"/>
        <v>0</v>
      </c>
      <c r="AE155" s="32"/>
      <c r="AF155" s="39"/>
      <c r="AG155" s="38"/>
    </row>
    <row r="156" spans="1:33" s="27" customFormat="1" hidden="1" x14ac:dyDescent="0.25">
      <c r="A156" s="30">
        <f t="shared" si="56"/>
        <v>0</v>
      </c>
      <c r="B156" s="122">
        <f t="shared" si="52"/>
        <v>0</v>
      </c>
      <c r="C156" s="121">
        <f t="shared" si="53"/>
        <v>0</v>
      </c>
      <c r="D156" s="121">
        <f t="shared" si="54"/>
        <v>0</v>
      </c>
      <c r="E156" s="121">
        <f t="shared" si="55"/>
        <v>0</v>
      </c>
      <c r="F156" s="31"/>
      <c r="I156" s="30">
        <f t="shared" si="57"/>
        <v>0</v>
      </c>
      <c r="J156" s="30">
        <v>0</v>
      </c>
      <c r="K156" s="33">
        <f t="shared" si="59"/>
        <v>0</v>
      </c>
      <c r="L156" s="33">
        <f t="shared" si="60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58"/>
        <v>0</v>
      </c>
      <c r="AE156" s="32"/>
      <c r="AF156" s="39"/>
      <c r="AG156" s="38"/>
    </row>
    <row r="157" spans="1:33" s="27" customFormat="1" hidden="1" x14ac:dyDescent="0.25">
      <c r="A157" s="30">
        <f t="shared" si="56"/>
        <v>0</v>
      </c>
      <c r="B157" s="122">
        <f t="shared" si="52"/>
        <v>0</v>
      </c>
      <c r="C157" s="121">
        <f t="shared" si="53"/>
        <v>0</v>
      </c>
      <c r="D157" s="121">
        <f t="shared" si="54"/>
        <v>0</v>
      </c>
      <c r="E157" s="121">
        <f t="shared" si="55"/>
        <v>0</v>
      </c>
      <c r="F157" s="31"/>
      <c r="I157" s="30">
        <f t="shared" si="57"/>
        <v>0</v>
      </c>
      <c r="J157" s="30">
        <v>0</v>
      </c>
      <c r="K157" s="33">
        <f t="shared" si="59"/>
        <v>0</v>
      </c>
      <c r="L157" s="33">
        <f t="shared" si="60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8"/>
        <v>0</v>
      </c>
      <c r="AE157" s="32"/>
      <c r="AF157" s="39"/>
      <c r="AG157" s="38"/>
    </row>
    <row r="158" spans="1:33" s="27" customFormat="1" hidden="1" x14ac:dyDescent="0.25">
      <c r="A158" s="30">
        <f t="shared" si="56"/>
        <v>0</v>
      </c>
      <c r="B158" s="122">
        <f t="shared" si="52"/>
        <v>0</v>
      </c>
      <c r="C158" s="121">
        <f t="shared" si="53"/>
        <v>0</v>
      </c>
      <c r="D158" s="121">
        <f t="shared" si="54"/>
        <v>0</v>
      </c>
      <c r="E158" s="121">
        <f t="shared" si="55"/>
        <v>0</v>
      </c>
      <c r="F158" s="31"/>
      <c r="I158" s="30">
        <f t="shared" si="57"/>
        <v>0</v>
      </c>
      <c r="J158" s="30">
        <v>0</v>
      </c>
      <c r="K158" s="33">
        <f t="shared" si="59"/>
        <v>0</v>
      </c>
      <c r="L158" s="33">
        <f t="shared" si="60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8"/>
        <v>0</v>
      </c>
      <c r="AE158" s="32"/>
      <c r="AF158" s="39"/>
      <c r="AG158" s="38"/>
    </row>
    <row r="159" spans="1:33" s="27" customFormat="1" hidden="1" x14ac:dyDescent="0.25">
      <c r="A159" s="30">
        <f t="shared" si="56"/>
        <v>0</v>
      </c>
      <c r="B159" s="122">
        <f t="shared" si="52"/>
        <v>0</v>
      </c>
      <c r="C159" s="121">
        <f t="shared" si="53"/>
        <v>0</v>
      </c>
      <c r="D159" s="121">
        <f t="shared" si="54"/>
        <v>0</v>
      </c>
      <c r="E159" s="121">
        <f t="shared" si="55"/>
        <v>0</v>
      </c>
      <c r="F159" s="31"/>
      <c r="I159" s="30">
        <f t="shared" si="57"/>
        <v>0</v>
      </c>
      <c r="J159" s="30">
        <v>0</v>
      </c>
      <c r="K159" s="33">
        <f t="shared" si="59"/>
        <v>0</v>
      </c>
      <c r="L159" s="33">
        <f t="shared" si="60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8"/>
        <v>0</v>
      </c>
      <c r="AE159" s="32"/>
      <c r="AF159" s="39"/>
      <c r="AG159" s="38"/>
    </row>
    <row r="160" spans="1:33" s="27" customFormat="1" hidden="1" x14ac:dyDescent="0.25">
      <c r="A160" s="30">
        <f t="shared" si="56"/>
        <v>0</v>
      </c>
      <c r="B160" s="122">
        <f t="shared" si="52"/>
        <v>0</v>
      </c>
      <c r="C160" s="121">
        <f t="shared" si="53"/>
        <v>0</v>
      </c>
      <c r="D160" s="121">
        <f t="shared" si="54"/>
        <v>0</v>
      </c>
      <c r="E160" s="121">
        <f t="shared" si="55"/>
        <v>0</v>
      </c>
      <c r="F160" s="31"/>
      <c r="I160" s="30">
        <f t="shared" si="57"/>
        <v>0</v>
      </c>
      <c r="J160" s="30">
        <v>0</v>
      </c>
      <c r="K160" s="33">
        <f t="shared" si="59"/>
        <v>0</v>
      </c>
      <c r="L160" s="33">
        <f t="shared" si="60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8"/>
        <v>0</v>
      </c>
      <c r="AE160" s="32"/>
      <c r="AF160" s="39"/>
      <c r="AG160" s="38"/>
    </row>
    <row r="161" spans="1:33" s="27" customFormat="1" hidden="1" x14ac:dyDescent="0.25">
      <c r="A161" s="30">
        <f t="shared" si="56"/>
        <v>0</v>
      </c>
      <c r="B161" s="122">
        <f t="shared" si="52"/>
        <v>0</v>
      </c>
      <c r="C161" s="121">
        <f t="shared" si="53"/>
        <v>0</v>
      </c>
      <c r="D161" s="121">
        <f t="shared" si="54"/>
        <v>0</v>
      </c>
      <c r="E161" s="121">
        <f t="shared" si="55"/>
        <v>0</v>
      </c>
      <c r="F161" s="31"/>
      <c r="I161" s="30">
        <f t="shared" si="57"/>
        <v>0</v>
      </c>
      <c r="J161" s="30">
        <v>0</v>
      </c>
      <c r="K161" s="33">
        <f t="shared" si="59"/>
        <v>0</v>
      </c>
      <c r="L161" s="33">
        <f t="shared" si="60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8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59"/>
        <v>1</v>
      </c>
      <c r="L162" s="61">
        <f t="shared" si="60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59"/>
        <v>1</v>
      </c>
      <c r="L163" s="33">
        <f t="shared" si="60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TRUNC(SUM(AD121+AD134+AD148+AD162),2)</f>
        <v>852.07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285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59"/>
        <v>1</v>
      </c>
      <c r="L164" s="33">
        <f t="shared" si="60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102.24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285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59"/>
        <v>1</v>
      </c>
      <c r="L165" s="33">
        <f t="shared" si="60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102.94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285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59"/>
        <v>1</v>
      </c>
      <c r="L166" s="33">
        <f t="shared" si="60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55.64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285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59"/>
        <v>0</v>
      </c>
      <c r="L167" s="33">
        <f t="shared" si="60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285">
        <f>IFERROR(IF(G168=$A$1,1,0),0)</f>
        <v>0</v>
      </c>
      <c r="I168" s="62">
        <v>1</v>
      </c>
      <c r="J168" s="62">
        <v>1</v>
      </c>
      <c r="K168" s="61">
        <f t="shared" si="59"/>
        <v>1</v>
      </c>
      <c r="L168" s="61">
        <f t="shared" si="60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1112.8900000000001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V38:W38"/>
    <mergeCell ref="AD27:AD28"/>
    <mergeCell ref="V29:W29"/>
    <mergeCell ref="V30:W30"/>
    <mergeCell ref="V31:W31"/>
    <mergeCell ref="V32:W32"/>
    <mergeCell ref="V33:W33"/>
    <mergeCell ref="V46:W46"/>
    <mergeCell ref="V47:W47"/>
    <mergeCell ref="V48:W48"/>
    <mergeCell ref="V49:W49"/>
    <mergeCell ref="V50:W50"/>
    <mergeCell ref="V51:W51"/>
    <mergeCell ref="V40:W40"/>
    <mergeCell ref="V41:W41"/>
    <mergeCell ref="V42:W42"/>
    <mergeCell ref="V43:W43"/>
    <mergeCell ref="V44:W44"/>
    <mergeCell ref="V45:W45"/>
    <mergeCell ref="V58:W58"/>
    <mergeCell ref="V59:W59"/>
    <mergeCell ref="V60:W60"/>
    <mergeCell ref="V61:W61"/>
    <mergeCell ref="V62:W62"/>
    <mergeCell ref="V63:W63"/>
    <mergeCell ref="V52:W52"/>
    <mergeCell ref="V53:W53"/>
    <mergeCell ref="V54:W54"/>
    <mergeCell ref="V55:W55"/>
    <mergeCell ref="V56:W56"/>
    <mergeCell ref="V57:W57"/>
    <mergeCell ref="V70:W70"/>
    <mergeCell ref="V71:W71"/>
    <mergeCell ref="V72:W72"/>
    <mergeCell ref="V73:W73"/>
    <mergeCell ref="V74:W74"/>
    <mergeCell ref="V75:W75"/>
    <mergeCell ref="V64:W64"/>
    <mergeCell ref="V65:W65"/>
    <mergeCell ref="V66:W66"/>
    <mergeCell ref="V67:W67"/>
    <mergeCell ref="V68:W68"/>
    <mergeCell ref="V69:W69"/>
    <mergeCell ref="V82:W82"/>
    <mergeCell ref="V83:W83"/>
    <mergeCell ref="V84:W84"/>
    <mergeCell ref="V85:W85"/>
    <mergeCell ref="V86:W86"/>
    <mergeCell ref="V87:W87"/>
    <mergeCell ref="V76:W76"/>
    <mergeCell ref="V77:W77"/>
    <mergeCell ref="V78:W78"/>
    <mergeCell ref="V79:W79"/>
    <mergeCell ref="V80:W80"/>
    <mergeCell ref="V81:W81"/>
    <mergeCell ref="V94:W94"/>
    <mergeCell ref="V95:W95"/>
    <mergeCell ref="V96:W96"/>
    <mergeCell ref="V97:W97"/>
    <mergeCell ref="V98:W98"/>
    <mergeCell ref="V99:W99"/>
    <mergeCell ref="V88:W88"/>
    <mergeCell ref="V89:W89"/>
    <mergeCell ref="V90:W90"/>
    <mergeCell ref="V91:W91"/>
    <mergeCell ref="V92:W92"/>
    <mergeCell ref="V93:W93"/>
    <mergeCell ref="X121:Y121"/>
    <mergeCell ref="V122:Z122"/>
    <mergeCell ref="V123:Z123"/>
    <mergeCell ref="V124:Z124"/>
    <mergeCell ref="V125:Z125"/>
    <mergeCell ref="V126:Z126"/>
    <mergeCell ref="V100:W100"/>
    <mergeCell ref="V101:W101"/>
    <mergeCell ref="V102:W102"/>
    <mergeCell ref="V103:W103"/>
    <mergeCell ref="V104:W104"/>
    <mergeCell ref="V121:W121"/>
    <mergeCell ref="V133:Z133"/>
    <mergeCell ref="V135:Z135"/>
    <mergeCell ref="V137:Z137"/>
    <mergeCell ref="V138:Z138"/>
    <mergeCell ref="V139:Z139"/>
    <mergeCell ref="V140:Z140"/>
    <mergeCell ref="V127:Z127"/>
    <mergeCell ref="V128:Z128"/>
    <mergeCell ref="V129:Z129"/>
    <mergeCell ref="V130:Z130"/>
    <mergeCell ref="V131:Z131"/>
    <mergeCell ref="V132:Z132"/>
    <mergeCell ref="V147:Z147"/>
    <mergeCell ref="T149:T150"/>
    <mergeCell ref="V149:W150"/>
    <mergeCell ref="X149:X150"/>
    <mergeCell ref="Y149:AA149"/>
    <mergeCell ref="AB149:AB150"/>
    <mergeCell ref="V141:Z141"/>
    <mergeCell ref="V142:Z142"/>
    <mergeCell ref="V143:Z143"/>
    <mergeCell ref="V144:Z144"/>
    <mergeCell ref="V145:Z145"/>
    <mergeCell ref="V146:Z146"/>
    <mergeCell ref="V161:W161"/>
    <mergeCell ref="V155:W155"/>
    <mergeCell ref="V156:W156"/>
    <mergeCell ref="V157:W157"/>
    <mergeCell ref="V158:W158"/>
    <mergeCell ref="V159:W159"/>
    <mergeCell ref="V160:W160"/>
    <mergeCell ref="AC149:AC150"/>
    <mergeCell ref="AD149:AD150"/>
    <mergeCell ref="V151:W151"/>
    <mergeCell ref="V152:W152"/>
    <mergeCell ref="V153:W153"/>
    <mergeCell ref="V154:W154"/>
  </mergeCells>
  <conditionalFormatting sqref="T117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5 T108:T117">
      <formula1>0</formula1>
      <formula2>1</formula2>
    </dataValidation>
    <dataValidation type="list" allowBlank="1" showInputMessage="1" showErrorMessage="1" sqref="A1 G164:G168 G105 G108:G117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G206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03 05 01</v>
      </c>
      <c r="C1" s="25" t="str">
        <f>CONCATENATE($W$25)</f>
        <v>PROJETO DE PAISAGÍSMO/ILUMINAÇÃO</v>
      </c>
      <c r="D1" s="25" t="str">
        <f>CONCATENATE($AC$25)</f>
        <v>Km</v>
      </c>
      <c r="E1" s="231">
        <f>$AD$164</f>
        <v>1190.31</v>
      </c>
      <c r="F1" s="231">
        <f>$AD$169</f>
        <v>1554.67</v>
      </c>
      <c r="G1" s="233">
        <f>$T$122</f>
        <v>30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8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163</v>
      </c>
      <c r="W25" s="579" t="str">
        <f>VLOOKUP(V25,ORÇAMENTO!E:G,2,0)</f>
        <v>PROJETO DE PAISAGÍSMO/ILUMINAÇÃO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IF(I27=1,1,IF(SUM(J28:J$170)+SUM(I$26:I27)&lt;$I$22,1,0))</f>
        <v>1</v>
      </c>
      <c r="K27" s="33">
        <f t="shared" ref="K27:K90" si="0">MAX(I27:J27)</f>
        <v>1</v>
      </c>
      <c r="L27" s="33">
        <f t="shared" ref="L27:L90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IF(I28=1,1,IF(SUM(J29:J$170)+SUM(I$26:I28)&lt;$I$22,1,0))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86" t="s">
        <v>65</v>
      </c>
      <c r="AA28" s="286" t="s">
        <v>64</v>
      </c>
      <c r="AB28" s="282" t="s">
        <v>65</v>
      </c>
      <c r="AC28" s="286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IF(I29=1,1,IF(SUM(J30:J$170)+SUM(I$26:I29)&lt;$I$22,1,0))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IF(I30=1,1,IF(SUM(J31:J$170)+SUM(I$26:I30)&lt;$I$22,1,0))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IF(I31=1,1,IF(SUM(J32:J$170)+SUM(I$26:I31)&lt;$I$22,1,0))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IF(I32=1,1,IF(SUM(J33:J$170)+SUM(I$26:I32)&lt;$I$22,1,0))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IF(I33=1,1,IF(SUM(J34:J$170)+SUM(I$26:I33)&lt;$I$22,1,0))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IF(I34=1,1,IF(SUM(J35:J$170)+SUM(I$26:I34)&lt;$I$22,1,0))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IF(I35=1,1,IF(SUM(J36:J$170)+SUM(I$26:I35)&lt;$I$22,1,0))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IF(I36=1,1,IF(SUM(J37:J$170)+SUM(I$26:I36)&lt;$I$22,1,0))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0.99999999999999989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IF(I37=1,1,IF(SUM(J38:J$170)+SUM(I$26:I37)&lt;$I$22,1,0))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IF(I38=1,1,IF(SUM(J39:J$170)+SUM(I$26:I38)&lt;$I$22,1,0))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IF(I39=1,1,IF(SUM(J40:J$170)+SUM(I$26:I39)&lt;$I$22,1,0))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IF(I40=1,1,IF(SUM(J41:J$170)+SUM(I$26:I40)&lt;$I$22,1,0))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285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8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IF(I41=1,1,IF(SUM(J42:J$170)+SUM(I$26:I41)&lt;$I$22,1,0))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13008.93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IF(I42=1,1,IF(SUM(J43:J$170)+SUM(I$26:I42)&lt;$I$22,1,0))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87</v>
      </c>
      <c r="U42" s="48"/>
      <c r="V42" s="569" t="s">
        <v>205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AB42/SUM($AB$42:$AB$98)</f>
        <v>0.14814814814814814</v>
      </c>
      <c r="AB42" s="114">
        <v>80</v>
      </c>
      <c r="AC42" s="196">
        <f>Y42/220</f>
        <v>51.580363636363636</v>
      </c>
      <c r="AD42" s="113">
        <f>ROUND(AB42*AC42,4)</f>
        <v>4126.4291000000003</v>
      </c>
      <c r="AE42" s="32"/>
      <c r="AF42" s="39"/>
      <c r="AG42" s="38"/>
    </row>
    <row r="43" spans="1:33" s="27" customFormat="1" x14ac:dyDescent="0.25">
      <c r="A43" s="30"/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3">IF($AD43=0,0,1)</f>
        <v>1</v>
      </c>
      <c r="J43" s="30">
        <f>IF(I43=1,1,IF(SUM(J44:J$170)+SUM(I$26:I43)&lt;$I$22,1,0))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104</v>
      </c>
      <c r="U43" s="48"/>
      <c r="V43" s="569" t="s">
        <v>472</v>
      </c>
      <c r="W43" s="569"/>
      <c r="X43" s="131" t="s">
        <v>207</v>
      </c>
      <c r="Y43" s="207">
        <f>VLOOKUP(X43,BASE!$B$5:$E$53,4,FALSE)</f>
        <v>8882.5</v>
      </c>
      <c r="Z43" s="198">
        <v>1</v>
      </c>
      <c r="AA43" s="197">
        <f>AB43/SUM($AB$42:$AB$98)</f>
        <v>0.20370370370370369</v>
      </c>
      <c r="AB43" s="114">
        <v>110</v>
      </c>
      <c r="AC43" s="196">
        <f>Y43/220</f>
        <v>40.375</v>
      </c>
      <c r="AD43" s="113">
        <f t="shared" ref="AD43:AD61" si="14">ROUND(AB43*AC43,4)</f>
        <v>4441.25</v>
      </c>
      <c r="AE43" s="32"/>
      <c r="AF43" s="39"/>
      <c r="AG43" s="38"/>
    </row>
    <row r="44" spans="1:33" s="27" customFormat="1" hidden="1" x14ac:dyDescent="0.25">
      <c r="A44" s="30">
        <f t="shared" ref="A44:A60" si="15">IFERROR(IF(AD44&gt;0,T44,0),0)</f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0</v>
      </c>
      <c r="J44" s="30">
        <f>IF(I44=1,1,IF(SUM(J45:J$170)+SUM(I$26:I44)&lt;$I$22,1,0))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4"/>
        <v>0</v>
      </c>
      <c r="AE44" s="32"/>
      <c r="AF44" s="39"/>
      <c r="AG44" s="38"/>
    </row>
    <row r="45" spans="1:33" s="27" customFormat="1" hidden="1" x14ac:dyDescent="0.25">
      <c r="A45" s="30">
        <f t="shared" si="15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IF(I45=1,1,IF(SUM(J46:J$170)+SUM(I$26:I45)&lt;$I$22,1,0))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IF(I46=1,1,IF(SUM(J47:J$170)+SUM(I$26:I46)&lt;$I$22,1,0))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IF(I47=1,1,IF(SUM(J48:J$170)+SUM(I$26:I47)&lt;$I$22,1,0))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IF(I48=1,1,IF(SUM(J49:J$170)+SUM(I$26:I48)&lt;$I$22,1,0))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IF(I49=1,1,IF(SUM(J50:J$170)+SUM(I$26:I49)&lt;$I$22,1,0))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IF(I50=1,1,IF(SUM(J51:J$170)+SUM(I$26:I50)&lt;$I$22,1,0))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IF(I51=1,1,IF(SUM(J52:J$170)+SUM(I$26:I51)&lt;$I$22,1,0))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IF(I52=1,1,IF(SUM(J53:J$170)+SUM(I$26:I52)&lt;$I$22,1,0))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IF(I53=1,1,IF(SUM(J54:J$170)+SUM(I$26:I53)&lt;$I$22,1,0))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IF(I54=1,1,IF(SUM(J55:J$170)+SUM(I$26:I54)&lt;$I$22,1,0))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IF(I55=1,1,IF(SUM(J56:J$170)+SUM(I$26:I55)&lt;$I$22,1,0))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IF(I56=1,1,IF(SUM(J57:J$170)+SUM(I$26:I56)&lt;$I$22,1,0))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IF(I57=1,1,IF(SUM(J58:J$170)+SUM(I$26:I57)&lt;$I$22,1,0))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IF(I58=1,1,IF(SUM(J59:J$170)+SUM(I$26:I58)&lt;$I$22,1,0))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IF(I59=1,1,IF(SUM(J60:J$170)+SUM(I$26:I59)&lt;$I$22,1,0))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hidden="1" x14ac:dyDescent="0.25">
      <c r="A60" s="30">
        <f t="shared" si="15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3"/>
        <v>0</v>
      </c>
      <c r="J60" s="30">
        <f>IF(I60=1,1,IF(SUM(J61:J$170)+SUM(I$26:I60)&lt;$I$22,1,0))</f>
        <v>0</v>
      </c>
      <c r="K60" s="33">
        <f t="shared" si="0"/>
        <v>0</v>
      </c>
      <c r="L60" s="33">
        <f t="shared" si="1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4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IF(I61=1,1,IF(SUM(J63:J$170)+SUM(I$26:I61)&lt;$I$22,1,0))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473</v>
      </c>
      <c r="W61" s="569"/>
      <c r="X61" s="131" t="s">
        <v>207</v>
      </c>
      <c r="Y61" s="207">
        <f>VLOOKUP(X61,BASE!$B$5:$E$53,4,FALSE)</f>
        <v>8882.5</v>
      </c>
      <c r="Z61" s="198">
        <v>1</v>
      </c>
      <c r="AA61" s="197">
        <f>AB61/SUM($AB$42:$AB$98)</f>
        <v>0.20370370370370369</v>
      </c>
      <c r="AB61" s="114">
        <v>110</v>
      </c>
      <c r="AC61" s="196">
        <f>Y61/220</f>
        <v>40.375</v>
      </c>
      <c r="AD61" s="113">
        <f t="shared" si="14"/>
        <v>4441.25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200"/>
      <c r="U62" s="48"/>
      <c r="V62" s="569" t="s">
        <v>203</v>
      </c>
      <c r="W62" s="569"/>
      <c r="X62" s="131" t="s">
        <v>204</v>
      </c>
      <c r="Y62" s="207">
        <f>VLOOKUP(X62,BASE!$B$5:$E$53,4,FALSE)</f>
        <v>18408.34</v>
      </c>
      <c r="Z62" s="198">
        <v>1</v>
      </c>
      <c r="AA62" s="197">
        <f>AB62/SUM($AB$42:$AB$98)</f>
        <v>3.7037037037037035E-2</v>
      </c>
      <c r="AB62" s="114">
        <v>20</v>
      </c>
      <c r="AC62" s="196">
        <f>Y62/220</f>
        <v>83.674272727272722</v>
      </c>
      <c r="AD62" s="113">
        <f t="shared" ref="AD62" si="16">ROUND(AB62*AC62,4)</f>
        <v>1673.4855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IF(I63=1,1,IF(SUM(J64:J$170)+SUM(I$26:I63)&lt;$I$22,1,0))</f>
        <v>1</v>
      </c>
      <c r="K63" s="33">
        <f t="shared" si="0"/>
        <v>1</v>
      </c>
      <c r="L63" s="33">
        <f t="shared" si="1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ROUND(SUM(AD64:AD83),2)</f>
        <v>3044.5</v>
      </c>
      <c r="AE63" s="32"/>
      <c r="AF63" s="39"/>
      <c r="AG63" s="38"/>
    </row>
    <row r="64" spans="1:33" s="27" customFormat="1" x14ac:dyDescent="0.25">
      <c r="A64" s="30"/>
      <c r="B64" s="122">
        <f t="shared" ref="B64:B83" si="17">IFERROR(IF($A64=0,0, ($AD64/$G$1)/$E$1  ),0)</f>
        <v>0</v>
      </c>
      <c r="C64" s="121">
        <f t="shared" ref="C64:C83" si="18">IF($A64=0,0,$B64*$E$1)</f>
        <v>0</v>
      </c>
      <c r="D64" s="121">
        <f t="shared" ref="D64:D83" si="19">IF($A64=0,0,$B64*$F$1)</f>
        <v>0</v>
      </c>
      <c r="E64" s="121">
        <f>IFERROR(IF($A64=0,0,#REF!*#REF!),0)</f>
        <v>0</v>
      </c>
      <c r="F64" s="122">
        <f t="shared" ref="F64:F83" si="20">IF($A64=0,0, ( ($AD64/$E64) / $Y64))</f>
        <v>0</v>
      </c>
      <c r="I64" s="30">
        <v>1</v>
      </c>
      <c r="J64" s="30">
        <f>IF(I64=1,1,IF(SUM(J65:J$170)+SUM(I$26:I64)&lt;$I$22,1,0))</f>
        <v>1</v>
      </c>
      <c r="K64" s="33">
        <f t="shared" si="0"/>
        <v>1</v>
      </c>
      <c r="L64" s="33">
        <f t="shared" si="1"/>
        <v>1</v>
      </c>
      <c r="M64" s="33"/>
      <c r="N64" s="33"/>
      <c r="O64" s="33"/>
      <c r="P64" s="33"/>
      <c r="Q64" s="33"/>
      <c r="R64" s="33"/>
      <c r="S64" s="33"/>
      <c r="T64" s="200" t="s">
        <v>120</v>
      </c>
      <c r="U64" s="48"/>
      <c r="V64" s="569" t="s">
        <v>229</v>
      </c>
      <c r="W64" s="569"/>
      <c r="X64" s="131" t="s">
        <v>230</v>
      </c>
      <c r="Y64" s="207">
        <f>VLOOKUP(X64,BASE!$B$5:$E$53,4,FALSE)</f>
        <v>3044.5</v>
      </c>
      <c r="Z64" s="198">
        <v>1</v>
      </c>
      <c r="AA64" s="197">
        <f>AB64/SUM($AB$42:$AB$98)</f>
        <v>0.40740740740740738</v>
      </c>
      <c r="AB64" s="114">
        <v>220</v>
      </c>
      <c r="AC64" s="196">
        <f>Y64/220</f>
        <v>13.838636363636363</v>
      </c>
      <c r="AD64" s="113">
        <f>ROUND(AB64*AC64,4)</f>
        <v>3044.5</v>
      </c>
      <c r="AE64" s="32"/>
      <c r="AF64" s="39"/>
      <c r="AG64" s="38"/>
    </row>
    <row r="65" spans="1:33" s="27" customFormat="1" hidden="1" x14ac:dyDescent="0.25">
      <c r="A65" s="30">
        <f t="shared" ref="A65:A82" si="21">IFERROR(IF(AD65&gt;0,T65,0),0)</f>
        <v>0</v>
      </c>
      <c r="B65" s="122">
        <f t="shared" si="17"/>
        <v>0</v>
      </c>
      <c r="C65" s="121">
        <f t="shared" si="18"/>
        <v>0</v>
      </c>
      <c r="D65" s="121">
        <f t="shared" si="19"/>
        <v>0</v>
      </c>
      <c r="E65" s="121">
        <f>IFERROR(IF($A65=0,0,#REF!*#REF!),0)</f>
        <v>0</v>
      </c>
      <c r="F65" s="122">
        <f t="shared" si="20"/>
        <v>0</v>
      </c>
      <c r="I65" s="30">
        <f t="shared" ref="I65:I82" si="22">IF($AD65=0,0,1)</f>
        <v>0</v>
      </c>
      <c r="J65" s="30">
        <f>IF(I65=1,1,IF(SUM(J66:J$170)+SUM(I$26:I65)&lt;$I$22,1,0))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ref="AD65:AD83" si="23">ROUND(AB65*AC65,4)</f>
        <v>0</v>
      </c>
      <c r="AE65" s="32"/>
      <c r="AF65" s="39"/>
      <c r="AG65" s="38"/>
    </row>
    <row r="66" spans="1:33" s="27" customFormat="1" hidden="1" x14ac:dyDescent="0.25">
      <c r="A66" s="30">
        <f t="shared" si="21"/>
        <v>0</v>
      </c>
      <c r="B66" s="122">
        <f t="shared" si="17"/>
        <v>0</v>
      </c>
      <c r="C66" s="121">
        <f t="shared" si="18"/>
        <v>0</v>
      </c>
      <c r="D66" s="121">
        <f t="shared" si="19"/>
        <v>0</v>
      </c>
      <c r="E66" s="121">
        <f>IFERROR(IF($A66=0,0,#REF!*#REF!),0)</f>
        <v>0</v>
      </c>
      <c r="F66" s="122">
        <f t="shared" si="20"/>
        <v>0</v>
      </c>
      <c r="I66" s="30">
        <f t="shared" si="22"/>
        <v>0</v>
      </c>
      <c r="J66" s="30">
        <f>IF(I66=1,1,IF(SUM(J67:J$170)+SUM(I$26:I66)&lt;$I$22,1,0))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3"/>
        <v>0</v>
      </c>
      <c r="AE66" s="32"/>
      <c r="AF66" s="39"/>
      <c r="AG66" s="38"/>
    </row>
    <row r="67" spans="1:33" s="27" customFormat="1" hidden="1" x14ac:dyDescent="0.25">
      <c r="A67" s="30">
        <f t="shared" si="21"/>
        <v>0</v>
      </c>
      <c r="B67" s="122">
        <f t="shared" si="17"/>
        <v>0</v>
      </c>
      <c r="C67" s="121">
        <f t="shared" si="18"/>
        <v>0</v>
      </c>
      <c r="D67" s="121">
        <f t="shared" si="19"/>
        <v>0</v>
      </c>
      <c r="E67" s="121">
        <f>IFERROR(IF($A67=0,0,#REF!*#REF!),0)</f>
        <v>0</v>
      </c>
      <c r="F67" s="122">
        <f t="shared" si="20"/>
        <v>0</v>
      </c>
      <c r="I67" s="30">
        <f t="shared" si="22"/>
        <v>0</v>
      </c>
      <c r="J67" s="30">
        <f>IF(I67=1,1,IF(SUM(J68:J$170)+SUM(I$26:I67)&lt;$I$22,1,0))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3"/>
        <v>0</v>
      </c>
      <c r="AE67" s="32"/>
      <c r="AF67" s="39"/>
      <c r="AG67" s="38"/>
    </row>
    <row r="68" spans="1:33" s="27" customFormat="1" hidden="1" x14ac:dyDescent="0.25">
      <c r="A68" s="30">
        <f t="shared" si="21"/>
        <v>0</v>
      </c>
      <c r="B68" s="122">
        <f t="shared" si="17"/>
        <v>0</v>
      </c>
      <c r="C68" s="121">
        <f t="shared" si="18"/>
        <v>0</v>
      </c>
      <c r="D68" s="121">
        <f t="shared" si="19"/>
        <v>0</v>
      </c>
      <c r="E68" s="121">
        <f>IFERROR(IF($A68=0,0,#REF!*#REF!),0)</f>
        <v>0</v>
      </c>
      <c r="F68" s="122">
        <f t="shared" si="20"/>
        <v>0</v>
      </c>
      <c r="I68" s="30">
        <f t="shared" si="22"/>
        <v>0</v>
      </c>
      <c r="J68" s="30">
        <f>IF(I68=1,1,IF(SUM(J69:J$170)+SUM(I$26:I68)&lt;$I$22,1,0))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3"/>
        <v>0</v>
      </c>
      <c r="AE68" s="32"/>
      <c r="AF68" s="39"/>
      <c r="AG68" s="38"/>
    </row>
    <row r="69" spans="1:33" s="27" customFormat="1" hidden="1" x14ac:dyDescent="0.25">
      <c r="A69" s="30">
        <f t="shared" si="21"/>
        <v>0</v>
      </c>
      <c r="B69" s="122">
        <f t="shared" si="17"/>
        <v>0</v>
      </c>
      <c r="C69" s="121">
        <f t="shared" si="18"/>
        <v>0</v>
      </c>
      <c r="D69" s="121">
        <f t="shared" si="19"/>
        <v>0</v>
      </c>
      <c r="E69" s="121">
        <f>IFERROR(IF($A69=0,0,#REF!*#REF!),0)</f>
        <v>0</v>
      </c>
      <c r="F69" s="122">
        <f t="shared" si="20"/>
        <v>0</v>
      </c>
      <c r="I69" s="30">
        <f t="shared" si="22"/>
        <v>0</v>
      </c>
      <c r="J69" s="30">
        <f>IF(I69=1,1,IF(SUM(J70:J$170)+SUM(I$26:I69)&lt;$I$22,1,0))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3"/>
        <v>0</v>
      </c>
      <c r="AE69" s="32"/>
      <c r="AF69" s="39"/>
      <c r="AG69" s="38"/>
    </row>
    <row r="70" spans="1:33" s="27" customFormat="1" hidden="1" x14ac:dyDescent="0.25">
      <c r="A70" s="30">
        <f t="shared" si="21"/>
        <v>0</v>
      </c>
      <c r="B70" s="122">
        <f t="shared" si="17"/>
        <v>0</v>
      </c>
      <c r="C70" s="121">
        <f t="shared" si="18"/>
        <v>0</v>
      </c>
      <c r="D70" s="121">
        <f t="shared" si="19"/>
        <v>0</v>
      </c>
      <c r="E70" s="121">
        <f>IFERROR(IF($A70=0,0,#REF!*#REF!),0)</f>
        <v>0</v>
      </c>
      <c r="F70" s="122">
        <f t="shared" si="20"/>
        <v>0</v>
      </c>
      <c r="I70" s="30">
        <f t="shared" si="22"/>
        <v>0</v>
      </c>
      <c r="J70" s="30">
        <f>IF(I70=1,1,IF(SUM(J71:J$170)+SUM(I$26:I70)&lt;$I$22,1,0))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3"/>
        <v>0</v>
      </c>
      <c r="AE70" s="32"/>
      <c r="AF70" s="39"/>
      <c r="AG70" s="38"/>
    </row>
    <row r="71" spans="1:33" s="27" customFormat="1" hidden="1" x14ac:dyDescent="0.25">
      <c r="A71" s="30">
        <f t="shared" si="21"/>
        <v>0</v>
      </c>
      <c r="B71" s="122">
        <f t="shared" si="17"/>
        <v>0</v>
      </c>
      <c r="C71" s="121">
        <f t="shared" si="18"/>
        <v>0</v>
      </c>
      <c r="D71" s="121">
        <f t="shared" si="19"/>
        <v>0</v>
      </c>
      <c r="E71" s="121">
        <f>IFERROR(IF($A71=0,0,#REF!*#REF!),0)</f>
        <v>0</v>
      </c>
      <c r="F71" s="122">
        <f t="shared" si="20"/>
        <v>0</v>
      </c>
      <c r="I71" s="30">
        <f t="shared" si="22"/>
        <v>0</v>
      </c>
      <c r="J71" s="30">
        <f>IF(I71=1,1,IF(SUM(J72:J$170)+SUM(I$26:I71)&lt;$I$22,1,0))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3"/>
        <v>0</v>
      </c>
      <c r="AE71" s="32"/>
      <c r="AF71" s="39"/>
      <c r="AG71" s="38"/>
    </row>
    <row r="72" spans="1:33" s="27" customFormat="1" hidden="1" x14ac:dyDescent="0.25">
      <c r="A72" s="30">
        <f t="shared" si="21"/>
        <v>0</v>
      </c>
      <c r="B72" s="122">
        <f t="shared" si="17"/>
        <v>0</v>
      </c>
      <c r="C72" s="121">
        <f t="shared" si="18"/>
        <v>0</v>
      </c>
      <c r="D72" s="121">
        <f t="shared" si="19"/>
        <v>0</v>
      </c>
      <c r="E72" s="121">
        <f>IFERROR(IF($A72=0,0,#REF!*#REF!),0)</f>
        <v>0</v>
      </c>
      <c r="F72" s="122">
        <f t="shared" si="20"/>
        <v>0</v>
      </c>
      <c r="I72" s="30">
        <f t="shared" si="22"/>
        <v>0</v>
      </c>
      <c r="J72" s="30">
        <f>IF(I72=1,1,IF(SUM(J73:J$170)+SUM(I$26:I72)&lt;$I$22,1,0))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3"/>
        <v>0</v>
      </c>
      <c r="AE72" s="32"/>
      <c r="AF72" s="39"/>
      <c r="AG72" s="38"/>
    </row>
    <row r="73" spans="1:33" s="27" customFormat="1" hidden="1" x14ac:dyDescent="0.25">
      <c r="A73" s="30">
        <f t="shared" si="21"/>
        <v>0</v>
      </c>
      <c r="B73" s="122">
        <f t="shared" si="17"/>
        <v>0</v>
      </c>
      <c r="C73" s="121">
        <f t="shared" si="18"/>
        <v>0</v>
      </c>
      <c r="D73" s="121">
        <f t="shared" si="19"/>
        <v>0</v>
      </c>
      <c r="E73" s="121">
        <f>IFERROR(IF($A73=0,0,#REF!*#REF!),0)</f>
        <v>0</v>
      </c>
      <c r="F73" s="122">
        <f t="shared" si="20"/>
        <v>0</v>
      </c>
      <c r="I73" s="30">
        <f t="shared" si="22"/>
        <v>0</v>
      </c>
      <c r="J73" s="30">
        <f>IF(I73=1,1,IF(SUM(J74:J$170)+SUM(I$26:I73)&lt;$I$22,1,0))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3"/>
        <v>0</v>
      </c>
      <c r="AE73" s="32"/>
      <c r="AF73" s="39"/>
      <c r="AG73" s="38"/>
    </row>
    <row r="74" spans="1:33" s="27" customFormat="1" hidden="1" x14ac:dyDescent="0.25">
      <c r="A74" s="30">
        <f t="shared" si="21"/>
        <v>0</v>
      </c>
      <c r="B74" s="122">
        <f t="shared" si="17"/>
        <v>0</v>
      </c>
      <c r="C74" s="121">
        <f t="shared" si="18"/>
        <v>0</v>
      </c>
      <c r="D74" s="121">
        <f t="shared" si="19"/>
        <v>0</v>
      </c>
      <c r="E74" s="121">
        <f>IFERROR(IF($A74=0,0,#REF!*#REF!),0)</f>
        <v>0</v>
      </c>
      <c r="F74" s="122">
        <f t="shared" si="20"/>
        <v>0</v>
      </c>
      <c r="I74" s="30">
        <f t="shared" si="22"/>
        <v>0</v>
      </c>
      <c r="J74" s="30">
        <f>IF(I74=1,1,IF(SUM(J75:J$170)+SUM(I$26:I74)&lt;$I$22,1,0))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3"/>
        <v>0</v>
      </c>
      <c r="AE74" s="32"/>
      <c r="AF74" s="39"/>
      <c r="AG74" s="38"/>
    </row>
    <row r="75" spans="1:33" s="27" customFormat="1" hidden="1" x14ac:dyDescent="0.25">
      <c r="A75" s="30">
        <f t="shared" si="21"/>
        <v>0</v>
      </c>
      <c r="B75" s="122">
        <f t="shared" si="17"/>
        <v>0</v>
      </c>
      <c r="C75" s="121">
        <f t="shared" si="18"/>
        <v>0</v>
      </c>
      <c r="D75" s="121">
        <f t="shared" si="19"/>
        <v>0</v>
      </c>
      <c r="E75" s="121">
        <f>IFERROR(IF($A75=0,0,#REF!*#REF!),0)</f>
        <v>0</v>
      </c>
      <c r="F75" s="122">
        <f t="shared" si="20"/>
        <v>0</v>
      </c>
      <c r="I75" s="30">
        <f t="shared" si="22"/>
        <v>0</v>
      </c>
      <c r="J75" s="30">
        <f>IF(I75=1,1,IF(SUM(J76:J$170)+SUM(I$26:I75)&lt;$I$22,1,0))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3"/>
        <v>0</v>
      </c>
      <c r="AE75" s="32"/>
      <c r="AF75" s="39"/>
      <c r="AG75" s="38"/>
    </row>
    <row r="76" spans="1:33" s="27" customFormat="1" hidden="1" x14ac:dyDescent="0.25">
      <c r="A76" s="30">
        <f t="shared" si="21"/>
        <v>0</v>
      </c>
      <c r="B76" s="122">
        <f t="shared" si="17"/>
        <v>0</v>
      </c>
      <c r="C76" s="121">
        <f t="shared" si="18"/>
        <v>0</v>
      </c>
      <c r="D76" s="121">
        <f t="shared" si="19"/>
        <v>0</v>
      </c>
      <c r="E76" s="121">
        <f>IFERROR(IF($A76=0,0,#REF!*#REF!),0)</f>
        <v>0</v>
      </c>
      <c r="F76" s="122">
        <f t="shared" si="20"/>
        <v>0</v>
      </c>
      <c r="I76" s="30">
        <f t="shared" si="22"/>
        <v>0</v>
      </c>
      <c r="J76" s="30">
        <f>IF(I76=1,1,IF(SUM(J77:J$170)+SUM(I$26:I76)&lt;$I$22,1,0))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3"/>
        <v>0</v>
      </c>
      <c r="AE76" s="32"/>
      <c r="AF76" s="39"/>
      <c r="AG76" s="38"/>
    </row>
    <row r="77" spans="1:33" s="27" customFormat="1" hidden="1" x14ac:dyDescent="0.25">
      <c r="A77" s="30">
        <f t="shared" si="21"/>
        <v>0</v>
      </c>
      <c r="B77" s="122">
        <f t="shared" si="17"/>
        <v>0</v>
      </c>
      <c r="C77" s="121">
        <f t="shared" si="18"/>
        <v>0</v>
      </c>
      <c r="D77" s="121">
        <f t="shared" si="19"/>
        <v>0</v>
      </c>
      <c r="E77" s="121">
        <f>IFERROR(IF($A77=0,0,#REF!*#REF!),0)</f>
        <v>0</v>
      </c>
      <c r="F77" s="122">
        <f t="shared" si="20"/>
        <v>0</v>
      </c>
      <c r="I77" s="30">
        <f t="shared" si="22"/>
        <v>0</v>
      </c>
      <c r="J77" s="30">
        <f>IF(I77=1,1,IF(SUM(J78:J$170)+SUM(I$26:I77)&lt;$I$22,1,0))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3"/>
        <v>0</v>
      </c>
      <c r="AE77" s="32"/>
      <c r="AF77" s="39"/>
      <c r="AG77" s="38"/>
    </row>
    <row r="78" spans="1:33" s="27" customFormat="1" hidden="1" x14ac:dyDescent="0.25">
      <c r="A78" s="30">
        <f t="shared" si="21"/>
        <v>0</v>
      </c>
      <c r="B78" s="122">
        <f t="shared" si="17"/>
        <v>0</v>
      </c>
      <c r="C78" s="121">
        <f t="shared" si="18"/>
        <v>0</v>
      </c>
      <c r="D78" s="121">
        <f t="shared" si="19"/>
        <v>0</v>
      </c>
      <c r="E78" s="121">
        <f>IFERROR(IF($A78=0,0,#REF!*#REF!),0)</f>
        <v>0</v>
      </c>
      <c r="F78" s="122">
        <f t="shared" si="20"/>
        <v>0</v>
      </c>
      <c r="I78" s="30">
        <f t="shared" si="22"/>
        <v>0</v>
      </c>
      <c r="J78" s="30">
        <f>IF(I78=1,1,IF(SUM(J79:J$170)+SUM(I$26:I78)&lt;$I$22,1,0))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3"/>
        <v>0</v>
      </c>
      <c r="AE78" s="32"/>
      <c r="AF78" s="39"/>
      <c r="AG78" s="38"/>
    </row>
    <row r="79" spans="1:33" s="27" customFormat="1" hidden="1" x14ac:dyDescent="0.25">
      <c r="A79" s="30">
        <f t="shared" si="21"/>
        <v>0</v>
      </c>
      <c r="B79" s="122">
        <f t="shared" si="17"/>
        <v>0</v>
      </c>
      <c r="C79" s="121">
        <f t="shared" si="18"/>
        <v>0</v>
      </c>
      <c r="D79" s="121">
        <f t="shared" si="19"/>
        <v>0</v>
      </c>
      <c r="E79" s="121">
        <f>IFERROR(IF($A79=0,0,#REF!*#REF!),0)</f>
        <v>0</v>
      </c>
      <c r="F79" s="122">
        <f t="shared" si="20"/>
        <v>0</v>
      </c>
      <c r="I79" s="30">
        <f t="shared" si="22"/>
        <v>0</v>
      </c>
      <c r="J79" s="30">
        <f>IF(I79=1,1,IF(SUM(J80:J$170)+SUM(I$26:I79)&lt;$I$22,1,0))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3"/>
        <v>0</v>
      </c>
      <c r="AE79" s="32"/>
      <c r="AF79" s="39"/>
      <c r="AG79" s="38"/>
    </row>
    <row r="80" spans="1:33" s="27" customFormat="1" hidden="1" x14ac:dyDescent="0.25">
      <c r="A80" s="30">
        <f t="shared" si="21"/>
        <v>0</v>
      </c>
      <c r="B80" s="122">
        <f t="shared" si="17"/>
        <v>0</v>
      </c>
      <c r="C80" s="121">
        <f t="shared" si="18"/>
        <v>0</v>
      </c>
      <c r="D80" s="121">
        <f t="shared" si="19"/>
        <v>0</v>
      </c>
      <c r="E80" s="121">
        <f>IFERROR(IF($A80=0,0,#REF!*#REF!),0)</f>
        <v>0</v>
      </c>
      <c r="F80" s="122">
        <f t="shared" si="20"/>
        <v>0</v>
      </c>
      <c r="I80" s="30">
        <f t="shared" si="22"/>
        <v>0</v>
      </c>
      <c r="J80" s="30">
        <f>IF(I80=1,1,IF(SUM(J81:J$170)+SUM(I$26:I80)&lt;$I$22,1,0))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3"/>
        <v>0</v>
      </c>
      <c r="AE80" s="32"/>
      <c r="AF80" s="39"/>
      <c r="AG80" s="38"/>
    </row>
    <row r="81" spans="1:33" s="27" customFormat="1" hidden="1" x14ac:dyDescent="0.25">
      <c r="A81" s="30">
        <f t="shared" si="21"/>
        <v>0</v>
      </c>
      <c r="B81" s="122">
        <f t="shared" si="17"/>
        <v>0</v>
      </c>
      <c r="C81" s="121">
        <f t="shared" si="18"/>
        <v>0</v>
      </c>
      <c r="D81" s="121">
        <f t="shared" si="19"/>
        <v>0</v>
      </c>
      <c r="E81" s="121">
        <f>IFERROR(IF($A81=0,0,#REF!*#REF!),0)</f>
        <v>0</v>
      </c>
      <c r="F81" s="122">
        <f t="shared" si="20"/>
        <v>0</v>
      </c>
      <c r="I81" s="30">
        <f t="shared" si="22"/>
        <v>0</v>
      </c>
      <c r="J81" s="30">
        <f>IF(I81=1,1,IF(SUM(J82:J$170)+SUM(I$26:I81)&lt;$I$22,1,0))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3"/>
        <v>0</v>
      </c>
      <c r="AE81" s="32"/>
      <c r="AF81" s="39"/>
      <c r="AG81" s="38"/>
    </row>
    <row r="82" spans="1:33" s="27" customFormat="1" hidden="1" x14ac:dyDescent="0.25">
      <c r="A82" s="30">
        <f t="shared" si="21"/>
        <v>0</v>
      </c>
      <c r="B82" s="122">
        <f t="shared" si="17"/>
        <v>0</v>
      </c>
      <c r="C82" s="121">
        <f t="shared" si="18"/>
        <v>0</v>
      </c>
      <c r="D82" s="121">
        <f t="shared" si="19"/>
        <v>0</v>
      </c>
      <c r="E82" s="121">
        <f>IFERROR(IF($A82=0,0,#REF!*#REF!),0)</f>
        <v>0</v>
      </c>
      <c r="F82" s="122">
        <f t="shared" si="20"/>
        <v>0</v>
      </c>
      <c r="I82" s="30">
        <f t="shared" si="22"/>
        <v>0</v>
      </c>
      <c r="J82" s="30">
        <f>IF(I82=1,1,IF(SUM(J83:J$170)+SUM(I$26:I82)&lt;$I$22,1,0))</f>
        <v>0</v>
      </c>
      <c r="K82" s="33">
        <f t="shared" si="0"/>
        <v>0</v>
      </c>
      <c r="L82" s="33">
        <f t="shared" si="1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3"/>
        <v>0</v>
      </c>
      <c r="AE82" s="32"/>
      <c r="AF82" s="39"/>
      <c r="AG82" s="38"/>
    </row>
    <row r="83" spans="1:33" s="27" customFormat="1" x14ac:dyDescent="0.25">
      <c r="A83" s="30"/>
      <c r="B83" s="122">
        <f t="shared" si="17"/>
        <v>0</v>
      </c>
      <c r="C83" s="121">
        <f t="shared" si="18"/>
        <v>0</v>
      </c>
      <c r="D83" s="121">
        <f t="shared" si="19"/>
        <v>0</v>
      </c>
      <c r="E83" s="121">
        <f>IFERROR(IF($A83=0,0,#REF!*#REF!),0)</f>
        <v>0</v>
      </c>
      <c r="F83" s="122">
        <f t="shared" si="20"/>
        <v>0</v>
      </c>
      <c r="I83" s="30">
        <v>1</v>
      </c>
      <c r="J83" s="30">
        <f>IF(I83=1,1,IF(SUM(J84:J$170)+SUM(I$26:I83)&lt;$I$22,1,0))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23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IF(I84=1,1,IF(SUM(J85:J$170)+SUM(I$26:I84)&lt;$I$22,1,0))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195"/>
      <c r="U84" s="48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ROUND(SUM(AD85:AD104),2)</f>
        <v>0</v>
      </c>
      <c r="AE84" s="32"/>
      <c r="AF84" s="39"/>
      <c r="AG84" s="38"/>
    </row>
    <row r="85" spans="1:33" s="27" customFormat="1" x14ac:dyDescent="0.25">
      <c r="A85" s="30"/>
      <c r="B85" s="122">
        <f t="shared" ref="B85:B104" si="24">IFERROR(IF($A85=0,0, ($AD85/$G$1)/$E$1  ),0)</f>
        <v>0</v>
      </c>
      <c r="C85" s="121">
        <f t="shared" ref="C85:C104" si="25">IF($A85=0,0,$B85*$E$1)</f>
        <v>0</v>
      </c>
      <c r="D85" s="121">
        <f t="shared" ref="D85:D104" si="26">IF($A85=0,0,$B85*$F$1)</f>
        <v>0</v>
      </c>
      <c r="E85" s="121">
        <f>IFERROR(IF($A85=0,0,#REF!*#REF!),0)</f>
        <v>0</v>
      </c>
      <c r="F85" s="122">
        <f t="shared" ref="F85:F104" si="27">IF($A85=0,0, ( ($AD85/$E85) / $Y85))</f>
        <v>0</v>
      </c>
      <c r="I85" s="30">
        <v>1</v>
      </c>
      <c r="J85" s="30">
        <f>IF(I85=1,1,IF(SUM(J86:J$170)+SUM(I$26:I85)&lt;$I$22,1,0))</f>
        <v>1</v>
      </c>
      <c r="K85" s="33">
        <f t="shared" si="0"/>
        <v>1</v>
      </c>
      <c r="L85" s="33">
        <f t="shared" si="1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>ROUND(AB85*AC85,4)</f>
        <v>0</v>
      </c>
      <c r="AE85" s="32"/>
      <c r="AF85" s="39"/>
      <c r="AG85" s="38"/>
    </row>
    <row r="86" spans="1:33" s="27" customFormat="1" x14ac:dyDescent="0.25">
      <c r="A86" s="30"/>
      <c r="B86" s="122">
        <f t="shared" si="24"/>
        <v>0</v>
      </c>
      <c r="C86" s="121">
        <f t="shared" si="25"/>
        <v>0</v>
      </c>
      <c r="D86" s="121">
        <f t="shared" si="26"/>
        <v>0</v>
      </c>
      <c r="E86" s="121">
        <f>IFERROR(IF($A86=0,0,#REF!*#REF!),0)</f>
        <v>0</v>
      </c>
      <c r="F86" s="122">
        <f t="shared" si="27"/>
        <v>0</v>
      </c>
      <c r="I86" s="30">
        <v>1</v>
      </c>
      <c r="J86" s="30">
        <f>IF(I86=1,1,IF(SUM(J87:J$170)+SUM(I$26:I86)&lt;$I$22,1,0))</f>
        <v>1</v>
      </c>
      <c r="K86" s="33">
        <f t="shared" si="0"/>
        <v>1</v>
      </c>
      <c r="L86" s="33">
        <f t="shared" si="1"/>
        <v>1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ref="AD86:AD104" si="28">ROUND(AB86*AC86,4)</f>
        <v>0</v>
      </c>
      <c r="AE86" s="32"/>
      <c r="AF86" s="39"/>
      <c r="AG86" s="38"/>
    </row>
    <row r="87" spans="1:33" s="27" customFormat="1" hidden="1" x14ac:dyDescent="0.25">
      <c r="A87" s="30">
        <f t="shared" ref="A87:A104" si="29">IFERROR(IF(AD87&gt;0,T87,0),0)</f>
        <v>0</v>
      </c>
      <c r="B87" s="122">
        <f t="shared" si="24"/>
        <v>0</v>
      </c>
      <c r="C87" s="121">
        <f t="shared" si="25"/>
        <v>0</v>
      </c>
      <c r="D87" s="121">
        <f t="shared" si="26"/>
        <v>0</v>
      </c>
      <c r="E87" s="121">
        <f>IFERROR(IF($A87=0,0,#REF!*#REF!),0)</f>
        <v>0</v>
      </c>
      <c r="F87" s="122">
        <f t="shared" si="27"/>
        <v>0</v>
      </c>
      <c r="I87" s="30">
        <f t="shared" ref="I87:I104" si="30">IF($AD87=0,0,1)</f>
        <v>0</v>
      </c>
      <c r="J87" s="30">
        <f>IF(I87=1,1,IF(SUM(J88:J$170)+SUM(I$26:I87)&lt;$I$22,1,0))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8"/>
        <v>0</v>
      </c>
      <c r="AE87" s="32"/>
      <c r="AF87" s="39"/>
      <c r="AG87" s="38"/>
    </row>
    <row r="88" spans="1:33" s="27" customFormat="1" hidden="1" x14ac:dyDescent="0.25">
      <c r="A88" s="30">
        <f t="shared" si="29"/>
        <v>0</v>
      </c>
      <c r="B88" s="122">
        <f t="shared" si="24"/>
        <v>0</v>
      </c>
      <c r="C88" s="121">
        <f t="shared" si="25"/>
        <v>0</v>
      </c>
      <c r="D88" s="121">
        <f t="shared" si="26"/>
        <v>0</v>
      </c>
      <c r="E88" s="121">
        <f>IFERROR(IF($A88=0,0,#REF!*#REF!),0)</f>
        <v>0</v>
      </c>
      <c r="F88" s="122">
        <f t="shared" si="27"/>
        <v>0</v>
      </c>
      <c r="I88" s="30">
        <f t="shared" si="30"/>
        <v>0</v>
      </c>
      <c r="J88" s="30">
        <f>IF(I88=1,1,IF(SUM(J89:J$170)+SUM(I$26:I88)&lt;$I$22,1,0))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8"/>
        <v>0</v>
      </c>
      <c r="AE88" s="32"/>
      <c r="AF88" s="39"/>
      <c r="AG88" s="38"/>
    </row>
    <row r="89" spans="1:33" s="27" customFormat="1" hidden="1" x14ac:dyDescent="0.25">
      <c r="A89" s="30">
        <f t="shared" si="29"/>
        <v>0</v>
      </c>
      <c r="B89" s="122">
        <f t="shared" si="24"/>
        <v>0</v>
      </c>
      <c r="C89" s="121">
        <f t="shared" si="25"/>
        <v>0</v>
      </c>
      <c r="D89" s="121">
        <f t="shared" si="26"/>
        <v>0</v>
      </c>
      <c r="E89" s="121">
        <f>IFERROR(IF($A89=0,0,#REF!*#REF!),0)</f>
        <v>0</v>
      </c>
      <c r="F89" s="122">
        <f t="shared" si="27"/>
        <v>0</v>
      </c>
      <c r="I89" s="30">
        <f t="shared" si="30"/>
        <v>0</v>
      </c>
      <c r="J89" s="30">
        <f>IF(I89=1,1,IF(SUM(J90:J$170)+SUM(I$26:I89)&lt;$I$22,1,0))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8"/>
        <v>0</v>
      </c>
      <c r="AE89" s="32"/>
      <c r="AF89" s="39"/>
      <c r="AG89" s="38"/>
    </row>
    <row r="90" spans="1:33" s="27" customFormat="1" hidden="1" x14ac:dyDescent="0.25">
      <c r="A90" s="30">
        <f t="shared" si="29"/>
        <v>0</v>
      </c>
      <c r="B90" s="122">
        <f t="shared" si="24"/>
        <v>0</v>
      </c>
      <c r="C90" s="121">
        <f t="shared" si="25"/>
        <v>0</v>
      </c>
      <c r="D90" s="121">
        <f t="shared" si="26"/>
        <v>0</v>
      </c>
      <c r="E90" s="121">
        <f>IFERROR(IF($A90=0,0,#REF!*#REF!),0)</f>
        <v>0</v>
      </c>
      <c r="F90" s="122">
        <f t="shared" si="27"/>
        <v>0</v>
      </c>
      <c r="I90" s="30">
        <f t="shared" si="30"/>
        <v>0</v>
      </c>
      <c r="J90" s="30">
        <f>IF(I90=1,1,IF(SUM(J91:J$170)+SUM(I$26:I90)&lt;$I$22,1,0))</f>
        <v>0</v>
      </c>
      <c r="K90" s="33">
        <f t="shared" si="0"/>
        <v>0</v>
      </c>
      <c r="L90" s="33">
        <f t="shared" si="1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8"/>
        <v>0</v>
      </c>
      <c r="AE90" s="32"/>
      <c r="AF90" s="39"/>
      <c r="AG90" s="38"/>
    </row>
    <row r="91" spans="1:33" s="27" customFormat="1" hidden="1" x14ac:dyDescent="0.25">
      <c r="A91" s="30">
        <f t="shared" si="29"/>
        <v>0</v>
      </c>
      <c r="B91" s="122">
        <f t="shared" si="24"/>
        <v>0</v>
      </c>
      <c r="C91" s="121">
        <f t="shared" si="25"/>
        <v>0</v>
      </c>
      <c r="D91" s="121">
        <f t="shared" si="26"/>
        <v>0</v>
      </c>
      <c r="E91" s="121">
        <f>IFERROR(IF($A91=0,0,#REF!*#REF!),0)</f>
        <v>0</v>
      </c>
      <c r="F91" s="122">
        <f t="shared" si="27"/>
        <v>0</v>
      </c>
      <c r="I91" s="30">
        <f t="shared" si="30"/>
        <v>0</v>
      </c>
      <c r="J91" s="30">
        <f>IF(I91=1,1,IF(SUM(J92:J$170)+SUM(I$26:I91)&lt;$I$22,1,0))</f>
        <v>0</v>
      </c>
      <c r="K91" s="33">
        <f t="shared" ref="K91:K155" si="31">MAX(I91:J91)</f>
        <v>0</v>
      </c>
      <c r="L91" s="33">
        <f t="shared" ref="L91:L155" si="32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8"/>
        <v>0</v>
      </c>
      <c r="AE91" s="32"/>
      <c r="AF91" s="39"/>
      <c r="AG91" s="38"/>
    </row>
    <row r="92" spans="1:33" s="27" customFormat="1" hidden="1" x14ac:dyDescent="0.25">
      <c r="A92" s="30">
        <f t="shared" si="29"/>
        <v>0</v>
      </c>
      <c r="B92" s="122">
        <f t="shared" si="24"/>
        <v>0</v>
      </c>
      <c r="C92" s="121">
        <f t="shared" si="25"/>
        <v>0</v>
      </c>
      <c r="D92" s="121">
        <f t="shared" si="26"/>
        <v>0</v>
      </c>
      <c r="E92" s="121">
        <f>IFERROR(IF($A92=0,0,#REF!*#REF!),0)</f>
        <v>0</v>
      </c>
      <c r="F92" s="122">
        <f t="shared" si="27"/>
        <v>0</v>
      </c>
      <c r="I92" s="30">
        <f t="shared" si="30"/>
        <v>0</v>
      </c>
      <c r="J92" s="30">
        <f>IF(I92=1,1,IF(SUM(J93:J$170)+SUM(I$26:I92)&lt;$I$22,1,0))</f>
        <v>0</v>
      </c>
      <c r="K92" s="33">
        <f t="shared" si="31"/>
        <v>0</v>
      </c>
      <c r="L92" s="33">
        <f t="shared" si="32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8"/>
        <v>0</v>
      </c>
      <c r="AE92" s="32"/>
      <c r="AF92" s="39"/>
      <c r="AG92" s="38"/>
    </row>
    <row r="93" spans="1:33" s="27" customFormat="1" hidden="1" x14ac:dyDescent="0.25">
      <c r="A93" s="30">
        <f t="shared" si="29"/>
        <v>0</v>
      </c>
      <c r="B93" s="122">
        <f t="shared" si="24"/>
        <v>0</v>
      </c>
      <c r="C93" s="121">
        <f t="shared" si="25"/>
        <v>0</v>
      </c>
      <c r="D93" s="121">
        <f t="shared" si="26"/>
        <v>0</v>
      </c>
      <c r="E93" s="121">
        <f>IFERROR(IF($A93=0,0,#REF!*#REF!),0)</f>
        <v>0</v>
      </c>
      <c r="F93" s="122">
        <f t="shared" si="27"/>
        <v>0</v>
      </c>
      <c r="I93" s="30">
        <f t="shared" si="30"/>
        <v>0</v>
      </c>
      <c r="J93" s="30">
        <f>IF(I93=1,1,IF(SUM(J94:J$170)+SUM(I$26:I93)&lt;$I$22,1,0))</f>
        <v>0</v>
      </c>
      <c r="K93" s="33">
        <f t="shared" si="31"/>
        <v>0</v>
      </c>
      <c r="L93" s="33">
        <f t="shared" si="32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8"/>
        <v>0</v>
      </c>
      <c r="AE93" s="32"/>
      <c r="AF93" s="39"/>
      <c r="AG93" s="38"/>
    </row>
    <row r="94" spans="1:33" s="27" customFormat="1" hidden="1" x14ac:dyDescent="0.25">
      <c r="A94" s="30">
        <f t="shared" si="29"/>
        <v>0</v>
      </c>
      <c r="B94" s="122">
        <f t="shared" si="24"/>
        <v>0</v>
      </c>
      <c r="C94" s="121">
        <f t="shared" si="25"/>
        <v>0</v>
      </c>
      <c r="D94" s="121">
        <f t="shared" si="26"/>
        <v>0</v>
      </c>
      <c r="E94" s="121">
        <f>IFERROR(IF($A94=0,0,#REF!*#REF!),0)</f>
        <v>0</v>
      </c>
      <c r="F94" s="122">
        <f t="shared" si="27"/>
        <v>0</v>
      </c>
      <c r="I94" s="30">
        <f t="shared" si="30"/>
        <v>0</v>
      </c>
      <c r="J94" s="30">
        <f>IF(I94=1,1,IF(SUM(J95:J$170)+SUM(I$26:I94)&lt;$I$22,1,0))</f>
        <v>0</v>
      </c>
      <c r="K94" s="33">
        <f t="shared" si="31"/>
        <v>0</v>
      </c>
      <c r="L94" s="33">
        <f t="shared" si="32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8"/>
        <v>0</v>
      </c>
      <c r="AE94" s="32"/>
      <c r="AF94" s="39"/>
      <c r="AG94" s="38"/>
    </row>
    <row r="95" spans="1:33" s="27" customFormat="1" hidden="1" x14ac:dyDescent="0.25">
      <c r="A95" s="30">
        <f t="shared" si="29"/>
        <v>0</v>
      </c>
      <c r="B95" s="122">
        <f t="shared" si="24"/>
        <v>0</v>
      </c>
      <c r="C95" s="121">
        <f t="shared" si="25"/>
        <v>0</v>
      </c>
      <c r="D95" s="121">
        <f t="shared" si="26"/>
        <v>0</v>
      </c>
      <c r="E95" s="121">
        <f>IFERROR(IF($A95=0,0,#REF!*#REF!),0)</f>
        <v>0</v>
      </c>
      <c r="F95" s="122">
        <f t="shared" si="27"/>
        <v>0</v>
      </c>
      <c r="I95" s="30">
        <f t="shared" si="30"/>
        <v>0</v>
      </c>
      <c r="J95" s="30">
        <f>IF(I95=1,1,IF(SUM(J96:J$170)+SUM(I$26:I95)&lt;$I$22,1,0))</f>
        <v>0</v>
      </c>
      <c r="K95" s="33">
        <f t="shared" si="31"/>
        <v>0</v>
      </c>
      <c r="L95" s="33">
        <f t="shared" si="32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8"/>
        <v>0</v>
      </c>
      <c r="AE95" s="32"/>
      <c r="AF95" s="39"/>
      <c r="AG95" s="38"/>
    </row>
    <row r="96" spans="1:33" s="27" customFormat="1" hidden="1" x14ac:dyDescent="0.25">
      <c r="A96" s="30">
        <f t="shared" si="29"/>
        <v>0</v>
      </c>
      <c r="B96" s="122">
        <f t="shared" si="24"/>
        <v>0</v>
      </c>
      <c r="C96" s="121">
        <f t="shared" si="25"/>
        <v>0</v>
      </c>
      <c r="D96" s="121">
        <f t="shared" si="26"/>
        <v>0</v>
      </c>
      <c r="E96" s="121">
        <f>IFERROR(IF($A96=0,0,#REF!*#REF!),0)</f>
        <v>0</v>
      </c>
      <c r="F96" s="122">
        <f t="shared" si="27"/>
        <v>0</v>
      </c>
      <c r="I96" s="30">
        <f t="shared" si="30"/>
        <v>0</v>
      </c>
      <c r="J96" s="30">
        <f>IF(I96=1,1,IF(SUM(J97:J$170)+SUM(I$26:I96)&lt;$I$22,1,0))</f>
        <v>0</v>
      </c>
      <c r="K96" s="33">
        <f t="shared" si="31"/>
        <v>0</v>
      </c>
      <c r="L96" s="33">
        <f t="shared" si="32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8"/>
        <v>0</v>
      </c>
      <c r="AE96" s="32"/>
      <c r="AF96" s="39"/>
      <c r="AG96" s="38"/>
    </row>
    <row r="97" spans="1:33" s="27" customFormat="1" hidden="1" x14ac:dyDescent="0.25">
      <c r="A97" s="30">
        <f t="shared" si="29"/>
        <v>0</v>
      </c>
      <c r="B97" s="122">
        <f t="shared" si="24"/>
        <v>0</v>
      </c>
      <c r="C97" s="121">
        <f t="shared" si="25"/>
        <v>0</v>
      </c>
      <c r="D97" s="121">
        <f t="shared" si="26"/>
        <v>0</v>
      </c>
      <c r="E97" s="121">
        <f>IFERROR(IF($A97=0,0,#REF!*#REF!),0)</f>
        <v>0</v>
      </c>
      <c r="F97" s="122">
        <f t="shared" si="27"/>
        <v>0</v>
      </c>
      <c r="I97" s="30">
        <f t="shared" si="30"/>
        <v>0</v>
      </c>
      <c r="J97" s="30">
        <f>IF(I97=1,1,IF(SUM(J98:J$170)+SUM(I$26:I97)&lt;$I$22,1,0))</f>
        <v>0</v>
      </c>
      <c r="K97" s="33">
        <f t="shared" si="31"/>
        <v>0</v>
      </c>
      <c r="L97" s="33">
        <f t="shared" si="32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8"/>
        <v>0</v>
      </c>
      <c r="AE97" s="32"/>
      <c r="AF97" s="39"/>
      <c r="AG97" s="38"/>
    </row>
    <row r="98" spans="1:33" s="27" customFormat="1" ht="14.45" hidden="1" customHeight="1" x14ac:dyDescent="0.25">
      <c r="A98" s="30">
        <f t="shared" si="29"/>
        <v>0</v>
      </c>
      <c r="B98" s="122">
        <f t="shared" si="24"/>
        <v>0</v>
      </c>
      <c r="C98" s="121">
        <f t="shared" si="25"/>
        <v>0</v>
      </c>
      <c r="D98" s="121">
        <f t="shared" si="26"/>
        <v>0</v>
      </c>
      <c r="E98" s="121">
        <f>IFERROR(IF($A98=0,0,#REF!*#REF!),0)</f>
        <v>0</v>
      </c>
      <c r="F98" s="122">
        <f t="shared" si="27"/>
        <v>0</v>
      </c>
      <c r="I98" s="30">
        <f t="shared" si="30"/>
        <v>0</v>
      </c>
      <c r="J98" s="30">
        <f>IF(I98=1,1,IF(SUM(J99:J$170)+SUM(I$26:I98)&lt;$I$22,1,0))</f>
        <v>0</v>
      </c>
      <c r="K98" s="33">
        <f t="shared" si="31"/>
        <v>0</v>
      </c>
      <c r="L98" s="33">
        <f t="shared" si="32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8"/>
        <v>0</v>
      </c>
      <c r="AE98" s="32"/>
      <c r="AF98" s="39"/>
      <c r="AG98" s="38"/>
    </row>
    <row r="99" spans="1:33" s="27" customFormat="1" hidden="1" x14ac:dyDescent="0.25">
      <c r="A99" s="30">
        <f t="shared" si="29"/>
        <v>0</v>
      </c>
      <c r="B99" s="122">
        <f t="shared" si="24"/>
        <v>0</v>
      </c>
      <c r="C99" s="121">
        <f t="shared" si="25"/>
        <v>0</v>
      </c>
      <c r="D99" s="121">
        <f t="shared" si="26"/>
        <v>0</v>
      </c>
      <c r="E99" s="121">
        <f>IFERROR(IF($A99=0,0,#REF!*#REF!),0)</f>
        <v>0</v>
      </c>
      <c r="F99" s="122">
        <f t="shared" si="27"/>
        <v>0</v>
      </c>
      <c r="I99" s="30">
        <f t="shared" si="30"/>
        <v>0</v>
      </c>
      <c r="J99" s="30">
        <f>IF(I99=1,1,IF(SUM(J100:J$170)+SUM(I$26:I99)&lt;$I$22,1,0))</f>
        <v>0</v>
      </c>
      <c r="K99" s="33">
        <f t="shared" si="31"/>
        <v>0</v>
      </c>
      <c r="L99" s="33">
        <f t="shared" si="32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8"/>
        <v>0</v>
      </c>
      <c r="AE99" s="32"/>
      <c r="AF99" s="39"/>
      <c r="AG99" s="38"/>
    </row>
    <row r="100" spans="1:33" s="27" customFormat="1" hidden="1" x14ac:dyDescent="0.25">
      <c r="A100" s="30">
        <f t="shared" si="29"/>
        <v>0</v>
      </c>
      <c r="B100" s="122">
        <f t="shared" si="24"/>
        <v>0</v>
      </c>
      <c r="C100" s="121">
        <f t="shared" si="25"/>
        <v>0</v>
      </c>
      <c r="D100" s="121">
        <f t="shared" si="26"/>
        <v>0</v>
      </c>
      <c r="E100" s="121">
        <f>IFERROR(IF($A100=0,0,#REF!*#REF!),0)</f>
        <v>0</v>
      </c>
      <c r="F100" s="122">
        <f t="shared" si="27"/>
        <v>0</v>
      </c>
      <c r="I100" s="30">
        <f t="shared" si="30"/>
        <v>0</v>
      </c>
      <c r="J100" s="30">
        <f>IF(I100=1,1,IF(SUM(J101:J$170)+SUM(I$26:I100)&lt;$I$22,1,0))</f>
        <v>0</v>
      </c>
      <c r="K100" s="33">
        <f t="shared" si="31"/>
        <v>0</v>
      </c>
      <c r="L100" s="33">
        <f t="shared" si="32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8"/>
        <v>0</v>
      </c>
      <c r="AE100" s="32"/>
      <c r="AF100" s="39"/>
      <c r="AG100" s="38"/>
    </row>
    <row r="101" spans="1:33" s="27" customFormat="1" hidden="1" x14ac:dyDescent="0.25">
      <c r="A101" s="30">
        <f t="shared" si="29"/>
        <v>0</v>
      </c>
      <c r="B101" s="122">
        <f t="shared" si="24"/>
        <v>0</v>
      </c>
      <c r="C101" s="121">
        <f t="shared" si="25"/>
        <v>0</v>
      </c>
      <c r="D101" s="121">
        <f t="shared" si="26"/>
        <v>0</v>
      </c>
      <c r="E101" s="121">
        <f>IFERROR(IF($A101=0,0,#REF!*#REF!),0)</f>
        <v>0</v>
      </c>
      <c r="F101" s="122">
        <f t="shared" si="27"/>
        <v>0</v>
      </c>
      <c r="I101" s="30">
        <f t="shared" si="30"/>
        <v>0</v>
      </c>
      <c r="J101" s="30">
        <f>IF(I101=1,1,IF(SUM(J102:J$170)+SUM(I$26:I101)&lt;$I$22,1,0))</f>
        <v>0</v>
      </c>
      <c r="K101" s="33">
        <f t="shared" si="31"/>
        <v>0</v>
      </c>
      <c r="L101" s="33">
        <f t="shared" si="32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8"/>
        <v>0</v>
      </c>
      <c r="AE101" s="32"/>
      <c r="AF101" s="39"/>
      <c r="AG101" s="38"/>
    </row>
    <row r="102" spans="1:33" s="27" customFormat="1" hidden="1" x14ac:dyDescent="0.25">
      <c r="A102" s="30">
        <f t="shared" si="29"/>
        <v>0</v>
      </c>
      <c r="B102" s="122">
        <f t="shared" si="24"/>
        <v>0</v>
      </c>
      <c r="C102" s="121">
        <f t="shared" si="25"/>
        <v>0</v>
      </c>
      <c r="D102" s="121">
        <f t="shared" si="26"/>
        <v>0</v>
      </c>
      <c r="E102" s="121">
        <f>IFERROR(IF($A102=0,0,#REF!*#REF!),0)</f>
        <v>0</v>
      </c>
      <c r="F102" s="122">
        <f t="shared" si="27"/>
        <v>0</v>
      </c>
      <c r="I102" s="30">
        <f t="shared" si="30"/>
        <v>0</v>
      </c>
      <c r="J102" s="30">
        <f>IF(I102=1,1,IF(SUM(J103:J$170)+SUM(I$26:I102)&lt;$I$22,1,0))</f>
        <v>0</v>
      </c>
      <c r="K102" s="33">
        <f t="shared" si="31"/>
        <v>0</v>
      </c>
      <c r="L102" s="33">
        <f t="shared" si="32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8"/>
        <v>0</v>
      </c>
      <c r="AE102" s="32"/>
      <c r="AF102" s="39"/>
      <c r="AG102" s="38"/>
    </row>
    <row r="103" spans="1:33" s="27" customFormat="1" hidden="1" x14ac:dyDescent="0.25">
      <c r="A103" s="30">
        <f t="shared" si="29"/>
        <v>0</v>
      </c>
      <c r="B103" s="122">
        <f t="shared" si="24"/>
        <v>0</v>
      </c>
      <c r="C103" s="121">
        <f t="shared" si="25"/>
        <v>0</v>
      </c>
      <c r="D103" s="121">
        <f t="shared" si="26"/>
        <v>0</v>
      </c>
      <c r="E103" s="121">
        <f>IFERROR(IF($A103=0,0,#REF!*#REF!),0)</f>
        <v>0</v>
      </c>
      <c r="F103" s="122">
        <f t="shared" si="27"/>
        <v>0</v>
      </c>
      <c r="I103" s="30">
        <f t="shared" si="30"/>
        <v>0</v>
      </c>
      <c r="J103" s="30">
        <f>IF(I103=1,1,IF(SUM(J104:J$170)+SUM(I$26:I103)&lt;$I$22,1,0))</f>
        <v>0</v>
      </c>
      <c r="K103" s="33">
        <f t="shared" si="31"/>
        <v>0</v>
      </c>
      <c r="L103" s="33">
        <f t="shared" si="32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8"/>
        <v>0</v>
      </c>
      <c r="AE103" s="32"/>
      <c r="AF103" s="39"/>
      <c r="AG103" s="38"/>
    </row>
    <row r="104" spans="1:33" s="27" customFormat="1" hidden="1" x14ac:dyDescent="0.25">
      <c r="A104" s="30">
        <f t="shared" si="29"/>
        <v>0</v>
      </c>
      <c r="B104" s="122">
        <f t="shared" si="24"/>
        <v>0</v>
      </c>
      <c r="C104" s="121">
        <f t="shared" si="25"/>
        <v>0</v>
      </c>
      <c r="D104" s="121">
        <f t="shared" si="26"/>
        <v>0</v>
      </c>
      <c r="E104" s="121">
        <f>IFERROR(IF($A104=0,0,#REF!*#REF!),0)</f>
        <v>0</v>
      </c>
      <c r="F104" s="122">
        <f t="shared" si="27"/>
        <v>0</v>
      </c>
      <c r="I104" s="30">
        <f t="shared" si="30"/>
        <v>0</v>
      </c>
      <c r="J104" s="30">
        <f>IF(I104=1,1,IF(SUM(J105:J$170)+SUM(I$26:I104)&lt;$I$22,1,0))</f>
        <v>0</v>
      </c>
      <c r="K104" s="33">
        <f t="shared" si="31"/>
        <v>0</v>
      </c>
      <c r="L104" s="33">
        <f t="shared" si="32"/>
        <v>0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28"/>
        <v>0</v>
      </c>
      <c r="AE104" s="32"/>
      <c r="AF104" s="39"/>
      <c r="AG104" s="38"/>
    </row>
    <row r="105" spans="1:33" s="27" customFormat="1" x14ac:dyDescent="0.25">
      <c r="A105" s="31"/>
      <c r="B105" s="31"/>
      <c r="C105" s="31"/>
      <c r="D105" s="31"/>
      <c r="E105" s="31"/>
      <c r="F105" s="31"/>
      <c r="I105" s="30">
        <v>1</v>
      </c>
      <c r="J105" s="30">
        <f>IF(I105=1,1,IF(SUM(J108:J$170)+SUM(I$26:I105)&lt;$I$22,1,0))</f>
        <v>1</v>
      </c>
      <c r="K105" s="33">
        <f t="shared" si="31"/>
        <v>1</v>
      </c>
      <c r="L105" s="33">
        <f t="shared" si="32"/>
        <v>1</v>
      </c>
      <c r="M105" s="33"/>
      <c r="N105" s="33"/>
      <c r="O105" s="33"/>
      <c r="P105" s="33"/>
      <c r="Q105" s="33"/>
      <c r="R105" s="33"/>
      <c r="S105" s="33"/>
      <c r="T105" s="195"/>
      <c r="U105" s="48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ROUND(AD41+AD63+AD84,2)</f>
        <v>16053.43</v>
      </c>
      <c r="AE105" s="32"/>
      <c r="AF105" s="39"/>
      <c r="AG105" s="38"/>
    </row>
    <row r="106" spans="1:33" s="101" customFormat="1" ht="14.45" customHeight="1" x14ac:dyDescent="0.25">
      <c r="A106" s="30"/>
      <c r="B106" s="122">
        <f>IFERROR(IF($A106=0,0, ($AD106/$G$1)/$E$1  ),0)</f>
        <v>0</v>
      </c>
      <c r="C106" s="121">
        <f>IF($A106=0,0,$B106*$E$1)</f>
        <v>0</v>
      </c>
      <c r="D106" s="121">
        <f>IF($A106=0,0,$B106*$F$1)</f>
        <v>0</v>
      </c>
      <c r="E106" s="121"/>
      <c r="F106" s="122"/>
      <c r="G106" s="64" t="s">
        <v>16</v>
      </c>
      <c r="H106" s="285">
        <f>IFERROR(IF(G106=$A$1,1,0),0)</f>
        <v>1</v>
      </c>
      <c r="I106" s="30">
        <v>1</v>
      </c>
      <c r="J106" s="30">
        <f>H106</f>
        <v>1</v>
      </c>
      <c r="K106" s="33">
        <f t="shared" si="31"/>
        <v>1</v>
      </c>
      <c r="L106" s="33">
        <f t="shared" si="32"/>
        <v>1</v>
      </c>
      <c r="M106" s="33"/>
      <c r="N106" s="33"/>
      <c r="O106" s="33"/>
      <c r="P106" s="33"/>
      <c r="Q106" s="33"/>
      <c r="R106" s="33"/>
      <c r="S106" s="61"/>
      <c r="T106" s="157">
        <v>1</v>
      </c>
      <c r="U106" s="168"/>
      <c r="V106" s="185"/>
      <c r="W106" s="185"/>
      <c r="X106" s="185"/>
      <c r="Y106" s="184"/>
      <c r="Z106" s="183"/>
      <c r="AA106" s="183"/>
      <c r="AB106" s="189" t="s">
        <v>42</v>
      </c>
      <c r="AC106" s="188">
        <v>0.84040000000000004</v>
      </c>
      <c r="AD106" s="187">
        <f>$AD$105*AC106*T106</f>
        <v>13491.302572000001</v>
      </c>
      <c r="AE106" s="102"/>
      <c r="AF106" s="104"/>
      <c r="AG106" s="103"/>
    </row>
    <row r="107" spans="1:33" s="101" customFormat="1" ht="22.35" customHeight="1" x14ac:dyDescent="0.25">
      <c r="A107" s="112"/>
      <c r="B107" s="112"/>
      <c r="C107" s="112"/>
      <c r="D107" s="112"/>
      <c r="E107" s="112"/>
      <c r="F107" s="112"/>
      <c r="I107" s="30">
        <v>1</v>
      </c>
      <c r="J107" s="30">
        <f>IF(I107=1,1,IF(SUM(J110:J$170)+SUM(I$26:I107)&lt;$I$22,1,0))</f>
        <v>1</v>
      </c>
      <c r="K107" s="33">
        <f t="shared" si="31"/>
        <v>1</v>
      </c>
      <c r="L107" s="33">
        <f t="shared" si="32"/>
        <v>1</v>
      </c>
      <c r="M107" s="33"/>
      <c r="N107" s="33"/>
      <c r="O107" s="33"/>
      <c r="P107" s="33"/>
      <c r="Q107" s="33"/>
      <c r="R107" s="33"/>
      <c r="S107" s="61"/>
      <c r="T107" s="186"/>
      <c r="U107" s="168"/>
      <c r="V107" s="185"/>
      <c r="W107" s="185"/>
      <c r="X107" s="185"/>
      <c r="Y107" s="184"/>
      <c r="Z107" s="183"/>
      <c r="AA107" s="183"/>
      <c r="AB107" s="182"/>
      <c r="AC107" s="181" t="s">
        <v>41</v>
      </c>
      <c r="AD107" s="180">
        <f>ROUND(AD105+AD106,2)</f>
        <v>29544.73</v>
      </c>
      <c r="AE107" s="102"/>
      <c r="AF107" s="104"/>
      <c r="AG107" s="103"/>
    </row>
    <row r="108" spans="1:33" s="101" customFormat="1" ht="25.35" customHeight="1" x14ac:dyDescent="0.25">
      <c r="A108" s="112"/>
      <c r="B108" s="112"/>
      <c r="C108" s="112"/>
      <c r="D108" s="112"/>
      <c r="E108" s="112"/>
      <c r="F108" s="112"/>
      <c r="G108" s="100" t="s">
        <v>18</v>
      </c>
      <c r="H108" s="100" t="s">
        <v>17</v>
      </c>
      <c r="I108" s="30">
        <v>1</v>
      </c>
      <c r="J108" s="30">
        <f>IF(I108=1,1,IF(SUM(J110:J$170)+SUM(I$26:I108)&lt;$I$22,1,0))</f>
        <v>1</v>
      </c>
      <c r="K108" s="33">
        <f t="shared" si="31"/>
        <v>1</v>
      </c>
      <c r="L108" s="33">
        <f t="shared" si="32"/>
        <v>1</v>
      </c>
      <c r="M108" s="33"/>
      <c r="N108" s="33"/>
      <c r="O108" s="33"/>
      <c r="P108" s="33"/>
      <c r="Q108" s="33"/>
      <c r="R108" s="33"/>
      <c r="S108" s="61"/>
      <c r="T108" s="179" t="s">
        <v>40</v>
      </c>
      <c r="U108" s="168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E108" s="102"/>
      <c r="AF108" s="104"/>
      <c r="AG108" s="103"/>
    </row>
    <row r="109" spans="1:33" s="101" customFormat="1" ht="14.45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285">
        <f t="shared" ref="H109:H118" si="33">IFERROR(IF(G109=$A$1,1,0),0)</f>
        <v>1</v>
      </c>
      <c r="I109" s="30">
        <v>1</v>
      </c>
      <c r="J109" s="30">
        <f t="shared" ref="J109:J118" si="34">I109</f>
        <v>1</v>
      </c>
      <c r="K109" s="33">
        <f t="shared" si="31"/>
        <v>1</v>
      </c>
      <c r="L109" s="33">
        <f t="shared" si="32"/>
        <v>1</v>
      </c>
      <c r="M109" s="33"/>
      <c r="N109" s="33"/>
      <c r="O109" s="33"/>
      <c r="P109" s="33"/>
      <c r="Q109" s="33"/>
      <c r="R109" s="33"/>
      <c r="S109" s="61"/>
      <c r="T109" s="157">
        <v>1</v>
      </c>
      <c r="U109" s="168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4816.0285999999996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285">
        <f t="shared" si="33"/>
        <v>1</v>
      </c>
      <c r="I110" s="30">
        <f t="shared" ref="I110:I118" si="35">IF($AD110=0,0,1)</f>
        <v>0</v>
      </c>
      <c r="J110" s="30">
        <f t="shared" si="34"/>
        <v>0</v>
      </c>
      <c r="K110" s="33">
        <f t="shared" si="31"/>
        <v>0</v>
      </c>
      <c r="L110" s="33">
        <f t="shared" si="32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36">ROUND($AD$107*AC110*T110,4)</f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285">
        <f t="shared" si="33"/>
        <v>1</v>
      </c>
      <c r="I111" s="30">
        <f t="shared" si="35"/>
        <v>0</v>
      </c>
      <c r="J111" s="30">
        <f t="shared" si="34"/>
        <v>0</v>
      </c>
      <c r="K111" s="33">
        <f t="shared" si="31"/>
        <v>0</v>
      </c>
      <c r="L111" s="33">
        <f t="shared" si="32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36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285">
        <f t="shared" si="33"/>
        <v>1</v>
      </c>
      <c r="I112" s="30">
        <f t="shared" si="35"/>
        <v>0</v>
      </c>
      <c r="J112" s="30">
        <f t="shared" si="34"/>
        <v>0</v>
      </c>
      <c r="K112" s="33">
        <f t="shared" si="31"/>
        <v>0</v>
      </c>
      <c r="L112" s="33">
        <f t="shared" si="32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36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16</v>
      </c>
      <c r="H113" s="285">
        <f t="shared" si="33"/>
        <v>1</v>
      </c>
      <c r="I113" s="30">
        <f t="shared" si="35"/>
        <v>0</v>
      </c>
      <c r="J113" s="30">
        <f t="shared" si="34"/>
        <v>0</v>
      </c>
      <c r="K113" s="33">
        <f t="shared" si="31"/>
        <v>0</v>
      </c>
      <c r="L113" s="33">
        <f t="shared" si="32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36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285">
        <f t="shared" si="33"/>
        <v>0</v>
      </c>
      <c r="I114" s="30">
        <f t="shared" si="35"/>
        <v>0</v>
      </c>
      <c r="J114" s="30">
        <f t="shared" si="34"/>
        <v>0</v>
      </c>
      <c r="K114" s="33">
        <f t="shared" si="31"/>
        <v>0</v>
      </c>
      <c r="L114" s="33">
        <f t="shared" si="32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6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285">
        <f t="shared" si="33"/>
        <v>0</v>
      </c>
      <c r="I115" s="30">
        <f t="shared" si="35"/>
        <v>0</v>
      </c>
      <c r="J115" s="30">
        <f t="shared" si="34"/>
        <v>0</v>
      </c>
      <c r="K115" s="33">
        <f t="shared" si="31"/>
        <v>0</v>
      </c>
      <c r="L115" s="33">
        <f t="shared" si="32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6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285">
        <f t="shared" si="33"/>
        <v>0</v>
      </c>
      <c r="I116" s="30">
        <f t="shared" si="35"/>
        <v>0</v>
      </c>
      <c r="J116" s="30">
        <f t="shared" si="34"/>
        <v>0</v>
      </c>
      <c r="K116" s="33">
        <f t="shared" si="31"/>
        <v>0</v>
      </c>
      <c r="L116" s="33">
        <f t="shared" si="32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6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285">
        <f t="shared" si="33"/>
        <v>0</v>
      </c>
      <c r="I117" s="30">
        <f t="shared" si="35"/>
        <v>0</v>
      </c>
      <c r="J117" s="30">
        <f t="shared" si="34"/>
        <v>0</v>
      </c>
      <c r="K117" s="33">
        <f t="shared" si="31"/>
        <v>0</v>
      </c>
      <c r="L117" s="33">
        <f t="shared" si="32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36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 t="s">
        <v>14</v>
      </c>
      <c r="H118" s="285">
        <f t="shared" si="33"/>
        <v>0</v>
      </c>
      <c r="I118" s="30">
        <f t="shared" si="35"/>
        <v>0</v>
      </c>
      <c r="J118" s="30">
        <f t="shared" si="34"/>
        <v>0</v>
      </c>
      <c r="K118" s="33">
        <f t="shared" si="31"/>
        <v>0</v>
      </c>
      <c r="L118" s="33">
        <f t="shared" si="32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36"/>
        <v>0</v>
      </c>
      <c r="AE118" s="102"/>
      <c r="AF118" s="104"/>
      <c r="AG118" s="103"/>
    </row>
    <row r="119" spans="1:33" s="27" customFormat="1" x14ac:dyDescent="0.25">
      <c r="A119" s="30"/>
      <c r="B119" s="122">
        <f>IFERROR(IF($A119=0,0, ($AD119/$G$1)/$E$1  ),0)</f>
        <v>0</v>
      </c>
      <c r="C119" s="121">
        <f>IF($A119=0,0,$B119*$E$1)</f>
        <v>0</v>
      </c>
      <c r="D119" s="121">
        <f>IF($A119=0,0,$B119*$F$1)</f>
        <v>0</v>
      </c>
      <c r="E119" s="121"/>
      <c r="F119" s="122"/>
      <c r="I119" s="30">
        <v>1</v>
      </c>
      <c r="J119" s="62">
        <v>1</v>
      </c>
      <c r="K119" s="33">
        <f t="shared" si="31"/>
        <v>1</v>
      </c>
      <c r="L119" s="33">
        <f t="shared" si="32"/>
        <v>1</v>
      </c>
      <c r="M119" s="33"/>
      <c r="N119" s="33"/>
      <c r="O119" s="33"/>
      <c r="P119" s="33"/>
      <c r="Q119" s="33"/>
      <c r="R119" s="33"/>
      <c r="S119" s="33"/>
      <c r="T119" s="162"/>
      <c r="U119" s="48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ROUND(SUM(AD109:AD118),2)</f>
        <v>4816.03</v>
      </c>
      <c r="AE119" s="32"/>
      <c r="AF119" s="39"/>
      <c r="AG119" s="38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1"/>
        <v>1</v>
      </c>
      <c r="L120" s="33">
        <f t="shared" si="32"/>
        <v>1</v>
      </c>
      <c r="M120" s="33"/>
      <c r="N120" s="33"/>
      <c r="O120" s="33"/>
      <c r="P120" s="33"/>
      <c r="Q120" s="33"/>
      <c r="R120" s="33"/>
      <c r="S120" s="33"/>
      <c r="T120" s="156"/>
      <c r="U120" s="48"/>
      <c r="V120" s="153"/>
      <c r="W120" s="151"/>
      <c r="X120" s="151"/>
      <c r="Y120" s="80"/>
      <c r="Z120" s="78"/>
      <c r="AA120" s="78"/>
      <c r="AB120" s="155"/>
      <c r="AC120" s="148" t="s">
        <v>33</v>
      </c>
      <c r="AD120" s="147">
        <f>ROUND(AD107+AD119,2)</f>
        <v>34360.76</v>
      </c>
      <c r="AE120" s="32"/>
      <c r="AF120" s="39"/>
      <c r="AG120" s="104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31"/>
        <v>1</v>
      </c>
      <c r="L121" s="33">
        <f t="shared" si="32"/>
        <v>1</v>
      </c>
      <c r="M121" s="33"/>
      <c r="N121" s="33"/>
      <c r="O121" s="33"/>
      <c r="P121" s="33"/>
      <c r="Q121" s="33"/>
      <c r="R121" s="33"/>
      <c r="S121" s="33"/>
      <c r="T121" s="281" t="s">
        <v>32</v>
      </c>
      <c r="U121" s="124"/>
      <c r="V121" s="153"/>
      <c r="W121" s="152"/>
      <c r="X121" s="152"/>
      <c r="Y121" s="151"/>
      <c r="Z121" s="150"/>
      <c r="AA121" s="150"/>
      <c r="AB121" s="149"/>
      <c r="AC121" s="148" t="s">
        <v>31</v>
      </c>
      <c r="AD121" s="147">
        <f>ROUND(AD39+AD120,2)</f>
        <v>35385.379999999997</v>
      </c>
      <c r="AE121" s="32"/>
      <c r="AF121" s="39"/>
      <c r="AG121" s="38"/>
    </row>
    <row r="122" spans="1:33" s="101" customFormat="1" ht="22.35" customHeight="1" x14ac:dyDescent="0.25">
      <c r="A122" s="112"/>
      <c r="B122" s="112"/>
      <c r="C122" s="112"/>
      <c r="D122" s="112"/>
      <c r="E122" s="112"/>
      <c r="F122" s="112"/>
      <c r="I122" s="62">
        <v>1</v>
      </c>
      <c r="J122" s="62">
        <v>1</v>
      </c>
      <c r="K122" s="61">
        <f t="shared" si="31"/>
        <v>1</v>
      </c>
      <c r="L122" s="61">
        <f t="shared" si="32"/>
        <v>1</v>
      </c>
      <c r="M122" s="61"/>
      <c r="N122" s="61"/>
      <c r="O122" s="61"/>
      <c r="P122" s="61"/>
      <c r="Q122" s="61"/>
      <c r="R122" s="61"/>
      <c r="S122" s="61"/>
      <c r="T122" s="146">
        <v>30</v>
      </c>
      <c r="U122" s="145"/>
      <c r="V122" s="571" t="s">
        <v>30</v>
      </c>
      <c r="W122" s="571"/>
      <c r="X122" s="572" t="str">
        <f>IF($AD$120=0,"ZERO",CONCATENATE(TEXT(T122,"#.##0,00")," ",AC25))</f>
        <v>30,00 Km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1179.51</v>
      </c>
      <c r="AE122" s="102"/>
      <c r="AF122" s="104"/>
      <c r="AG122" s="103"/>
    </row>
    <row r="123" spans="1:33" s="27" customFormat="1" ht="39.6" customHeight="1" x14ac:dyDescent="0.25">
      <c r="A123" s="31"/>
      <c r="B123" s="31"/>
      <c r="C123" s="31"/>
      <c r="D123" s="31"/>
      <c r="E123" s="31"/>
      <c r="F123" s="31"/>
      <c r="I123" s="30">
        <v>1</v>
      </c>
      <c r="J123" s="30">
        <f>IF(I123=1,1,IF(SUM(J124:J$170)+SUM(I$26:I123)&lt;$I$22,1,0))</f>
        <v>1</v>
      </c>
      <c r="K123" s="33">
        <f t="shared" si="31"/>
        <v>1</v>
      </c>
      <c r="L123" s="33">
        <f t="shared" si="32"/>
        <v>1</v>
      </c>
      <c r="M123" s="33"/>
      <c r="N123" s="33"/>
      <c r="O123" s="33"/>
      <c r="P123" s="33"/>
      <c r="Q123" s="33"/>
      <c r="R123" s="33"/>
      <c r="S123" s="33"/>
      <c r="T123" s="285" t="s">
        <v>8</v>
      </c>
      <c r="U123" s="124"/>
      <c r="V123" s="568" t="s">
        <v>28</v>
      </c>
      <c r="W123" s="568"/>
      <c r="X123" s="568"/>
      <c r="Y123" s="568"/>
      <c r="Z123" s="568"/>
      <c r="AA123" s="286" t="s">
        <v>22</v>
      </c>
      <c r="AB123" s="282" t="s">
        <v>21</v>
      </c>
      <c r="AC123" s="135" t="s">
        <v>24</v>
      </c>
      <c r="AD123" s="134" t="s">
        <v>20</v>
      </c>
      <c r="AE123" s="32"/>
      <c r="AF123" s="39"/>
      <c r="AG123" s="38"/>
    </row>
    <row r="124" spans="1:33" s="27" customFormat="1" x14ac:dyDescent="0.25">
      <c r="A124" s="30"/>
      <c r="B124" s="122">
        <f t="shared" ref="B124:B134" si="37">IFERROR(IF($A124=0,0, ($AD124)/$E$1  ),0)</f>
        <v>0</v>
      </c>
      <c r="C124" s="121">
        <f t="shared" ref="C124:C134" si="38">IF($A124=0,0,$B124*$E$1)</f>
        <v>0</v>
      </c>
      <c r="D124" s="121">
        <f t="shared" ref="D124:D134" si="39">IF($A124=0,0,$B124*$F$1)</f>
        <v>0</v>
      </c>
      <c r="E124" s="121">
        <f t="shared" ref="E124:E134" si="40">IFERROR(IF($A124=0,0,$AB124),0)</f>
        <v>0</v>
      </c>
      <c r="F124" s="122"/>
      <c r="I124" s="30">
        <v>1</v>
      </c>
      <c r="J124" s="30">
        <f>IF(I124=1,1,IF(SUM(J125:J$170)+SUM(I$26:I124)&lt;$I$22,1,0))</f>
        <v>1</v>
      </c>
      <c r="K124" s="33">
        <f t="shared" si="31"/>
        <v>1</v>
      </c>
      <c r="L124" s="33">
        <f t="shared" si="32"/>
        <v>1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ref="A125:A130" si="41">IFERROR(IF(AD125&gt;0,T125,0),0)</f>
        <v>0</v>
      </c>
      <c r="B125" s="122">
        <f t="shared" si="37"/>
        <v>0</v>
      </c>
      <c r="C125" s="121">
        <f t="shared" si="38"/>
        <v>0</v>
      </c>
      <c r="D125" s="121">
        <f t="shared" si="39"/>
        <v>0</v>
      </c>
      <c r="E125" s="121">
        <f t="shared" si="40"/>
        <v>0</v>
      </c>
      <c r="F125" s="31"/>
      <c r="I125" s="30">
        <f t="shared" ref="I125:I134" si="42">IF($AD125=0,0,1)</f>
        <v>0</v>
      </c>
      <c r="J125" s="30">
        <f>IF(I125=1,1,IF(SUM(J126:J$170)+SUM(I$26:I125)&lt;$I$22,1,0))</f>
        <v>0</v>
      </c>
      <c r="K125" s="33">
        <f t="shared" si="31"/>
        <v>0</v>
      </c>
      <c r="L125" s="33">
        <f t="shared" si="32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ref="AD125:AD134" si="43">ROUND(AC125*AB125,4)</f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1"/>
        <v>0</v>
      </c>
      <c r="B126" s="122">
        <f t="shared" si="37"/>
        <v>0</v>
      </c>
      <c r="C126" s="121">
        <f t="shared" si="38"/>
        <v>0</v>
      </c>
      <c r="D126" s="121">
        <f t="shared" si="39"/>
        <v>0</v>
      </c>
      <c r="E126" s="121">
        <f t="shared" si="40"/>
        <v>0</v>
      </c>
      <c r="F126" s="31"/>
      <c r="I126" s="30">
        <f t="shared" si="42"/>
        <v>0</v>
      </c>
      <c r="J126" s="30">
        <f>IF(I126=1,1,IF(SUM(J127:J$170)+SUM(I$26:I126)&lt;$I$22,1,0))</f>
        <v>0</v>
      </c>
      <c r="K126" s="33">
        <f t="shared" si="31"/>
        <v>0</v>
      </c>
      <c r="L126" s="33">
        <f t="shared" si="32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3"/>
        <v>0</v>
      </c>
      <c r="AE126" s="32"/>
      <c r="AF126" s="39"/>
      <c r="AG126" s="38"/>
    </row>
    <row r="127" spans="1:33" s="27" customFormat="1" ht="14.45" hidden="1" customHeight="1" x14ac:dyDescent="0.25">
      <c r="A127" s="30">
        <f t="shared" si="41"/>
        <v>0</v>
      </c>
      <c r="B127" s="122">
        <f t="shared" si="37"/>
        <v>0</v>
      </c>
      <c r="C127" s="121">
        <f t="shared" si="38"/>
        <v>0</v>
      </c>
      <c r="D127" s="121">
        <f t="shared" si="39"/>
        <v>0</v>
      </c>
      <c r="E127" s="121">
        <f t="shared" si="40"/>
        <v>0</v>
      </c>
      <c r="F127" s="31"/>
      <c r="I127" s="30">
        <f t="shared" si="42"/>
        <v>0</v>
      </c>
      <c r="J127" s="30">
        <f>IF(I127=1,1,IF(SUM(J128:J$170)+SUM(I$26:I127)&lt;$I$22,1,0))</f>
        <v>0</v>
      </c>
      <c r="K127" s="33">
        <f t="shared" si="31"/>
        <v>0</v>
      </c>
      <c r="L127" s="33">
        <f t="shared" si="32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3"/>
        <v>0</v>
      </c>
      <c r="AE127" s="32"/>
      <c r="AF127" s="39"/>
      <c r="AG127" s="38"/>
    </row>
    <row r="128" spans="1:33" s="27" customFormat="1" hidden="1" x14ac:dyDescent="0.25">
      <c r="A128" s="30">
        <f t="shared" si="41"/>
        <v>0</v>
      </c>
      <c r="B128" s="122">
        <f t="shared" si="37"/>
        <v>0</v>
      </c>
      <c r="C128" s="121">
        <f t="shared" si="38"/>
        <v>0</v>
      </c>
      <c r="D128" s="121">
        <f t="shared" si="39"/>
        <v>0</v>
      </c>
      <c r="E128" s="121">
        <f t="shared" si="40"/>
        <v>0</v>
      </c>
      <c r="F128" s="31"/>
      <c r="I128" s="30">
        <f t="shared" si="42"/>
        <v>0</v>
      </c>
      <c r="J128" s="30">
        <f>IF(I128=1,1,IF(SUM(J129:J$170)+SUM(I$26:I128)&lt;$I$22,1,0))</f>
        <v>0</v>
      </c>
      <c r="K128" s="33">
        <f t="shared" si="31"/>
        <v>0</v>
      </c>
      <c r="L128" s="33">
        <f t="shared" si="32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3"/>
        <v>0</v>
      </c>
      <c r="AE128" s="32"/>
      <c r="AF128" s="39"/>
      <c r="AG128" s="38"/>
    </row>
    <row r="129" spans="1:33" s="27" customFormat="1" hidden="1" x14ac:dyDescent="0.25">
      <c r="A129" s="30">
        <f t="shared" si="41"/>
        <v>0</v>
      </c>
      <c r="B129" s="122">
        <f t="shared" si="37"/>
        <v>0</v>
      </c>
      <c r="C129" s="121">
        <f t="shared" si="38"/>
        <v>0</v>
      </c>
      <c r="D129" s="121">
        <f t="shared" si="39"/>
        <v>0</v>
      </c>
      <c r="E129" s="121">
        <f t="shared" si="40"/>
        <v>0</v>
      </c>
      <c r="F129" s="31"/>
      <c r="I129" s="30">
        <f t="shared" si="42"/>
        <v>0</v>
      </c>
      <c r="J129" s="30">
        <f>IF(I129=1,1,IF(SUM(J130:J$170)+SUM(I$26:I129)&lt;$I$22,1,0))</f>
        <v>0</v>
      </c>
      <c r="K129" s="33">
        <f t="shared" si="31"/>
        <v>0</v>
      </c>
      <c r="L129" s="33">
        <f t="shared" si="32"/>
        <v>0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3"/>
        <v>0</v>
      </c>
      <c r="AE129" s="32"/>
      <c r="AF129" s="39"/>
      <c r="AG129" s="38"/>
    </row>
    <row r="130" spans="1:33" s="27" customFormat="1" hidden="1" x14ac:dyDescent="0.25">
      <c r="A130" s="30">
        <f t="shared" si="41"/>
        <v>0</v>
      </c>
      <c r="B130" s="122">
        <f t="shared" si="37"/>
        <v>0</v>
      </c>
      <c r="C130" s="121">
        <f t="shared" si="38"/>
        <v>0</v>
      </c>
      <c r="D130" s="121">
        <f t="shared" si="39"/>
        <v>0</v>
      </c>
      <c r="E130" s="121">
        <f t="shared" si="40"/>
        <v>0</v>
      </c>
      <c r="F130" s="31"/>
      <c r="I130" s="30">
        <f t="shared" si="42"/>
        <v>0</v>
      </c>
      <c r="J130" s="30">
        <f>IF(I130=1,1,IF(SUM(J131:J$170)+SUM(I$26:I130)&lt;$I$22,1,0))</f>
        <v>1</v>
      </c>
      <c r="K130" s="33">
        <f t="shared" si="31"/>
        <v>1</v>
      </c>
      <c r="L130" s="33">
        <f t="shared" si="32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3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37"/>
        <v>0</v>
      </c>
      <c r="C131" s="121">
        <f t="shared" si="38"/>
        <v>0</v>
      </c>
      <c r="D131" s="121">
        <f t="shared" si="39"/>
        <v>0</v>
      </c>
      <c r="E131" s="121">
        <f t="shared" si="40"/>
        <v>0</v>
      </c>
      <c r="F131" s="31"/>
      <c r="I131" s="30">
        <f t="shared" si="42"/>
        <v>0</v>
      </c>
      <c r="J131" s="30">
        <f>IF(I131=1,1,IF(SUM(J132:J$170)+SUM(I$26:I131)&lt;$I$22,1,0))</f>
        <v>1</v>
      </c>
      <c r="K131" s="33">
        <f t="shared" si="31"/>
        <v>1</v>
      </c>
      <c r="L131" s="33">
        <f t="shared" si="32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3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37"/>
        <v>0</v>
      </c>
      <c r="C132" s="121">
        <f t="shared" si="38"/>
        <v>0</v>
      </c>
      <c r="D132" s="121">
        <f t="shared" si="39"/>
        <v>0</v>
      </c>
      <c r="E132" s="121">
        <f t="shared" si="40"/>
        <v>0</v>
      </c>
      <c r="F132" s="31"/>
      <c r="I132" s="30">
        <f t="shared" si="42"/>
        <v>0</v>
      </c>
      <c r="J132" s="30">
        <f>IF(I132=1,1,IF(SUM(J133:J$170)+SUM(I$26:I132)&lt;$I$22,1,0))</f>
        <v>1</v>
      </c>
      <c r="K132" s="33">
        <f t="shared" si="31"/>
        <v>1</v>
      </c>
      <c r="L132" s="33">
        <f t="shared" si="32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3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37"/>
        <v>0</v>
      </c>
      <c r="C133" s="121">
        <f t="shared" si="38"/>
        <v>0</v>
      </c>
      <c r="D133" s="121">
        <f t="shared" si="39"/>
        <v>0</v>
      </c>
      <c r="E133" s="121">
        <f t="shared" si="40"/>
        <v>0</v>
      </c>
      <c r="F133" s="31"/>
      <c r="I133" s="30">
        <f t="shared" si="42"/>
        <v>0</v>
      </c>
      <c r="J133" s="30">
        <f>IF(I133=1,1,IF(SUM(J134:J$170)+SUM(I$26:I133)&lt;$I$22,1,0))</f>
        <v>1</v>
      </c>
      <c r="K133" s="33">
        <f t="shared" si="31"/>
        <v>1</v>
      </c>
      <c r="L133" s="33">
        <f t="shared" si="32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3"/>
        <v>0</v>
      </c>
      <c r="AE133" s="32"/>
      <c r="AF133" s="39"/>
      <c r="AG133" s="38"/>
    </row>
    <row r="134" spans="1:33" s="27" customFormat="1" x14ac:dyDescent="0.25">
      <c r="A134" s="30"/>
      <c r="B134" s="122">
        <f t="shared" si="37"/>
        <v>0</v>
      </c>
      <c r="C134" s="121">
        <f t="shared" si="38"/>
        <v>0</v>
      </c>
      <c r="D134" s="121">
        <f t="shared" si="39"/>
        <v>0</v>
      </c>
      <c r="E134" s="121">
        <f t="shared" si="40"/>
        <v>0</v>
      </c>
      <c r="F134" s="31"/>
      <c r="I134" s="30">
        <f t="shared" si="42"/>
        <v>0</v>
      </c>
      <c r="J134" s="30">
        <f>IF(I134=1,1,IF(SUM(J135:J$170)+SUM(I$26:I134)&lt;$I$22,1,0))</f>
        <v>1</v>
      </c>
      <c r="K134" s="33">
        <f t="shared" si="31"/>
        <v>1</v>
      </c>
      <c r="L134" s="33">
        <f t="shared" si="32"/>
        <v>1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43"/>
        <v>0</v>
      </c>
      <c r="AE134" s="32"/>
      <c r="AF134" s="39"/>
      <c r="AG134" s="38"/>
    </row>
    <row r="135" spans="1:33" s="101" customFormat="1" ht="22.35" customHeight="1" x14ac:dyDescent="0.25">
      <c r="A135" s="112"/>
      <c r="B135" s="112"/>
      <c r="C135" s="112"/>
      <c r="D135" s="112"/>
      <c r="E135" s="112"/>
      <c r="F135" s="112"/>
      <c r="I135" s="62">
        <v>1</v>
      </c>
      <c r="J135" s="62">
        <v>1</v>
      </c>
      <c r="K135" s="61">
        <f t="shared" si="31"/>
        <v>1</v>
      </c>
      <c r="L135" s="61">
        <f t="shared" si="32"/>
        <v>1</v>
      </c>
      <c r="M135" s="61"/>
      <c r="N135" s="61"/>
      <c r="O135" s="61"/>
      <c r="P135" s="61"/>
      <c r="Q135" s="61"/>
      <c r="R135" s="61"/>
      <c r="S135" s="61"/>
      <c r="T135" s="130"/>
      <c r="U135" s="111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ROUND(SUM(AD124:AD134),2)</f>
        <v>0</v>
      </c>
      <c r="AE135" s="102"/>
      <c r="AF135" s="104"/>
      <c r="AG135" s="103"/>
    </row>
    <row r="136" spans="1:33" s="27" customFormat="1" ht="25.5" x14ac:dyDescent="0.25">
      <c r="H136" s="138" t="s">
        <v>26</v>
      </c>
      <c r="I136" s="30">
        <v>1</v>
      </c>
      <c r="J136" s="30">
        <f>IF(I136=1,1,IF(SUM(J138:J$170)+SUM(I$26:I136)&lt;$I$22,1,0))</f>
        <v>1</v>
      </c>
      <c r="K136" s="33">
        <f t="shared" si="31"/>
        <v>1</v>
      </c>
      <c r="L136" s="33">
        <f t="shared" si="32"/>
        <v>1</v>
      </c>
      <c r="M136" s="33"/>
      <c r="N136" s="33"/>
      <c r="O136" s="33"/>
      <c r="P136" s="33"/>
      <c r="Q136" s="33"/>
      <c r="R136" s="33"/>
      <c r="S136" s="33"/>
      <c r="T136" s="285" t="s">
        <v>8</v>
      </c>
      <c r="U136" s="124"/>
      <c r="V136" s="568" t="s">
        <v>25</v>
      </c>
      <c r="W136" s="568"/>
      <c r="X136" s="568"/>
      <c r="Y136" s="568"/>
      <c r="Z136" s="568"/>
      <c r="AA136" s="286" t="s">
        <v>22</v>
      </c>
      <c r="AB136" s="282" t="s">
        <v>21</v>
      </c>
      <c r="AC136" s="135" t="s">
        <v>24</v>
      </c>
      <c r="AD136" s="134" t="s">
        <v>20</v>
      </c>
      <c r="AE136" s="32"/>
      <c r="AF136" s="39"/>
      <c r="AG136" s="38"/>
    </row>
    <row r="137" spans="1:33" s="27" customFormat="1" x14ac:dyDescent="0.25">
      <c r="H137" s="138"/>
      <c r="I137" s="30"/>
      <c r="J137" s="30"/>
      <c r="K137" s="33"/>
      <c r="L137" s="33"/>
      <c r="M137" s="33"/>
      <c r="N137" s="33"/>
      <c r="O137" s="33"/>
      <c r="P137" s="33"/>
      <c r="Q137" s="33"/>
      <c r="R137" s="33"/>
      <c r="S137" s="33"/>
      <c r="T137" s="435"/>
      <c r="U137" s="124"/>
      <c r="V137" s="431" t="s">
        <v>480</v>
      </c>
      <c r="W137" s="431"/>
      <c r="X137" s="431"/>
      <c r="Y137" s="431"/>
      <c r="Z137" s="431"/>
      <c r="AA137" s="131" t="s">
        <v>441</v>
      </c>
      <c r="AB137" s="115">
        <v>2</v>
      </c>
      <c r="AC137" s="207">
        <f>VLOOKUP(V137,BASE!$B$5:$E$60,4,FALSE)</f>
        <v>162</v>
      </c>
      <c r="AD137" s="113">
        <f>ROUND(AC137*AB137,2)</f>
        <v>324</v>
      </c>
      <c r="AE137" s="32"/>
      <c r="AF137" s="39"/>
      <c r="AG137" s="38"/>
    </row>
    <row r="138" spans="1:33" s="27" customFormat="1" x14ac:dyDescent="0.25">
      <c r="A138" s="30"/>
      <c r="B138" s="122">
        <f t="shared" ref="B138:B148" si="44">IFERROR(IF($A138=0,0, ($AD138)/$E$1  ),0)</f>
        <v>0</v>
      </c>
      <c r="C138" s="121">
        <f t="shared" ref="C138:C148" si="45">IF($A138=0,0,$B138*$E$1)</f>
        <v>0</v>
      </c>
      <c r="D138" s="121">
        <f t="shared" ref="D138:D148" si="46">IF($A138=0,0,$B138*$F$1)</f>
        <v>0</v>
      </c>
      <c r="E138" s="121">
        <f t="shared" ref="E138:E148" si="47">IFERROR(IF($A138=0,0,$AB138),0)</f>
        <v>0</v>
      </c>
      <c r="F138" s="31"/>
      <c r="G138" s="27">
        <f t="shared" ref="G138:G148" ca="1" si="48">IF($H138=0,0,IFERROR(INDIRECT(CONCATENATE("'",$T138,"'!E1")),0))</f>
        <v>0</v>
      </c>
      <c r="H138" s="285">
        <f t="shared" ref="H138:H148" ca="1" si="49">IFERROR(IF(CONCATENATE(INDIRECT(CONCATENATE("'",$T138,"'!B1")))=CONCATENATE($T138),1,0),0)</f>
        <v>0</v>
      </c>
      <c r="I138" s="30">
        <v>1</v>
      </c>
      <c r="J138" s="30">
        <v>0</v>
      </c>
      <c r="K138" s="33">
        <f t="shared" si="31"/>
        <v>1</v>
      </c>
      <c r="L138" s="33">
        <f t="shared" si="32"/>
        <v>1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>ROUND(AC138*AB138,4)</f>
        <v>0</v>
      </c>
      <c r="AE138" s="32"/>
      <c r="AF138" s="133"/>
      <c r="AG138" s="38"/>
    </row>
    <row r="139" spans="1:33" s="27" customFormat="1" hidden="1" x14ac:dyDescent="0.25">
      <c r="A139" s="30">
        <f t="shared" ref="A139:A148" si="50">IFERROR(IF(AD139&gt;0,T139,0),0)</f>
        <v>0</v>
      </c>
      <c r="B139" s="122">
        <f t="shared" si="44"/>
        <v>0</v>
      </c>
      <c r="C139" s="121">
        <f t="shared" si="45"/>
        <v>0</v>
      </c>
      <c r="D139" s="121">
        <f t="shared" si="46"/>
        <v>0</v>
      </c>
      <c r="E139" s="121">
        <f t="shared" si="47"/>
        <v>0</v>
      </c>
      <c r="G139" s="27">
        <f t="shared" ca="1" si="48"/>
        <v>0</v>
      </c>
      <c r="H139" s="285">
        <f t="shared" ca="1" si="49"/>
        <v>0</v>
      </c>
      <c r="I139" s="30">
        <f t="shared" ref="I139:I148" si="51">IF($AD139=0,0,1)</f>
        <v>0</v>
      </c>
      <c r="J139" s="30">
        <v>0</v>
      </c>
      <c r="K139" s="33">
        <f t="shared" si="31"/>
        <v>0</v>
      </c>
      <c r="L139" s="33">
        <f t="shared" si="32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ref="AD139:AD148" si="52">ROUND(AC139*AB139,4)</f>
        <v>0</v>
      </c>
      <c r="AE139" s="32"/>
      <c r="AF139" s="39"/>
      <c r="AG139" s="38"/>
    </row>
    <row r="140" spans="1:33" s="27" customFormat="1" hidden="1" x14ac:dyDescent="0.25">
      <c r="A140" s="30">
        <f t="shared" si="50"/>
        <v>0</v>
      </c>
      <c r="B140" s="122">
        <f t="shared" si="44"/>
        <v>0</v>
      </c>
      <c r="C140" s="121">
        <f t="shared" si="45"/>
        <v>0</v>
      </c>
      <c r="D140" s="121">
        <f t="shared" si="46"/>
        <v>0</v>
      </c>
      <c r="E140" s="121">
        <f t="shared" si="47"/>
        <v>0</v>
      </c>
      <c r="G140" s="27">
        <f t="shared" ca="1" si="48"/>
        <v>0</v>
      </c>
      <c r="H140" s="285">
        <f t="shared" ca="1" si="49"/>
        <v>0</v>
      </c>
      <c r="I140" s="30">
        <f t="shared" si="51"/>
        <v>0</v>
      </c>
      <c r="J140" s="30">
        <v>0</v>
      </c>
      <c r="K140" s="33">
        <f t="shared" si="31"/>
        <v>0</v>
      </c>
      <c r="L140" s="33">
        <f t="shared" si="32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2"/>
        <v>0</v>
      </c>
      <c r="AE140" s="32"/>
      <c r="AF140" s="39"/>
      <c r="AG140" s="38"/>
    </row>
    <row r="141" spans="1:33" s="27" customFormat="1" hidden="1" x14ac:dyDescent="0.25">
      <c r="A141" s="30">
        <f t="shared" si="50"/>
        <v>0</v>
      </c>
      <c r="B141" s="122">
        <f t="shared" si="44"/>
        <v>0</v>
      </c>
      <c r="C141" s="121">
        <f t="shared" si="45"/>
        <v>0</v>
      </c>
      <c r="D141" s="121">
        <f t="shared" si="46"/>
        <v>0</v>
      </c>
      <c r="E141" s="121">
        <f t="shared" si="47"/>
        <v>0</v>
      </c>
      <c r="G141" s="27">
        <f t="shared" ca="1" si="48"/>
        <v>0</v>
      </c>
      <c r="H141" s="285">
        <f t="shared" ca="1" si="49"/>
        <v>0</v>
      </c>
      <c r="I141" s="30">
        <f t="shared" si="51"/>
        <v>0</v>
      </c>
      <c r="J141" s="30">
        <v>0</v>
      </c>
      <c r="K141" s="33">
        <f t="shared" si="31"/>
        <v>0</v>
      </c>
      <c r="L141" s="33">
        <f t="shared" si="32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2"/>
        <v>0</v>
      </c>
      <c r="AE141" s="32"/>
      <c r="AF141" s="39"/>
      <c r="AG141" s="38"/>
    </row>
    <row r="142" spans="1:33" s="27" customFormat="1" hidden="1" x14ac:dyDescent="0.25">
      <c r="A142" s="30">
        <f t="shared" si="50"/>
        <v>0</v>
      </c>
      <c r="B142" s="122">
        <f t="shared" si="44"/>
        <v>0</v>
      </c>
      <c r="C142" s="121">
        <f t="shared" si="45"/>
        <v>0</v>
      </c>
      <c r="D142" s="121">
        <f t="shared" si="46"/>
        <v>0</v>
      </c>
      <c r="E142" s="121">
        <f t="shared" si="47"/>
        <v>0</v>
      </c>
      <c r="G142" s="27">
        <f t="shared" ca="1" si="48"/>
        <v>0</v>
      </c>
      <c r="H142" s="285">
        <f t="shared" ca="1" si="49"/>
        <v>0</v>
      </c>
      <c r="I142" s="30">
        <f t="shared" si="51"/>
        <v>0</v>
      </c>
      <c r="J142" s="30">
        <v>0</v>
      </c>
      <c r="K142" s="33">
        <f t="shared" si="31"/>
        <v>0</v>
      </c>
      <c r="L142" s="33">
        <f t="shared" si="32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2"/>
        <v>0</v>
      </c>
      <c r="AE142" s="32"/>
      <c r="AF142" s="39"/>
      <c r="AG142" s="38"/>
    </row>
    <row r="143" spans="1:33" s="27" customFormat="1" hidden="1" x14ac:dyDescent="0.25">
      <c r="A143" s="30">
        <f t="shared" si="50"/>
        <v>0</v>
      </c>
      <c r="B143" s="122">
        <f t="shared" si="44"/>
        <v>0</v>
      </c>
      <c r="C143" s="121">
        <f t="shared" si="45"/>
        <v>0</v>
      </c>
      <c r="D143" s="121">
        <f t="shared" si="46"/>
        <v>0</v>
      </c>
      <c r="E143" s="121">
        <f t="shared" si="47"/>
        <v>0</v>
      </c>
      <c r="G143" s="27">
        <f t="shared" ca="1" si="48"/>
        <v>0</v>
      </c>
      <c r="H143" s="285">
        <f t="shared" ca="1" si="49"/>
        <v>0</v>
      </c>
      <c r="I143" s="30">
        <f t="shared" si="51"/>
        <v>0</v>
      </c>
      <c r="J143" s="30">
        <v>0</v>
      </c>
      <c r="K143" s="33">
        <f t="shared" si="31"/>
        <v>0</v>
      </c>
      <c r="L143" s="33">
        <f t="shared" si="32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2"/>
        <v>0</v>
      </c>
      <c r="AE143" s="32"/>
      <c r="AF143" s="39"/>
      <c r="AG143" s="38"/>
    </row>
    <row r="144" spans="1:33" s="27" customFormat="1" hidden="1" x14ac:dyDescent="0.25">
      <c r="A144" s="30">
        <f t="shared" si="50"/>
        <v>0</v>
      </c>
      <c r="B144" s="122">
        <f t="shared" si="44"/>
        <v>0</v>
      </c>
      <c r="C144" s="121">
        <f t="shared" si="45"/>
        <v>0</v>
      </c>
      <c r="D144" s="121">
        <f t="shared" si="46"/>
        <v>0</v>
      </c>
      <c r="E144" s="121">
        <f t="shared" si="47"/>
        <v>0</v>
      </c>
      <c r="G144" s="27">
        <f t="shared" ca="1" si="48"/>
        <v>0</v>
      </c>
      <c r="H144" s="285">
        <f t="shared" ca="1" si="49"/>
        <v>0</v>
      </c>
      <c r="I144" s="30">
        <f t="shared" si="51"/>
        <v>0</v>
      </c>
      <c r="J144" s="30">
        <v>0</v>
      </c>
      <c r="K144" s="33">
        <f t="shared" si="31"/>
        <v>0</v>
      </c>
      <c r="L144" s="33">
        <f t="shared" si="32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2"/>
        <v>0</v>
      </c>
      <c r="AE144" s="32"/>
      <c r="AF144" s="39"/>
      <c r="AG144" s="38"/>
    </row>
    <row r="145" spans="1:33" s="27" customFormat="1" hidden="1" x14ac:dyDescent="0.25">
      <c r="A145" s="30">
        <f t="shared" si="50"/>
        <v>0</v>
      </c>
      <c r="B145" s="122">
        <f t="shared" si="44"/>
        <v>0</v>
      </c>
      <c r="C145" s="121">
        <f t="shared" si="45"/>
        <v>0</v>
      </c>
      <c r="D145" s="121">
        <f t="shared" si="46"/>
        <v>0</v>
      </c>
      <c r="E145" s="121">
        <f t="shared" si="47"/>
        <v>0</v>
      </c>
      <c r="G145" s="27">
        <f t="shared" ca="1" si="48"/>
        <v>0</v>
      </c>
      <c r="H145" s="285">
        <f t="shared" ca="1" si="49"/>
        <v>0</v>
      </c>
      <c r="I145" s="30">
        <f t="shared" si="51"/>
        <v>0</v>
      </c>
      <c r="J145" s="30">
        <v>0</v>
      </c>
      <c r="K145" s="33">
        <f t="shared" si="31"/>
        <v>0</v>
      </c>
      <c r="L145" s="33">
        <f t="shared" si="32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2"/>
        <v>0</v>
      </c>
      <c r="AE145" s="32"/>
      <c r="AF145" s="39"/>
      <c r="AG145" s="38"/>
    </row>
    <row r="146" spans="1:33" s="27" customFormat="1" hidden="1" x14ac:dyDescent="0.25">
      <c r="A146" s="30">
        <f t="shared" si="50"/>
        <v>0</v>
      </c>
      <c r="B146" s="122">
        <f t="shared" si="44"/>
        <v>0</v>
      </c>
      <c r="C146" s="121">
        <f t="shared" si="45"/>
        <v>0</v>
      </c>
      <c r="D146" s="121">
        <f t="shared" si="46"/>
        <v>0</v>
      </c>
      <c r="E146" s="121">
        <f t="shared" si="47"/>
        <v>0</v>
      </c>
      <c r="G146" s="27">
        <f t="shared" ca="1" si="48"/>
        <v>0</v>
      </c>
      <c r="H146" s="285">
        <f t="shared" ca="1" si="49"/>
        <v>0</v>
      </c>
      <c r="I146" s="30">
        <f t="shared" si="51"/>
        <v>0</v>
      </c>
      <c r="J146" s="30">
        <v>0</v>
      </c>
      <c r="K146" s="33">
        <f t="shared" si="31"/>
        <v>0</v>
      </c>
      <c r="L146" s="33">
        <f t="shared" si="32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2"/>
        <v>0</v>
      </c>
      <c r="AE146" s="32"/>
      <c r="AF146" s="39"/>
      <c r="AG146" s="38"/>
    </row>
    <row r="147" spans="1:33" s="27" customFormat="1" hidden="1" x14ac:dyDescent="0.25">
      <c r="A147" s="30">
        <f t="shared" si="50"/>
        <v>0</v>
      </c>
      <c r="B147" s="122">
        <f t="shared" si="44"/>
        <v>0</v>
      </c>
      <c r="C147" s="121">
        <f t="shared" si="45"/>
        <v>0</v>
      </c>
      <c r="D147" s="121">
        <f t="shared" si="46"/>
        <v>0</v>
      </c>
      <c r="E147" s="121">
        <f t="shared" si="47"/>
        <v>0</v>
      </c>
      <c r="G147" s="27">
        <f t="shared" ca="1" si="48"/>
        <v>0</v>
      </c>
      <c r="H147" s="285">
        <f t="shared" ca="1" si="49"/>
        <v>0</v>
      </c>
      <c r="I147" s="30">
        <f t="shared" si="51"/>
        <v>0</v>
      </c>
      <c r="J147" s="30">
        <v>0</v>
      </c>
      <c r="K147" s="33">
        <f t="shared" si="31"/>
        <v>0</v>
      </c>
      <c r="L147" s="33">
        <f t="shared" si="32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2"/>
        <v>0</v>
      </c>
      <c r="AE147" s="32"/>
      <c r="AF147" s="39"/>
      <c r="AG147" s="38"/>
    </row>
    <row r="148" spans="1:33" s="27" customFormat="1" hidden="1" x14ac:dyDescent="0.25">
      <c r="A148" s="30">
        <f t="shared" si="50"/>
        <v>0</v>
      </c>
      <c r="B148" s="122">
        <f t="shared" si="44"/>
        <v>0</v>
      </c>
      <c r="C148" s="121">
        <f t="shared" si="45"/>
        <v>0</v>
      </c>
      <c r="D148" s="121">
        <f t="shared" si="46"/>
        <v>0</v>
      </c>
      <c r="E148" s="121">
        <f t="shared" si="47"/>
        <v>0</v>
      </c>
      <c r="G148" s="27">
        <f t="shared" ca="1" si="48"/>
        <v>0</v>
      </c>
      <c r="H148" s="285">
        <f t="shared" ca="1" si="49"/>
        <v>0</v>
      </c>
      <c r="I148" s="30">
        <f t="shared" si="51"/>
        <v>0</v>
      </c>
      <c r="J148" s="30">
        <v>0</v>
      </c>
      <c r="K148" s="33">
        <f t="shared" si="31"/>
        <v>0</v>
      </c>
      <c r="L148" s="33">
        <f t="shared" si="32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52"/>
        <v>0</v>
      </c>
      <c r="AE148" s="32"/>
      <c r="AF148" s="39"/>
      <c r="AG148" s="38"/>
    </row>
    <row r="149" spans="1:33" s="101" customFormat="1" ht="22.35" customHeight="1" x14ac:dyDescent="0.25">
      <c r="A149" s="112"/>
      <c r="B149" s="112"/>
      <c r="C149" s="112"/>
      <c r="D149" s="112"/>
      <c r="E149" s="112"/>
      <c r="F149" s="112"/>
      <c r="I149" s="62">
        <v>1</v>
      </c>
      <c r="J149" s="62">
        <v>1</v>
      </c>
      <c r="K149" s="61">
        <f t="shared" si="31"/>
        <v>1</v>
      </c>
      <c r="L149" s="61">
        <f t="shared" si="32"/>
        <v>1</v>
      </c>
      <c r="M149" s="61"/>
      <c r="N149" s="61"/>
      <c r="O149" s="61"/>
      <c r="P149" s="61"/>
      <c r="Q149" s="61"/>
      <c r="R149" s="61"/>
      <c r="S149" s="61"/>
      <c r="T149" s="130"/>
      <c r="U149" s="111"/>
      <c r="V149" s="110"/>
      <c r="W149" s="110"/>
      <c r="X149" s="110"/>
      <c r="Y149" s="109"/>
      <c r="Z149" s="108"/>
      <c r="AA149" s="108"/>
      <c r="AB149" s="107"/>
      <c r="AC149" s="106" t="s">
        <v>23</v>
      </c>
      <c r="AD149" s="105">
        <f>IF($T$122=0,0,ROUND((SUM(AD137:AD139))/$T$122,2))</f>
        <v>10.8</v>
      </c>
      <c r="AE149" s="102"/>
      <c r="AF149" s="104"/>
      <c r="AG149" s="103"/>
    </row>
    <row r="150" spans="1:33" s="27" customFormat="1" ht="15" customHeigh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IF(I150=1,1,IF(SUM(J151:J$170)+SUM(I$26:I150)&lt;$I$22,1,0))</f>
        <v>1</v>
      </c>
      <c r="K150" s="33">
        <f t="shared" si="31"/>
        <v>1</v>
      </c>
      <c r="L150" s="33">
        <f t="shared" si="32"/>
        <v>1</v>
      </c>
      <c r="M150" s="33"/>
      <c r="N150" s="33"/>
      <c r="O150" s="33"/>
      <c r="P150" s="33"/>
      <c r="Q150" s="33"/>
      <c r="R150" s="33"/>
      <c r="S150" s="33"/>
      <c r="T150" s="585" t="s">
        <v>8</v>
      </c>
      <c r="U150" s="124"/>
      <c r="V150" s="566"/>
      <c r="W150" s="566"/>
      <c r="X150" s="567"/>
      <c r="Y150" s="567"/>
      <c r="Z150" s="567"/>
      <c r="AA150" s="567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1"/>
      <c r="B151" s="31"/>
      <c r="C151" s="31"/>
      <c r="D151" s="31"/>
      <c r="E151" s="31"/>
      <c r="F151" s="31"/>
      <c r="I151" s="30">
        <v>1</v>
      </c>
      <c r="J151" s="30">
        <f>IF(I151=1,1,IF(SUM(J152:J$170)+SUM(I$26:I151)&lt;$I$22,1,0))</f>
        <v>1</v>
      </c>
      <c r="K151" s="33">
        <f t="shared" si="31"/>
        <v>1</v>
      </c>
      <c r="L151" s="33">
        <f t="shared" si="32"/>
        <v>1</v>
      </c>
      <c r="M151" s="33"/>
      <c r="N151" s="33"/>
      <c r="O151" s="33"/>
      <c r="P151" s="33"/>
      <c r="Q151" s="33"/>
      <c r="R151" s="33"/>
      <c r="S151" s="33"/>
      <c r="T151" s="586"/>
      <c r="U151" s="124"/>
      <c r="V151" s="566"/>
      <c r="W151" s="566"/>
      <c r="X151" s="567"/>
      <c r="Y151" s="479"/>
      <c r="Z151" s="479"/>
      <c r="AA151" s="479"/>
      <c r="AB151" s="558"/>
      <c r="AC151" s="559"/>
      <c r="AD151" s="560"/>
      <c r="AE151" s="32"/>
      <c r="AF151" s="39"/>
      <c r="AG151" s="38"/>
    </row>
    <row r="152" spans="1:33" s="27" customFormat="1" x14ac:dyDescent="0.25">
      <c r="A152" s="30"/>
      <c r="B152" s="122">
        <f t="shared" ref="B152:B162" si="53">IFERROR(IF($A152=0,0, ($AD152)/$E$1  ),0)</f>
        <v>0</v>
      </c>
      <c r="C152" s="121">
        <f t="shared" ref="C152:C162" si="54">IF($A152=0,0,$B152*$E$1)</f>
        <v>0</v>
      </c>
      <c r="D152" s="121">
        <f t="shared" ref="D152:D162" si="55">IF($A152=0,0,$B152*$F$1)</f>
        <v>0</v>
      </c>
      <c r="E152" s="121">
        <f t="shared" ref="E152:E162" si="56">IFERROR(IF($A152=0,0,$AB152),0)</f>
        <v>0</v>
      </c>
      <c r="F152" s="31"/>
      <c r="I152" s="30">
        <v>1</v>
      </c>
      <c r="J152" s="30">
        <v>0</v>
      </c>
      <c r="K152" s="33">
        <f t="shared" si="31"/>
        <v>1</v>
      </c>
      <c r="L152" s="33">
        <f t="shared" si="32"/>
        <v>1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1"/>
      <c r="W152" s="561"/>
      <c r="X152" s="480"/>
      <c r="Y152" s="481"/>
      <c r="Z152" s="481"/>
      <c r="AA152" s="482"/>
      <c r="AB152" s="481"/>
      <c r="AC152" s="483"/>
      <c r="AD152" s="187"/>
      <c r="AE152" s="32"/>
      <c r="AF152" s="39"/>
      <c r="AG152" s="38"/>
    </row>
    <row r="153" spans="1:33" s="27" customFormat="1" hidden="1" x14ac:dyDescent="0.25">
      <c r="A153" s="30">
        <f t="shared" ref="A153:A162" si="57">IFERROR(IF(AD153&gt;0,T153,0),0)</f>
        <v>0</v>
      </c>
      <c r="B153" s="122">
        <f t="shared" si="53"/>
        <v>0</v>
      </c>
      <c r="C153" s="121">
        <f t="shared" si="54"/>
        <v>0</v>
      </c>
      <c r="D153" s="121">
        <f t="shared" si="55"/>
        <v>0</v>
      </c>
      <c r="E153" s="121">
        <f t="shared" si="56"/>
        <v>0</v>
      </c>
      <c r="F153" s="31"/>
      <c r="I153" s="30">
        <f t="shared" ref="I153:I162" si="58">IF($AD153=0,0,1)</f>
        <v>0</v>
      </c>
      <c r="J153" s="30">
        <v>0</v>
      </c>
      <c r="K153" s="33">
        <f t="shared" si="31"/>
        <v>0</v>
      </c>
      <c r="L153" s="33">
        <f t="shared" si="32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62" t="s">
        <v>19</v>
      </c>
      <c r="W153" s="562"/>
      <c r="X153" s="474" t="s">
        <v>19</v>
      </c>
      <c r="Y153" s="475"/>
      <c r="Z153" s="475"/>
      <c r="AA153" s="476">
        <v>0</v>
      </c>
      <c r="AB153" s="475"/>
      <c r="AC153" s="477">
        <v>0</v>
      </c>
      <c r="AD153" s="478">
        <f t="shared" ref="AD153:AD162" si="59">ROUND(AA153*AB153*AC153,4)</f>
        <v>0</v>
      </c>
      <c r="AE153" s="32"/>
      <c r="AF153" s="39"/>
      <c r="AG153" s="38"/>
    </row>
    <row r="154" spans="1:33" s="27" customFormat="1" hidden="1" x14ac:dyDescent="0.25">
      <c r="A154" s="30">
        <f t="shared" si="57"/>
        <v>0</v>
      </c>
      <c r="B154" s="122">
        <f t="shared" si="53"/>
        <v>0</v>
      </c>
      <c r="C154" s="121">
        <f t="shared" si="54"/>
        <v>0</v>
      </c>
      <c r="D154" s="121">
        <f t="shared" si="55"/>
        <v>0</v>
      </c>
      <c r="E154" s="121">
        <f t="shared" si="56"/>
        <v>0</v>
      </c>
      <c r="F154" s="31"/>
      <c r="I154" s="30">
        <f t="shared" si="58"/>
        <v>0</v>
      </c>
      <c r="J154" s="30">
        <v>0</v>
      </c>
      <c r="K154" s="33">
        <f t="shared" si="31"/>
        <v>0</v>
      </c>
      <c r="L154" s="33">
        <f t="shared" si="32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59"/>
        <v>0</v>
      </c>
      <c r="AE154" s="32"/>
      <c r="AF154" s="39"/>
      <c r="AG154" s="38"/>
    </row>
    <row r="155" spans="1:33" s="27" customFormat="1" hidden="1" x14ac:dyDescent="0.25">
      <c r="A155" s="30">
        <f t="shared" si="57"/>
        <v>0</v>
      </c>
      <c r="B155" s="122">
        <f t="shared" si="53"/>
        <v>0</v>
      </c>
      <c r="C155" s="121">
        <f t="shared" si="54"/>
        <v>0</v>
      </c>
      <c r="D155" s="121">
        <f t="shared" si="55"/>
        <v>0</v>
      </c>
      <c r="E155" s="121">
        <f t="shared" si="56"/>
        <v>0</v>
      </c>
      <c r="F155" s="31"/>
      <c r="I155" s="30">
        <f t="shared" si="58"/>
        <v>0</v>
      </c>
      <c r="J155" s="30">
        <v>0</v>
      </c>
      <c r="K155" s="33">
        <f t="shared" si="31"/>
        <v>0</v>
      </c>
      <c r="L155" s="33">
        <f t="shared" si="32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59"/>
        <v>0</v>
      </c>
      <c r="AE155" s="32"/>
      <c r="AF155" s="39"/>
      <c r="AG155" s="38"/>
    </row>
    <row r="156" spans="1:33" s="27" customFormat="1" hidden="1" x14ac:dyDescent="0.25">
      <c r="A156" s="30">
        <f t="shared" si="57"/>
        <v>0</v>
      </c>
      <c r="B156" s="122">
        <f t="shared" si="53"/>
        <v>0</v>
      </c>
      <c r="C156" s="121">
        <f t="shared" si="54"/>
        <v>0</v>
      </c>
      <c r="D156" s="121">
        <f t="shared" si="55"/>
        <v>0</v>
      </c>
      <c r="E156" s="121">
        <f t="shared" si="56"/>
        <v>0</v>
      </c>
      <c r="F156" s="31"/>
      <c r="I156" s="30">
        <f t="shared" si="58"/>
        <v>0</v>
      </c>
      <c r="J156" s="30">
        <v>0</v>
      </c>
      <c r="K156" s="33">
        <f t="shared" ref="K156:K169" si="60">MAX(I156:J156)</f>
        <v>0</v>
      </c>
      <c r="L156" s="33">
        <f t="shared" ref="L156:L169" si="61">K156</f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59"/>
        <v>0</v>
      </c>
      <c r="AE156" s="32"/>
      <c r="AF156" s="39"/>
      <c r="AG156" s="38"/>
    </row>
    <row r="157" spans="1:33" s="27" customFormat="1" hidden="1" x14ac:dyDescent="0.25">
      <c r="A157" s="30">
        <f t="shared" si="57"/>
        <v>0</v>
      </c>
      <c r="B157" s="122">
        <f t="shared" si="53"/>
        <v>0</v>
      </c>
      <c r="C157" s="121">
        <f t="shared" si="54"/>
        <v>0</v>
      </c>
      <c r="D157" s="121">
        <f t="shared" si="55"/>
        <v>0</v>
      </c>
      <c r="E157" s="121">
        <f t="shared" si="56"/>
        <v>0</v>
      </c>
      <c r="F157" s="31"/>
      <c r="I157" s="30">
        <f t="shared" si="58"/>
        <v>0</v>
      </c>
      <c r="J157" s="30">
        <v>0</v>
      </c>
      <c r="K157" s="33">
        <f t="shared" si="60"/>
        <v>0</v>
      </c>
      <c r="L157" s="33">
        <f t="shared" si="61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9"/>
        <v>0</v>
      </c>
      <c r="AE157" s="32"/>
      <c r="AF157" s="39"/>
      <c r="AG157" s="38"/>
    </row>
    <row r="158" spans="1:33" s="27" customFormat="1" hidden="1" x14ac:dyDescent="0.25">
      <c r="A158" s="30">
        <f t="shared" si="57"/>
        <v>0</v>
      </c>
      <c r="B158" s="122">
        <f t="shared" si="53"/>
        <v>0</v>
      </c>
      <c r="C158" s="121">
        <f t="shared" si="54"/>
        <v>0</v>
      </c>
      <c r="D158" s="121">
        <f t="shared" si="55"/>
        <v>0</v>
      </c>
      <c r="E158" s="121">
        <f t="shared" si="56"/>
        <v>0</v>
      </c>
      <c r="F158" s="31"/>
      <c r="I158" s="30">
        <f t="shared" si="58"/>
        <v>0</v>
      </c>
      <c r="J158" s="30">
        <v>0</v>
      </c>
      <c r="K158" s="33">
        <f t="shared" si="60"/>
        <v>0</v>
      </c>
      <c r="L158" s="33">
        <f t="shared" si="61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9"/>
        <v>0</v>
      </c>
      <c r="AE158" s="32"/>
      <c r="AF158" s="39"/>
      <c r="AG158" s="38"/>
    </row>
    <row r="159" spans="1:33" s="27" customFormat="1" hidden="1" x14ac:dyDescent="0.25">
      <c r="A159" s="30">
        <f t="shared" si="57"/>
        <v>0</v>
      </c>
      <c r="B159" s="122">
        <f t="shared" si="53"/>
        <v>0</v>
      </c>
      <c r="C159" s="121">
        <f t="shared" si="54"/>
        <v>0</v>
      </c>
      <c r="D159" s="121">
        <f t="shared" si="55"/>
        <v>0</v>
      </c>
      <c r="E159" s="121">
        <f t="shared" si="56"/>
        <v>0</v>
      </c>
      <c r="F159" s="31"/>
      <c r="I159" s="30">
        <f t="shared" si="58"/>
        <v>0</v>
      </c>
      <c r="J159" s="30">
        <v>0</v>
      </c>
      <c r="K159" s="33">
        <f t="shared" si="60"/>
        <v>0</v>
      </c>
      <c r="L159" s="33">
        <f t="shared" si="61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9"/>
        <v>0</v>
      </c>
      <c r="AE159" s="32"/>
      <c r="AF159" s="39"/>
      <c r="AG159" s="38"/>
    </row>
    <row r="160" spans="1:33" s="27" customFormat="1" hidden="1" x14ac:dyDescent="0.25">
      <c r="A160" s="30">
        <f t="shared" si="57"/>
        <v>0</v>
      </c>
      <c r="B160" s="122">
        <f t="shared" si="53"/>
        <v>0</v>
      </c>
      <c r="C160" s="121">
        <f t="shared" si="54"/>
        <v>0</v>
      </c>
      <c r="D160" s="121">
        <f t="shared" si="55"/>
        <v>0</v>
      </c>
      <c r="E160" s="121">
        <f t="shared" si="56"/>
        <v>0</v>
      </c>
      <c r="F160" s="31"/>
      <c r="I160" s="30">
        <f t="shared" si="58"/>
        <v>0</v>
      </c>
      <c r="J160" s="30">
        <v>0</v>
      </c>
      <c r="K160" s="33">
        <f t="shared" si="60"/>
        <v>0</v>
      </c>
      <c r="L160" s="33">
        <f t="shared" si="61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9"/>
        <v>0</v>
      </c>
      <c r="AE160" s="32"/>
      <c r="AF160" s="39"/>
      <c r="AG160" s="38"/>
    </row>
    <row r="161" spans="1:33" s="27" customFormat="1" hidden="1" x14ac:dyDescent="0.25">
      <c r="A161" s="30">
        <f t="shared" si="57"/>
        <v>0</v>
      </c>
      <c r="B161" s="122">
        <f t="shared" si="53"/>
        <v>0</v>
      </c>
      <c r="C161" s="121">
        <f t="shared" si="54"/>
        <v>0</v>
      </c>
      <c r="D161" s="121">
        <f t="shared" si="55"/>
        <v>0</v>
      </c>
      <c r="E161" s="121">
        <f t="shared" si="56"/>
        <v>0</v>
      </c>
      <c r="F161" s="31"/>
      <c r="I161" s="30">
        <f t="shared" si="58"/>
        <v>0</v>
      </c>
      <c r="J161" s="30">
        <v>0</v>
      </c>
      <c r="K161" s="33">
        <f t="shared" si="60"/>
        <v>0</v>
      </c>
      <c r="L161" s="33">
        <f t="shared" si="61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9"/>
        <v>0</v>
      </c>
      <c r="AE161" s="32"/>
      <c r="AF161" s="39"/>
      <c r="AG161" s="38"/>
    </row>
    <row r="162" spans="1:33" s="27" customFormat="1" hidden="1" x14ac:dyDescent="0.25">
      <c r="A162" s="30">
        <f t="shared" si="57"/>
        <v>0</v>
      </c>
      <c r="B162" s="122">
        <f t="shared" si="53"/>
        <v>0</v>
      </c>
      <c r="C162" s="121">
        <f t="shared" si="54"/>
        <v>0</v>
      </c>
      <c r="D162" s="121">
        <f t="shared" si="55"/>
        <v>0</v>
      </c>
      <c r="E162" s="121">
        <f t="shared" si="56"/>
        <v>0</v>
      </c>
      <c r="F162" s="31"/>
      <c r="I162" s="30">
        <f t="shared" si="58"/>
        <v>0</v>
      </c>
      <c r="J162" s="30">
        <v>0</v>
      </c>
      <c r="K162" s="33">
        <f t="shared" si="60"/>
        <v>0</v>
      </c>
      <c r="L162" s="33">
        <f t="shared" si="61"/>
        <v>0</v>
      </c>
      <c r="M162" s="33"/>
      <c r="N162" s="33"/>
      <c r="O162" s="33"/>
      <c r="P162" s="33"/>
      <c r="Q162" s="33"/>
      <c r="R162" s="33"/>
      <c r="S162" s="120"/>
      <c r="T162" s="119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59"/>
        <v>0</v>
      </c>
      <c r="AE162" s="32"/>
      <c r="AF162" s="39"/>
      <c r="AG162" s="38"/>
    </row>
    <row r="163" spans="1:33" s="101" customFormat="1" ht="22.35" customHeight="1" x14ac:dyDescent="0.25">
      <c r="A163" s="112"/>
      <c r="B163" s="112"/>
      <c r="C163" s="112"/>
      <c r="D163" s="112"/>
      <c r="E163" s="112"/>
      <c r="F163" s="112"/>
      <c r="G163" s="27"/>
      <c r="H163" s="27"/>
      <c r="I163" s="62">
        <v>1</v>
      </c>
      <c r="J163" s="62">
        <v>1</v>
      </c>
      <c r="K163" s="61">
        <f t="shared" si="60"/>
        <v>1</v>
      </c>
      <c r="L163" s="61">
        <f t="shared" si="61"/>
        <v>1</v>
      </c>
      <c r="M163" s="61"/>
      <c r="N163" s="61"/>
      <c r="O163" s="61"/>
      <c r="P163" s="61"/>
      <c r="Q163" s="61"/>
      <c r="R163" s="61"/>
      <c r="S163" s="61"/>
      <c r="T163" s="111"/>
      <c r="U163" s="111"/>
      <c r="V163" s="110"/>
      <c r="W163" s="110"/>
      <c r="X163" s="110"/>
      <c r="Y163" s="109"/>
      <c r="Z163" s="108"/>
      <c r="AA163" s="108"/>
      <c r="AB163" s="107"/>
      <c r="AC163" s="106"/>
      <c r="AD163" s="105"/>
      <c r="AE163" s="102"/>
      <c r="AF163" s="104"/>
      <c r="AG163" s="103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100" t="s">
        <v>18</v>
      </c>
      <c r="H164" s="100" t="s">
        <v>17</v>
      </c>
      <c r="I164" s="30">
        <v>1</v>
      </c>
      <c r="J164" s="30">
        <f>IF(I164=1,1,IF(SUM(J165:J$170)+SUM(I$26:I164)&lt;$I$22,1,0))</f>
        <v>1</v>
      </c>
      <c r="K164" s="33">
        <f t="shared" si="60"/>
        <v>1</v>
      </c>
      <c r="L164" s="33">
        <f t="shared" si="61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9"/>
      <c r="W164" s="98"/>
      <c r="X164" s="97"/>
      <c r="Y164" s="96"/>
      <c r="Z164" s="95" t="s">
        <v>486</v>
      </c>
      <c r="AA164" s="94"/>
      <c r="AB164" s="93"/>
      <c r="AC164" s="92"/>
      <c r="AD164" s="91">
        <f>TRUNC(SUM(AD122+AD135+AD149+AD163),2)</f>
        <v>1190.31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285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0"/>
        <v>1</v>
      </c>
      <c r="L165" s="33">
        <f t="shared" si="61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90"/>
      <c r="W165" s="90"/>
      <c r="X165" s="89"/>
      <c r="Y165" s="88"/>
      <c r="Z165" s="87" t="s">
        <v>266</v>
      </c>
      <c r="AA165" s="86"/>
      <c r="AB165" s="85">
        <v>0.12</v>
      </c>
      <c r="AC165" s="84"/>
      <c r="AD165" s="83">
        <f>TRUNC(AD164*AB165,2)</f>
        <v>142.83000000000001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285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0"/>
        <v>1</v>
      </c>
      <c r="L166" s="33">
        <f t="shared" si="61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267</v>
      </c>
      <c r="AA166" s="78"/>
      <c r="AB166" s="77">
        <v>0.10787172011661809</v>
      </c>
      <c r="AC166" s="76"/>
      <c r="AD166" s="75">
        <f>TRUNC((AD165+AD164)*AB166,2)</f>
        <v>143.80000000000001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 t="s">
        <v>16</v>
      </c>
      <c r="H167" s="285">
        <f>IFERROR(IF(G167=$A$1,1,0),0)</f>
        <v>1</v>
      </c>
      <c r="I167" s="30">
        <f>IF($AD167=0,0,1)</f>
        <v>1</v>
      </c>
      <c r="J167" s="30">
        <f>H167</f>
        <v>1</v>
      </c>
      <c r="K167" s="33">
        <f t="shared" si="60"/>
        <v>1</v>
      </c>
      <c r="L167" s="33">
        <f t="shared" si="61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82"/>
      <c r="W167" s="82"/>
      <c r="X167" s="81"/>
      <c r="Y167" s="80"/>
      <c r="Z167" s="79" t="s">
        <v>268</v>
      </c>
      <c r="AA167" s="78"/>
      <c r="AB167" s="77">
        <v>5.8309037900874654E-2</v>
      </c>
      <c r="AC167" s="76"/>
      <c r="AD167" s="75">
        <f>TRUNC((AD165+AD164)*AB167,2)</f>
        <v>77.73</v>
      </c>
      <c r="AE167" s="32"/>
      <c r="AF167" s="39"/>
      <c r="AG167" s="38"/>
    </row>
    <row r="168" spans="1:33" s="27" customFormat="1" ht="18" hidden="1" customHeight="1" x14ac:dyDescent="0.25">
      <c r="A168" s="31"/>
      <c r="B168" s="31"/>
      <c r="C168" s="31"/>
      <c r="D168" s="31"/>
      <c r="E168" s="31"/>
      <c r="F168" s="31"/>
      <c r="G168" s="64" t="s">
        <v>14</v>
      </c>
      <c r="H168" s="285">
        <f>IFERROR(IF(G168=$A$1,1,0),0)</f>
        <v>0</v>
      </c>
      <c r="I168" s="30">
        <f>IF($AD168=0,0,1)</f>
        <v>0</v>
      </c>
      <c r="J168" s="30">
        <f>H168</f>
        <v>0</v>
      </c>
      <c r="K168" s="33">
        <f t="shared" si="60"/>
        <v>0</v>
      </c>
      <c r="L168" s="33">
        <f t="shared" si="61"/>
        <v>0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74"/>
      <c r="W168" s="74"/>
      <c r="X168" s="73"/>
      <c r="Y168" s="72"/>
      <c r="Z168" s="71" t="s">
        <v>15</v>
      </c>
      <c r="AA168" s="70"/>
      <c r="AB168" s="69">
        <v>0</v>
      </c>
      <c r="AC168" s="68"/>
      <c r="AD168" s="67">
        <f>ROUND(AD164*AB168,2)</f>
        <v>0</v>
      </c>
      <c r="AE168" s="32"/>
      <c r="AF168" s="39"/>
      <c r="AG168" s="38"/>
    </row>
    <row r="169" spans="1:33" s="27" customFormat="1" ht="18" customHeight="1" x14ac:dyDescent="0.25">
      <c r="A169" s="31"/>
      <c r="B169" s="66">
        <f>SUM(B$26:B$168)</f>
        <v>0</v>
      </c>
      <c r="C169" s="65">
        <f>SUM(C$26:C$168)</f>
        <v>0</v>
      </c>
      <c r="D169" s="65">
        <f>SUM(D$26:D$168)</f>
        <v>0</v>
      </c>
      <c r="E169" s="31"/>
      <c r="F169" s="31"/>
      <c r="G169" s="64" t="s">
        <v>14</v>
      </c>
      <c r="H169" s="285">
        <f>IFERROR(IF(G169=$A$1,1,0),0)</f>
        <v>0</v>
      </c>
      <c r="I169" s="62">
        <v>1</v>
      </c>
      <c r="J169" s="62">
        <v>1</v>
      </c>
      <c r="K169" s="61">
        <f t="shared" si="60"/>
        <v>1</v>
      </c>
      <c r="L169" s="61">
        <f t="shared" si="61"/>
        <v>1</v>
      </c>
      <c r="M169" s="61"/>
      <c r="N169" s="61"/>
      <c r="O169" s="61"/>
      <c r="P169" s="61"/>
      <c r="Q169" s="61"/>
      <c r="R169" s="61"/>
      <c r="S169" s="33"/>
      <c r="T169" s="60"/>
      <c r="U169" s="48"/>
      <c r="V169" s="59"/>
      <c r="W169" s="58"/>
      <c r="X169" s="57"/>
      <c r="Y169" s="56"/>
      <c r="Z169" s="55" t="s">
        <v>269</v>
      </c>
      <c r="AA169" s="54"/>
      <c r="AB169" s="53"/>
      <c r="AC169" s="52"/>
      <c r="AD169" s="51">
        <f>TRUNC(AD164+AD165+AD166+AD167,2)</f>
        <v>1554.67</v>
      </c>
      <c r="AE169" s="32"/>
      <c r="AF169" s="39"/>
      <c r="AG169" s="38"/>
    </row>
    <row r="170" spans="1:33" s="27" customFormat="1" ht="5.45" customHeight="1" x14ac:dyDescent="0.25">
      <c r="A170" s="31"/>
      <c r="B170" s="31"/>
      <c r="C170" s="31"/>
      <c r="D170" s="31"/>
      <c r="E170" s="31"/>
      <c r="F170" s="31"/>
      <c r="I170" s="30"/>
      <c r="J170" s="30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50"/>
      <c r="AE170" s="32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Z171" s="44"/>
      <c r="AA171" s="43"/>
      <c r="AB171" s="42"/>
      <c r="AC171" s="41"/>
      <c r="AD171" s="49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D173" s="23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D174" s="23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Z175" s="44"/>
      <c r="AA175" s="43"/>
      <c r="AB175" s="42"/>
      <c r="AC175" s="41"/>
      <c r="AD175" s="40"/>
      <c r="AF175" s="39"/>
      <c r="AG175" s="38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</sheetData>
  <autoFilter ref="L26:L169">
    <filterColumn colId="0">
      <filters>
        <filter val="1"/>
      </filters>
    </filterColumn>
  </autoFilter>
  <mergeCells count="131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V38:W38"/>
    <mergeCell ref="AD27:AD28"/>
    <mergeCell ref="V29:W29"/>
    <mergeCell ref="V30:W30"/>
    <mergeCell ref="V31:W31"/>
    <mergeCell ref="V32:W32"/>
    <mergeCell ref="V33:W33"/>
    <mergeCell ref="V46:W46"/>
    <mergeCell ref="V47:W47"/>
    <mergeCell ref="V48:W48"/>
    <mergeCell ref="V49:W49"/>
    <mergeCell ref="V50:W50"/>
    <mergeCell ref="V51:W51"/>
    <mergeCell ref="V40:W40"/>
    <mergeCell ref="V41:W41"/>
    <mergeCell ref="V42:W42"/>
    <mergeCell ref="V43:W43"/>
    <mergeCell ref="V44:W44"/>
    <mergeCell ref="V45:W45"/>
    <mergeCell ref="V58:W58"/>
    <mergeCell ref="V59:W59"/>
    <mergeCell ref="V60:W60"/>
    <mergeCell ref="V61:W61"/>
    <mergeCell ref="V63:W63"/>
    <mergeCell ref="V64:W64"/>
    <mergeCell ref="V52:W52"/>
    <mergeCell ref="V53:W53"/>
    <mergeCell ref="V54:W54"/>
    <mergeCell ref="V55:W55"/>
    <mergeCell ref="V56:W56"/>
    <mergeCell ref="V57:W57"/>
    <mergeCell ref="V62:W62"/>
    <mergeCell ref="V71:W71"/>
    <mergeCell ref="V72:W72"/>
    <mergeCell ref="V73:W73"/>
    <mergeCell ref="V74:W74"/>
    <mergeCell ref="V75:W75"/>
    <mergeCell ref="V76:W76"/>
    <mergeCell ref="V65:W65"/>
    <mergeCell ref="V66:W66"/>
    <mergeCell ref="V67:W67"/>
    <mergeCell ref="V68:W68"/>
    <mergeCell ref="V69:W69"/>
    <mergeCell ref="V70:W70"/>
    <mergeCell ref="V83:W83"/>
    <mergeCell ref="V84:W84"/>
    <mergeCell ref="V85:W85"/>
    <mergeCell ref="V86:W86"/>
    <mergeCell ref="V87:W87"/>
    <mergeCell ref="V88:W88"/>
    <mergeCell ref="V77:W77"/>
    <mergeCell ref="V78:W78"/>
    <mergeCell ref="V79:W79"/>
    <mergeCell ref="V80:W80"/>
    <mergeCell ref="V81:W81"/>
    <mergeCell ref="V82:W82"/>
    <mergeCell ref="V95:W95"/>
    <mergeCell ref="V96:W96"/>
    <mergeCell ref="V97:W97"/>
    <mergeCell ref="V98:W98"/>
    <mergeCell ref="V99:W99"/>
    <mergeCell ref="V100:W100"/>
    <mergeCell ref="V89:W89"/>
    <mergeCell ref="V90:W90"/>
    <mergeCell ref="V91:W91"/>
    <mergeCell ref="V92:W92"/>
    <mergeCell ref="V93:W93"/>
    <mergeCell ref="V94:W94"/>
    <mergeCell ref="X122:Y122"/>
    <mergeCell ref="V123:Z123"/>
    <mergeCell ref="V124:Z124"/>
    <mergeCell ref="V125:Z125"/>
    <mergeCell ref="V126:Z126"/>
    <mergeCell ref="V127:Z127"/>
    <mergeCell ref="V101:W101"/>
    <mergeCell ref="V102:W102"/>
    <mergeCell ref="V103:W103"/>
    <mergeCell ref="V104:W104"/>
    <mergeCell ref="V105:W105"/>
    <mergeCell ref="V122:W122"/>
    <mergeCell ref="V134:Z134"/>
    <mergeCell ref="V136:Z136"/>
    <mergeCell ref="V138:Z138"/>
    <mergeCell ref="V139:Z139"/>
    <mergeCell ref="V140:Z140"/>
    <mergeCell ref="V141:Z141"/>
    <mergeCell ref="V128:Z128"/>
    <mergeCell ref="V129:Z129"/>
    <mergeCell ref="V130:Z130"/>
    <mergeCell ref="V131:Z131"/>
    <mergeCell ref="V132:Z132"/>
    <mergeCell ref="V133:Z133"/>
    <mergeCell ref="V148:Z148"/>
    <mergeCell ref="T150:T151"/>
    <mergeCell ref="V150:W151"/>
    <mergeCell ref="X150:X151"/>
    <mergeCell ref="Y150:AA150"/>
    <mergeCell ref="AB150:AB151"/>
    <mergeCell ref="V142:Z142"/>
    <mergeCell ref="V143:Z143"/>
    <mergeCell ref="V144:Z144"/>
    <mergeCell ref="V145:Z145"/>
    <mergeCell ref="V146:Z146"/>
    <mergeCell ref="V147:Z147"/>
    <mergeCell ref="V162:W162"/>
    <mergeCell ref="V156:W156"/>
    <mergeCell ref="V157:W157"/>
    <mergeCell ref="V158:W158"/>
    <mergeCell ref="V159:W159"/>
    <mergeCell ref="V160:W160"/>
    <mergeCell ref="V161:W161"/>
    <mergeCell ref="AC150:AC151"/>
    <mergeCell ref="AD150:AD151"/>
    <mergeCell ref="V152:W152"/>
    <mergeCell ref="V153:W153"/>
    <mergeCell ref="V154:W154"/>
    <mergeCell ref="V155:W155"/>
  </mergeCells>
  <conditionalFormatting sqref="T118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4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5:H167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6 T109:T118">
      <formula1>0</formula1>
      <formula2>1</formula2>
    </dataValidation>
    <dataValidation type="list" allowBlank="1" showInputMessage="1" showErrorMessage="1" sqref="A1 G165:G169 G106 G109:G118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0"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03 06 01</v>
      </c>
      <c r="C1" s="25" t="str">
        <f>CONCATENATE($W$25)</f>
        <v>PROJETO DE SINALIZAÇÃO E SEGURANÇA VIÁRIA  - DUPLICAÇÃO</v>
      </c>
      <c r="D1" s="25" t="str">
        <f>CONCATENATE($AC$25)</f>
        <v>Km</v>
      </c>
      <c r="E1" s="231">
        <f>$AD$163</f>
        <v>1710.55</v>
      </c>
      <c r="F1" s="231">
        <f>$AD$168</f>
        <v>2234.17</v>
      </c>
      <c r="G1" s="233">
        <f>$T$121</f>
        <v>20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162</v>
      </c>
      <c r="W25" s="579" t="str">
        <f>VLOOKUP(V25,ORÇAMENTO!E:G,2,0)</f>
        <v>PROJETO DE SINALIZAÇÃO E SEGURANÇA VIÁRIA  - DUPLICAÇÃO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57" si="0">MAX(I27:J27)</f>
        <v>1</v>
      </c>
      <c r="L27" s="33">
        <f t="shared" ref="L27:L57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IF(I38=1,1,IF(SUM(J39:J$169)+SUM(I$26:I38)&lt;$I$22,1,0))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63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0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9020.81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148</v>
      </c>
      <c r="U42" s="48"/>
      <c r="V42" s="569" t="s">
        <v>209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AB42/SUM($AB$42:$AB$97)</f>
        <v>0.22916666666666666</v>
      </c>
      <c r="AB42" s="114">
        <v>110</v>
      </c>
      <c r="AC42" s="196">
        <f>Y42/220</f>
        <v>51.580363636363636</v>
      </c>
      <c r="AD42" s="113">
        <f>ROUND(AB42*AC42,4)</f>
        <v>5673.84</v>
      </c>
      <c r="AE42" s="32"/>
      <c r="AF42" s="39"/>
      <c r="AG42" s="38"/>
    </row>
    <row r="43" spans="1:33" s="27" customFormat="1" hidden="1" x14ac:dyDescent="0.25">
      <c r="A43" s="30">
        <f t="shared" ref="A43:A60" si="13">IFERROR(IF(AD43&gt;0,T43,0),0)</f>
        <v>0</v>
      </c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4">IF($AD43=0,0,1)</f>
        <v>0</v>
      </c>
      <c r="J43" s="30">
        <f>IF(I43=1,1,IF(SUM(J44:J$169)+SUM(I$26:I43)&lt;$I$22,1,0))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ref="AD43:AD61" si="15">ROUND(AB43*AC43,4)</f>
        <v>0</v>
      </c>
      <c r="AE43" s="32"/>
      <c r="AF43" s="39"/>
      <c r="AG43" s="38"/>
    </row>
    <row r="44" spans="1:33" s="27" customFormat="1" hidden="1" x14ac:dyDescent="0.25">
      <c r="A44" s="30">
        <f t="shared" si="13"/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4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5"/>
        <v>0</v>
      </c>
      <c r="AE44" s="32"/>
      <c r="AF44" s="39"/>
      <c r="AG44" s="38"/>
    </row>
    <row r="45" spans="1:33" s="27" customFormat="1" hidden="1" x14ac:dyDescent="0.25">
      <c r="A45" s="30">
        <f t="shared" si="13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4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5"/>
        <v>0</v>
      </c>
      <c r="AE45" s="32"/>
      <c r="AF45" s="39"/>
      <c r="AG45" s="38"/>
    </row>
    <row r="46" spans="1:33" s="27" customFormat="1" hidden="1" x14ac:dyDescent="0.25">
      <c r="A46" s="30">
        <f t="shared" si="13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4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5"/>
        <v>0</v>
      </c>
      <c r="AE46" s="32"/>
      <c r="AF46" s="39"/>
      <c r="AG46" s="38"/>
    </row>
    <row r="47" spans="1:33" s="27" customFormat="1" hidden="1" x14ac:dyDescent="0.25">
      <c r="A47" s="30">
        <f t="shared" si="13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4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5"/>
        <v>0</v>
      </c>
      <c r="AE47" s="32"/>
      <c r="AF47" s="39"/>
      <c r="AG47" s="38"/>
    </row>
    <row r="48" spans="1:33" s="27" customFormat="1" hidden="1" x14ac:dyDescent="0.25">
      <c r="A48" s="30">
        <f t="shared" si="13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4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5"/>
        <v>0</v>
      </c>
      <c r="AE48" s="32"/>
      <c r="AF48" s="39"/>
      <c r="AG48" s="38"/>
    </row>
    <row r="49" spans="1:33" s="27" customFormat="1" hidden="1" x14ac:dyDescent="0.25">
      <c r="A49" s="30">
        <f t="shared" si="13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4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5"/>
        <v>0</v>
      </c>
      <c r="AE49" s="32"/>
      <c r="AF49" s="39"/>
      <c r="AG49" s="38"/>
    </row>
    <row r="50" spans="1:33" s="27" customFormat="1" hidden="1" x14ac:dyDescent="0.25">
      <c r="A50" s="30">
        <f t="shared" si="13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4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5"/>
        <v>0</v>
      </c>
      <c r="AE50" s="32"/>
      <c r="AF50" s="39"/>
      <c r="AG50" s="38"/>
    </row>
    <row r="51" spans="1:33" s="27" customFormat="1" hidden="1" x14ac:dyDescent="0.25">
      <c r="A51" s="30">
        <f t="shared" si="13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4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5"/>
        <v>0</v>
      </c>
      <c r="AE51" s="32"/>
      <c r="AF51" s="39"/>
      <c r="AG51" s="38"/>
    </row>
    <row r="52" spans="1:33" s="27" customFormat="1" hidden="1" x14ac:dyDescent="0.25">
      <c r="A52" s="30">
        <f t="shared" si="13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4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5"/>
        <v>0</v>
      </c>
      <c r="AE52" s="32"/>
      <c r="AF52" s="39"/>
      <c r="AG52" s="38"/>
    </row>
    <row r="53" spans="1:33" s="27" customFormat="1" hidden="1" x14ac:dyDescent="0.25">
      <c r="A53" s="30">
        <f t="shared" si="13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4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5"/>
        <v>0</v>
      </c>
      <c r="AE53" s="32"/>
      <c r="AF53" s="39"/>
      <c r="AG53" s="38"/>
    </row>
    <row r="54" spans="1:33" s="27" customFormat="1" hidden="1" x14ac:dyDescent="0.25">
      <c r="A54" s="30">
        <f t="shared" si="13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4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5"/>
        <v>0</v>
      </c>
      <c r="AE54" s="32"/>
      <c r="AF54" s="39"/>
      <c r="AG54" s="38"/>
    </row>
    <row r="55" spans="1:33" s="27" customFormat="1" hidden="1" x14ac:dyDescent="0.25">
      <c r="A55" s="30">
        <f t="shared" si="13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4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5"/>
        <v>0</v>
      </c>
      <c r="AE55" s="32"/>
      <c r="AF55" s="39"/>
      <c r="AG55" s="38"/>
    </row>
    <row r="56" spans="1:33" s="27" customFormat="1" hidden="1" x14ac:dyDescent="0.25">
      <c r="A56" s="30">
        <f t="shared" si="13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4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5"/>
        <v>0</v>
      </c>
      <c r="AE56" s="32"/>
      <c r="AF56" s="39"/>
      <c r="AG56" s="38"/>
    </row>
    <row r="57" spans="1:33" s="27" customFormat="1" hidden="1" x14ac:dyDescent="0.25">
      <c r="A57" s="30">
        <f t="shared" si="13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4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5"/>
        <v>0</v>
      </c>
      <c r="AE57" s="32"/>
      <c r="AF57" s="39"/>
      <c r="AG57" s="38"/>
    </row>
    <row r="58" spans="1:33" s="27" customFormat="1" hidden="1" x14ac:dyDescent="0.25">
      <c r="A58" s="30">
        <f t="shared" si="13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4"/>
        <v>0</v>
      </c>
      <c r="J58" s="30">
        <f>IF(I58=1,1,IF(SUM(J59:J$169)+SUM(I$26:I58)&lt;$I$22,1,0))</f>
        <v>0</v>
      </c>
      <c r="K58" s="33">
        <f t="shared" ref="K58:K89" si="16">MAX(I58:J58)</f>
        <v>0</v>
      </c>
      <c r="L58" s="33">
        <f t="shared" ref="L58:L89" si="17">K58</f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5"/>
        <v>0</v>
      </c>
      <c r="AE58" s="32"/>
      <c r="AF58" s="39"/>
      <c r="AG58" s="38"/>
    </row>
    <row r="59" spans="1:33" s="27" customFormat="1" hidden="1" x14ac:dyDescent="0.25">
      <c r="A59" s="30">
        <f t="shared" si="13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4"/>
        <v>0</v>
      </c>
      <c r="J59" s="30">
        <f>IF(I59=1,1,IF(SUM(J60:J$169)+SUM(I$26:I59)&lt;$I$22,1,0))</f>
        <v>0</v>
      </c>
      <c r="K59" s="33">
        <f t="shared" si="16"/>
        <v>0</v>
      </c>
      <c r="L59" s="33">
        <f t="shared" si="17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5"/>
        <v>0</v>
      </c>
      <c r="AE59" s="32"/>
      <c r="AF59" s="39"/>
      <c r="AG59" s="38"/>
    </row>
    <row r="60" spans="1:33" s="27" customFormat="1" hidden="1" x14ac:dyDescent="0.25">
      <c r="A60" s="30">
        <f t="shared" si="13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4"/>
        <v>0</v>
      </c>
      <c r="J60" s="30">
        <f>IF(I60=1,1,IF(SUM(J61:J$169)+SUM(I$26:I60)&lt;$I$22,1,0))</f>
        <v>0</v>
      </c>
      <c r="K60" s="33">
        <f t="shared" si="16"/>
        <v>0</v>
      </c>
      <c r="L60" s="33">
        <f t="shared" si="1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5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IF(I61=1,1,IF(SUM(J62:J$169)+SUM(I$26:I61)&lt;$I$22,1,0))</f>
        <v>1</v>
      </c>
      <c r="K61" s="33">
        <f t="shared" si="16"/>
        <v>1</v>
      </c>
      <c r="L61" s="33">
        <f t="shared" si="17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AB61/SUM($AB$42:$AB$97)</f>
        <v>8.3333333333333329E-2</v>
      </c>
      <c r="AB61" s="114">
        <v>40</v>
      </c>
      <c r="AC61" s="196">
        <f>Y61/220</f>
        <v>83.674272727272722</v>
      </c>
      <c r="AD61" s="113">
        <f t="shared" si="15"/>
        <v>3346.9708999999998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16"/>
        <v>1</v>
      </c>
      <c r="L62" s="33">
        <f t="shared" si="17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ROUND(SUM(AD63:AD82),2)</f>
        <v>6332.53</v>
      </c>
      <c r="AE62" s="32"/>
      <c r="AF62" s="39"/>
      <c r="AG62" s="38"/>
    </row>
    <row r="63" spans="1:33" s="27" customFormat="1" x14ac:dyDescent="0.25">
      <c r="A63" s="30"/>
      <c r="B63" s="122">
        <f t="shared" ref="B63:B82" si="18">IFERROR(IF($A63=0,0, ($AD63/$G$1)/$E$1  ),0)</f>
        <v>0</v>
      </c>
      <c r="C63" s="121">
        <f t="shared" ref="C63:C82" si="19">IF($A63=0,0,$B63*$E$1)</f>
        <v>0</v>
      </c>
      <c r="D63" s="121">
        <f t="shared" ref="D63:D82" si="20">IF($A63=0,0,$B63*$F$1)</f>
        <v>0</v>
      </c>
      <c r="E63" s="121">
        <f>IFERROR(IF($A63=0,0,#REF!*#REF!),0)</f>
        <v>0</v>
      </c>
      <c r="F63" s="122">
        <f t="shared" ref="F63:F82" si="21">IF($A63=0,0, ( ($AD63/$E63) / $Y63))</f>
        <v>0</v>
      </c>
      <c r="I63" s="30">
        <v>1</v>
      </c>
      <c r="J63" s="30">
        <f>IF(I63=1,1,IF(SUM(J64:J$169)+SUM(I$26:I63)&lt;$I$22,1,0))</f>
        <v>1</v>
      </c>
      <c r="K63" s="33">
        <f t="shared" si="16"/>
        <v>1</v>
      </c>
      <c r="L63" s="33">
        <f t="shared" si="17"/>
        <v>1</v>
      </c>
      <c r="M63" s="33"/>
      <c r="N63" s="33"/>
      <c r="O63" s="33"/>
      <c r="P63" s="33"/>
      <c r="Q63" s="33"/>
      <c r="R63" s="33"/>
      <c r="S63" s="33"/>
      <c r="T63" s="200" t="s">
        <v>120</v>
      </c>
      <c r="U63" s="48"/>
      <c r="V63" s="569" t="s">
        <v>229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AB63/SUM($AB$42:$AB$97)</f>
        <v>0.45833333333333331</v>
      </c>
      <c r="AB63" s="114">
        <v>220</v>
      </c>
      <c r="AC63" s="196">
        <f>Y63/220</f>
        <v>13.838636363636363</v>
      </c>
      <c r="AD63" s="113">
        <f>ROUND(AB63*AC63,4)</f>
        <v>3044.5</v>
      </c>
      <c r="AE63" s="32"/>
      <c r="AF63" s="39"/>
      <c r="AG63" s="38"/>
    </row>
    <row r="64" spans="1:33" s="27" customFormat="1" x14ac:dyDescent="0.25">
      <c r="A64" s="30"/>
      <c r="B64" s="122">
        <f t="shared" si="18"/>
        <v>0</v>
      </c>
      <c r="C64" s="121">
        <f t="shared" si="19"/>
        <v>0</v>
      </c>
      <c r="D64" s="121">
        <f t="shared" si="20"/>
        <v>0</v>
      </c>
      <c r="E64" s="121">
        <f>IFERROR(IF($A64=0,0,#REF!*#REF!),0)</f>
        <v>0</v>
      </c>
      <c r="F64" s="122">
        <f t="shared" si="21"/>
        <v>0</v>
      </c>
      <c r="I64" s="30">
        <f t="shared" ref="I64:I81" si="22">IF($AD64=0,0,1)</f>
        <v>1</v>
      </c>
      <c r="J64" s="30">
        <f>IF(I64=1,1,IF(SUM(J65:J$169)+SUM(I$26:I64)&lt;$I$22,1,0))</f>
        <v>1</v>
      </c>
      <c r="K64" s="33">
        <f t="shared" si="16"/>
        <v>1</v>
      </c>
      <c r="L64" s="33">
        <f t="shared" si="17"/>
        <v>1</v>
      </c>
      <c r="M64" s="33"/>
      <c r="N64" s="33"/>
      <c r="O64" s="33"/>
      <c r="P64" s="33"/>
      <c r="Q64" s="33"/>
      <c r="R64" s="33"/>
      <c r="S64" s="33"/>
      <c r="T64" s="200" t="s">
        <v>80</v>
      </c>
      <c r="U64" s="48"/>
      <c r="V64" s="569" t="s">
        <v>231</v>
      </c>
      <c r="W64" s="569"/>
      <c r="X64" s="131" t="s">
        <v>232</v>
      </c>
      <c r="Y64" s="207">
        <f>VLOOKUP(X64,BASE!$B$5:$E$53,4,FALSE)</f>
        <v>6576.05</v>
      </c>
      <c r="Z64" s="198">
        <v>1</v>
      </c>
      <c r="AA64" s="197">
        <f>AB64/SUM($AB$42:$AB$97)</f>
        <v>0.22916666666666666</v>
      </c>
      <c r="AB64" s="114">
        <v>110</v>
      </c>
      <c r="AC64" s="196">
        <f>Y64/220</f>
        <v>29.891136363636363</v>
      </c>
      <c r="AD64" s="113">
        <f t="shared" ref="AD64:AD82" si="23">ROUND(AB64*AC64,4)</f>
        <v>3288.0250000000001</v>
      </c>
      <c r="AE64" s="32"/>
      <c r="AF64" s="39"/>
      <c r="AG64" s="38"/>
    </row>
    <row r="65" spans="1:33" s="27" customFormat="1" hidden="1" x14ac:dyDescent="0.25">
      <c r="A65" s="30">
        <f t="shared" ref="A65:A81" si="24">IFERROR(IF(AD65&gt;0,T65,0),0)</f>
        <v>0</v>
      </c>
      <c r="B65" s="122">
        <f t="shared" si="18"/>
        <v>0</v>
      </c>
      <c r="C65" s="121">
        <f t="shared" si="19"/>
        <v>0</v>
      </c>
      <c r="D65" s="121">
        <f t="shared" si="20"/>
        <v>0</v>
      </c>
      <c r="E65" s="121">
        <f>IFERROR(IF($A65=0,0,#REF!*#REF!),0)</f>
        <v>0</v>
      </c>
      <c r="F65" s="122">
        <f t="shared" si="21"/>
        <v>0</v>
      </c>
      <c r="I65" s="30">
        <f t="shared" si="22"/>
        <v>0</v>
      </c>
      <c r="J65" s="30">
        <f>IF(I65=1,1,IF(SUM(J66:J$169)+SUM(I$26:I65)&lt;$I$22,1,0))</f>
        <v>0</v>
      </c>
      <c r="K65" s="33">
        <f t="shared" si="16"/>
        <v>0</v>
      </c>
      <c r="L65" s="33">
        <f t="shared" si="1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3"/>
        <v>0</v>
      </c>
      <c r="AE65" s="32"/>
      <c r="AF65" s="39"/>
      <c r="AG65" s="38"/>
    </row>
    <row r="66" spans="1:33" s="27" customFormat="1" hidden="1" x14ac:dyDescent="0.25">
      <c r="A66" s="30">
        <f t="shared" si="24"/>
        <v>0</v>
      </c>
      <c r="B66" s="122">
        <f t="shared" si="18"/>
        <v>0</v>
      </c>
      <c r="C66" s="121">
        <f t="shared" si="19"/>
        <v>0</v>
      </c>
      <c r="D66" s="121">
        <f t="shared" si="20"/>
        <v>0</v>
      </c>
      <c r="E66" s="121">
        <f>IFERROR(IF($A66=0,0,#REF!*#REF!),0)</f>
        <v>0</v>
      </c>
      <c r="F66" s="122">
        <f t="shared" si="21"/>
        <v>0</v>
      </c>
      <c r="I66" s="30">
        <f t="shared" si="22"/>
        <v>0</v>
      </c>
      <c r="J66" s="30">
        <f>IF(I66=1,1,IF(SUM(J67:J$169)+SUM(I$26:I66)&lt;$I$22,1,0))</f>
        <v>0</v>
      </c>
      <c r="K66" s="33">
        <f t="shared" si="16"/>
        <v>0</v>
      </c>
      <c r="L66" s="33">
        <f t="shared" si="1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3"/>
        <v>0</v>
      </c>
      <c r="AE66" s="32"/>
      <c r="AF66" s="39"/>
      <c r="AG66" s="38"/>
    </row>
    <row r="67" spans="1:33" s="27" customFormat="1" hidden="1" x14ac:dyDescent="0.25">
      <c r="A67" s="30">
        <f t="shared" si="24"/>
        <v>0</v>
      </c>
      <c r="B67" s="122">
        <f t="shared" si="18"/>
        <v>0</v>
      </c>
      <c r="C67" s="121">
        <f t="shared" si="19"/>
        <v>0</v>
      </c>
      <c r="D67" s="121">
        <f t="shared" si="20"/>
        <v>0</v>
      </c>
      <c r="E67" s="121">
        <f>IFERROR(IF($A67=0,0,#REF!*#REF!),0)</f>
        <v>0</v>
      </c>
      <c r="F67" s="122">
        <f t="shared" si="21"/>
        <v>0</v>
      </c>
      <c r="I67" s="30">
        <f t="shared" si="22"/>
        <v>0</v>
      </c>
      <c r="J67" s="30">
        <f>IF(I67=1,1,IF(SUM(J68:J$169)+SUM(I$26:I67)&lt;$I$22,1,0))</f>
        <v>0</v>
      </c>
      <c r="K67" s="33">
        <f t="shared" si="16"/>
        <v>0</v>
      </c>
      <c r="L67" s="33">
        <f t="shared" si="1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3"/>
        <v>0</v>
      </c>
      <c r="AE67" s="32"/>
      <c r="AF67" s="39"/>
      <c r="AG67" s="38"/>
    </row>
    <row r="68" spans="1:33" s="27" customFormat="1" hidden="1" x14ac:dyDescent="0.25">
      <c r="A68" s="30">
        <f t="shared" si="24"/>
        <v>0</v>
      </c>
      <c r="B68" s="122">
        <f t="shared" si="18"/>
        <v>0</v>
      </c>
      <c r="C68" s="121">
        <f t="shared" si="19"/>
        <v>0</v>
      </c>
      <c r="D68" s="121">
        <f t="shared" si="20"/>
        <v>0</v>
      </c>
      <c r="E68" s="121">
        <f>IFERROR(IF($A68=0,0,#REF!*#REF!),0)</f>
        <v>0</v>
      </c>
      <c r="F68" s="122">
        <f t="shared" si="21"/>
        <v>0</v>
      </c>
      <c r="I68" s="30">
        <f t="shared" si="22"/>
        <v>0</v>
      </c>
      <c r="J68" s="30">
        <f>IF(I68=1,1,IF(SUM(J69:J$169)+SUM(I$26:I68)&lt;$I$22,1,0))</f>
        <v>0</v>
      </c>
      <c r="K68" s="33">
        <f t="shared" si="16"/>
        <v>0</v>
      </c>
      <c r="L68" s="33">
        <f t="shared" si="1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3"/>
        <v>0</v>
      </c>
      <c r="AE68" s="32"/>
      <c r="AF68" s="39"/>
      <c r="AG68" s="38"/>
    </row>
    <row r="69" spans="1:33" s="27" customFormat="1" hidden="1" x14ac:dyDescent="0.25">
      <c r="A69" s="30">
        <f t="shared" si="24"/>
        <v>0</v>
      </c>
      <c r="B69" s="122">
        <f t="shared" si="18"/>
        <v>0</v>
      </c>
      <c r="C69" s="121">
        <f t="shared" si="19"/>
        <v>0</v>
      </c>
      <c r="D69" s="121">
        <f t="shared" si="20"/>
        <v>0</v>
      </c>
      <c r="E69" s="121">
        <f>IFERROR(IF($A69=0,0,#REF!*#REF!),0)</f>
        <v>0</v>
      </c>
      <c r="F69" s="122">
        <f t="shared" si="21"/>
        <v>0</v>
      </c>
      <c r="I69" s="30">
        <f t="shared" si="22"/>
        <v>0</v>
      </c>
      <c r="J69" s="30">
        <f>IF(I69=1,1,IF(SUM(J70:J$169)+SUM(I$26:I69)&lt;$I$22,1,0))</f>
        <v>0</v>
      </c>
      <c r="K69" s="33">
        <f t="shared" si="16"/>
        <v>0</v>
      </c>
      <c r="L69" s="33">
        <f t="shared" si="1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3"/>
        <v>0</v>
      </c>
      <c r="AE69" s="32"/>
      <c r="AF69" s="39"/>
      <c r="AG69" s="38"/>
    </row>
    <row r="70" spans="1:33" s="27" customFormat="1" hidden="1" x14ac:dyDescent="0.25">
      <c r="A70" s="30">
        <f t="shared" si="24"/>
        <v>0</v>
      </c>
      <c r="B70" s="122">
        <f t="shared" si="18"/>
        <v>0</v>
      </c>
      <c r="C70" s="121">
        <f t="shared" si="19"/>
        <v>0</v>
      </c>
      <c r="D70" s="121">
        <f t="shared" si="20"/>
        <v>0</v>
      </c>
      <c r="E70" s="121">
        <f>IFERROR(IF($A70=0,0,#REF!*#REF!),0)</f>
        <v>0</v>
      </c>
      <c r="F70" s="122">
        <f t="shared" si="21"/>
        <v>0</v>
      </c>
      <c r="I70" s="30">
        <f t="shared" si="22"/>
        <v>0</v>
      </c>
      <c r="J70" s="30">
        <f>IF(I70=1,1,IF(SUM(J71:J$169)+SUM(I$26:I70)&lt;$I$22,1,0))</f>
        <v>0</v>
      </c>
      <c r="K70" s="33">
        <f t="shared" si="16"/>
        <v>0</v>
      </c>
      <c r="L70" s="33">
        <f t="shared" si="1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3"/>
        <v>0</v>
      </c>
      <c r="AE70" s="32"/>
      <c r="AF70" s="39"/>
      <c r="AG70" s="38"/>
    </row>
    <row r="71" spans="1:33" s="27" customFormat="1" hidden="1" x14ac:dyDescent="0.25">
      <c r="A71" s="30">
        <f t="shared" si="24"/>
        <v>0</v>
      </c>
      <c r="B71" s="122">
        <f t="shared" si="18"/>
        <v>0</v>
      </c>
      <c r="C71" s="121">
        <f t="shared" si="19"/>
        <v>0</v>
      </c>
      <c r="D71" s="121">
        <f t="shared" si="20"/>
        <v>0</v>
      </c>
      <c r="E71" s="121">
        <f>IFERROR(IF($A71=0,0,#REF!*#REF!),0)</f>
        <v>0</v>
      </c>
      <c r="F71" s="122">
        <f t="shared" si="21"/>
        <v>0</v>
      </c>
      <c r="I71" s="30">
        <f t="shared" si="22"/>
        <v>0</v>
      </c>
      <c r="J71" s="30">
        <f>IF(I71=1,1,IF(SUM(J72:J$169)+SUM(I$26:I71)&lt;$I$22,1,0))</f>
        <v>0</v>
      </c>
      <c r="K71" s="33">
        <f t="shared" si="16"/>
        <v>0</v>
      </c>
      <c r="L71" s="33">
        <f t="shared" si="1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3"/>
        <v>0</v>
      </c>
      <c r="AE71" s="32"/>
      <c r="AF71" s="39"/>
      <c r="AG71" s="38"/>
    </row>
    <row r="72" spans="1:33" s="27" customFormat="1" hidden="1" x14ac:dyDescent="0.25">
      <c r="A72" s="30">
        <f t="shared" si="24"/>
        <v>0</v>
      </c>
      <c r="B72" s="122">
        <f t="shared" si="18"/>
        <v>0</v>
      </c>
      <c r="C72" s="121">
        <f t="shared" si="19"/>
        <v>0</v>
      </c>
      <c r="D72" s="121">
        <f t="shared" si="20"/>
        <v>0</v>
      </c>
      <c r="E72" s="121">
        <f>IFERROR(IF($A72=0,0,#REF!*#REF!),0)</f>
        <v>0</v>
      </c>
      <c r="F72" s="122">
        <f t="shared" si="21"/>
        <v>0</v>
      </c>
      <c r="I72" s="30">
        <f t="shared" si="22"/>
        <v>0</v>
      </c>
      <c r="J72" s="30">
        <f>IF(I72=1,1,IF(SUM(J73:J$169)+SUM(I$26:I72)&lt;$I$22,1,0))</f>
        <v>0</v>
      </c>
      <c r="K72" s="33">
        <f t="shared" si="16"/>
        <v>0</v>
      </c>
      <c r="L72" s="33">
        <f t="shared" si="1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3"/>
        <v>0</v>
      </c>
      <c r="AE72" s="32"/>
      <c r="AF72" s="39"/>
      <c r="AG72" s="38"/>
    </row>
    <row r="73" spans="1:33" s="27" customFormat="1" hidden="1" x14ac:dyDescent="0.25">
      <c r="A73" s="30">
        <f t="shared" si="24"/>
        <v>0</v>
      </c>
      <c r="B73" s="122">
        <f t="shared" si="18"/>
        <v>0</v>
      </c>
      <c r="C73" s="121">
        <f t="shared" si="19"/>
        <v>0</v>
      </c>
      <c r="D73" s="121">
        <f t="shared" si="20"/>
        <v>0</v>
      </c>
      <c r="E73" s="121">
        <f>IFERROR(IF($A73=0,0,#REF!*#REF!),0)</f>
        <v>0</v>
      </c>
      <c r="F73" s="122">
        <f t="shared" si="21"/>
        <v>0</v>
      </c>
      <c r="I73" s="30">
        <f t="shared" si="22"/>
        <v>0</v>
      </c>
      <c r="J73" s="30">
        <f>IF(I73=1,1,IF(SUM(J74:J$169)+SUM(I$26:I73)&lt;$I$22,1,0))</f>
        <v>0</v>
      </c>
      <c r="K73" s="33">
        <f t="shared" si="16"/>
        <v>0</v>
      </c>
      <c r="L73" s="33">
        <f t="shared" si="1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3"/>
        <v>0</v>
      </c>
      <c r="AE73" s="32"/>
      <c r="AF73" s="39"/>
      <c r="AG73" s="38"/>
    </row>
    <row r="74" spans="1:33" s="27" customFormat="1" hidden="1" x14ac:dyDescent="0.25">
      <c r="A74" s="30">
        <f t="shared" si="24"/>
        <v>0</v>
      </c>
      <c r="B74" s="122">
        <f t="shared" si="18"/>
        <v>0</v>
      </c>
      <c r="C74" s="121">
        <f t="shared" si="19"/>
        <v>0</v>
      </c>
      <c r="D74" s="121">
        <f t="shared" si="20"/>
        <v>0</v>
      </c>
      <c r="E74" s="121">
        <f>IFERROR(IF($A74=0,0,#REF!*#REF!),0)</f>
        <v>0</v>
      </c>
      <c r="F74" s="122">
        <f t="shared" si="21"/>
        <v>0</v>
      </c>
      <c r="I74" s="30">
        <f t="shared" si="22"/>
        <v>0</v>
      </c>
      <c r="J74" s="30">
        <f>IF(I74=1,1,IF(SUM(J75:J$169)+SUM(I$26:I74)&lt;$I$22,1,0))</f>
        <v>0</v>
      </c>
      <c r="K74" s="33">
        <f t="shared" si="16"/>
        <v>0</v>
      </c>
      <c r="L74" s="33">
        <f t="shared" si="1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3"/>
        <v>0</v>
      </c>
      <c r="AE74" s="32"/>
      <c r="AF74" s="39"/>
      <c r="AG74" s="38"/>
    </row>
    <row r="75" spans="1:33" s="27" customFormat="1" hidden="1" x14ac:dyDescent="0.25">
      <c r="A75" s="30">
        <f t="shared" si="24"/>
        <v>0</v>
      </c>
      <c r="B75" s="122">
        <f t="shared" si="18"/>
        <v>0</v>
      </c>
      <c r="C75" s="121">
        <f t="shared" si="19"/>
        <v>0</v>
      </c>
      <c r="D75" s="121">
        <f t="shared" si="20"/>
        <v>0</v>
      </c>
      <c r="E75" s="121">
        <f>IFERROR(IF($A75=0,0,#REF!*#REF!),0)</f>
        <v>0</v>
      </c>
      <c r="F75" s="122">
        <f t="shared" si="21"/>
        <v>0</v>
      </c>
      <c r="I75" s="30">
        <f t="shared" si="22"/>
        <v>0</v>
      </c>
      <c r="J75" s="30">
        <f>IF(I75=1,1,IF(SUM(J76:J$169)+SUM(I$26:I75)&lt;$I$22,1,0))</f>
        <v>0</v>
      </c>
      <c r="K75" s="33">
        <f t="shared" si="16"/>
        <v>0</v>
      </c>
      <c r="L75" s="33">
        <f t="shared" si="1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3"/>
        <v>0</v>
      </c>
      <c r="AE75" s="32"/>
      <c r="AF75" s="39"/>
      <c r="AG75" s="38"/>
    </row>
    <row r="76" spans="1:33" s="27" customFormat="1" hidden="1" x14ac:dyDescent="0.25">
      <c r="A76" s="30">
        <f t="shared" si="24"/>
        <v>0</v>
      </c>
      <c r="B76" s="122">
        <f t="shared" si="18"/>
        <v>0</v>
      </c>
      <c r="C76" s="121">
        <f t="shared" si="19"/>
        <v>0</v>
      </c>
      <c r="D76" s="121">
        <f t="shared" si="20"/>
        <v>0</v>
      </c>
      <c r="E76" s="121">
        <f>IFERROR(IF($A76=0,0,#REF!*#REF!),0)</f>
        <v>0</v>
      </c>
      <c r="F76" s="122">
        <f t="shared" si="21"/>
        <v>0</v>
      </c>
      <c r="I76" s="30">
        <f t="shared" si="22"/>
        <v>0</v>
      </c>
      <c r="J76" s="30">
        <f>IF(I76=1,1,IF(SUM(J77:J$169)+SUM(I$26:I76)&lt;$I$22,1,0))</f>
        <v>0</v>
      </c>
      <c r="K76" s="33">
        <f t="shared" si="16"/>
        <v>0</v>
      </c>
      <c r="L76" s="33">
        <f t="shared" si="1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3"/>
        <v>0</v>
      </c>
      <c r="AE76" s="32"/>
      <c r="AF76" s="39"/>
      <c r="AG76" s="38"/>
    </row>
    <row r="77" spans="1:33" s="27" customFormat="1" hidden="1" x14ac:dyDescent="0.25">
      <c r="A77" s="30">
        <f t="shared" si="24"/>
        <v>0</v>
      </c>
      <c r="B77" s="122">
        <f t="shared" si="18"/>
        <v>0</v>
      </c>
      <c r="C77" s="121">
        <f t="shared" si="19"/>
        <v>0</v>
      </c>
      <c r="D77" s="121">
        <f t="shared" si="20"/>
        <v>0</v>
      </c>
      <c r="E77" s="121">
        <f>IFERROR(IF($A77=0,0,#REF!*#REF!),0)</f>
        <v>0</v>
      </c>
      <c r="F77" s="122">
        <f t="shared" si="21"/>
        <v>0</v>
      </c>
      <c r="I77" s="30">
        <f t="shared" si="22"/>
        <v>0</v>
      </c>
      <c r="J77" s="30">
        <f>IF(I77=1,1,IF(SUM(J78:J$169)+SUM(I$26:I77)&lt;$I$22,1,0))</f>
        <v>0</v>
      </c>
      <c r="K77" s="33">
        <f t="shared" si="16"/>
        <v>0</v>
      </c>
      <c r="L77" s="33">
        <f t="shared" si="1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3"/>
        <v>0</v>
      </c>
      <c r="AE77" s="32"/>
      <c r="AF77" s="39"/>
      <c r="AG77" s="38"/>
    </row>
    <row r="78" spans="1:33" s="27" customFormat="1" hidden="1" x14ac:dyDescent="0.25">
      <c r="A78" s="30">
        <f t="shared" si="24"/>
        <v>0</v>
      </c>
      <c r="B78" s="122">
        <f t="shared" si="18"/>
        <v>0</v>
      </c>
      <c r="C78" s="121">
        <f t="shared" si="19"/>
        <v>0</v>
      </c>
      <c r="D78" s="121">
        <f t="shared" si="20"/>
        <v>0</v>
      </c>
      <c r="E78" s="121">
        <f>IFERROR(IF($A78=0,0,#REF!*#REF!),0)</f>
        <v>0</v>
      </c>
      <c r="F78" s="122">
        <f t="shared" si="21"/>
        <v>0</v>
      </c>
      <c r="I78" s="30">
        <f t="shared" si="22"/>
        <v>0</v>
      </c>
      <c r="J78" s="30">
        <f>IF(I78=1,1,IF(SUM(J79:J$169)+SUM(I$26:I78)&lt;$I$22,1,0))</f>
        <v>0</v>
      </c>
      <c r="K78" s="33">
        <f t="shared" si="16"/>
        <v>0</v>
      </c>
      <c r="L78" s="33">
        <f t="shared" si="1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3"/>
        <v>0</v>
      </c>
      <c r="AE78" s="32"/>
      <c r="AF78" s="39"/>
      <c r="AG78" s="38"/>
    </row>
    <row r="79" spans="1:33" s="27" customFormat="1" hidden="1" x14ac:dyDescent="0.25">
      <c r="A79" s="30">
        <f t="shared" si="24"/>
        <v>0</v>
      </c>
      <c r="B79" s="122">
        <f t="shared" si="18"/>
        <v>0</v>
      </c>
      <c r="C79" s="121">
        <f t="shared" si="19"/>
        <v>0</v>
      </c>
      <c r="D79" s="121">
        <f t="shared" si="20"/>
        <v>0</v>
      </c>
      <c r="E79" s="121">
        <f>IFERROR(IF($A79=0,0,#REF!*#REF!),0)</f>
        <v>0</v>
      </c>
      <c r="F79" s="122">
        <f t="shared" si="21"/>
        <v>0</v>
      </c>
      <c r="I79" s="30">
        <f t="shared" si="22"/>
        <v>0</v>
      </c>
      <c r="J79" s="30">
        <f>IF(I79=1,1,IF(SUM(J80:J$169)+SUM(I$26:I79)&lt;$I$22,1,0))</f>
        <v>0</v>
      </c>
      <c r="K79" s="33">
        <f t="shared" si="16"/>
        <v>0</v>
      </c>
      <c r="L79" s="33">
        <f t="shared" si="1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3"/>
        <v>0</v>
      </c>
      <c r="AE79" s="32"/>
      <c r="AF79" s="39"/>
      <c r="AG79" s="38"/>
    </row>
    <row r="80" spans="1:33" s="27" customFormat="1" hidden="1" x14ac:dyDescent="0.25">
      <c r="A80" s="30">
        <f t="shared" si="24"/>
        <v>0</v>
      </c>
      <c r="B80" s="122">
        <f t="shared" si="18"/>
        <v>0</v>
      </c>
      <c r="C80" s="121">
        <f t="shared" si="19"/>
        <v>0</v>
      </c>
      <c r="D80" s="121">
        <f t="shared" si="20"/>
        <v>0</v>
      </c>
      <c r="E80" s="121">
        <f>IFERROR(IF($A80=0,0,#REF!*#REF!),0)</f>
        <v>0</v>
      </c>
      <c r="F80" s="122">
        <f t="shared" si="21"/>
        <v>0</v>
      </c>
      <c r="I80" s="30">
        <f t="shared" si="22"/>
        <v>0</v>
      </c>
      <c r="J80" s="30">
        <f>IF(I80=1,1,IF(SUM(J81:J$169)+SUM(I$26:I80)&lt;$I$22,1,0))</f>
        <v>0</v>
      </c>
      <c r="K80" s="33">
        <f t="shared" si="16"/>
        <v>0</v>
      </c>
      <c r="L80" s="33">
        <f t="shared" si="1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3"/>
        <v>0</v>
      </c>
      <c r="AE80" s="32"/>
      <c r="AF80" s="39"/>
      <c r="AG80" s="38"/>
    </row>
    <row r="81" spans="1:33" s="27" customFormat="1" hidden="1" x14ac:dyDescent="0.25">
      <c r="A81" s="30">
        <f t="shared" si="24"/>
        <v>0</v>
      </c>
      <c r="B81" s="122">
        <f t="shared" si="18"/>
        <v>0</v>
      </c>
      <c r="C81" s="121">
        <f t="shared" si="19"/>
        <v>0</v>
      </c>
      <c r="D81" s="121">
        <f t="shared" si="20"/>
        <v>0</v>
      </c>
      <c r="E81" s="121">
        <f>IFERROR(IF($A81=0,0,#REF!*#REF!),0)</f>
        <v>0</v>
      </c>
      <c r="F81" s="122">
        <f t="shared" si="21"/>
        <v>0</v>
      </c>
      <c r="I81" s="30">
        <f t="shared" si="22"/>
        <v>0</v>
      </c>
      <c r="J81" s="30">
        <f>IF(I81=1,1,IF(SUM(J82:J$169)+SUM(I$26:I81)&lt;$I$22,1,0))</f>
        <v>0</v>
      </c>
      <c r="K81" s="33">
        <f t="shared" si="16"/>
        <v>0</v>
      </c>
      <c r="L81" s="33">
        <f t="shared" si="1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3"/>
        <v>0</v>
      </c>
      <c r="AE81" s="32"/>
      <c r="AF81" s="39"/>
      <c r="AG81" s="38"/>
    </row>
    <row r="82" spans="1:33" s="27" customFormat="1" x14ac:dyDescent="0.25">
      <c r="A82" s="30"/>
      <c r="B82" s="122">
        <f t="shared" si="18"/>
        <v>0</v>
      </c>
      <c r="C82" s="121">
        <f t="shared" si="19"/>
        <v>0</v>
      </c>
      <c r="D82" s="121">
        <f t="shared" si="20"/>
        <v>0</v>
      </c>
      <c r="E82" s="121">
        <f>IFERROR(IF($A82=0,0,#REF!*#REF!),0)</f>
        <v>0</v>
      </c>
      <c r="F82" s="122">
        <f t="shared" si="21"/>
        <v>0</v>
      </c>
      <c r="I82" s="30">
        <v>1</v>
      </c>
      <c r="J82" s="30">
        <f>IF(I82=1,1,IF(SUM(J83:J$169)+SUM(I$26:I82)&lt;$I$22,1,0))</f>
        <v>1</v>
      </c>
      <c r="K82" s="33">
        <f t="shared" si="16"/>
        <v>1</v>
      </c>
      <c r="L82" s="33">
        <f t="shared" si="17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3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16"/>
        <v>1</v>
      </c>
      <c r="L83" s="33">
        <f t="shared" si="17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ROUND(SUM(AD84:AD103),2)</f>
        <v>0</v>
      </c>
      <c r="AE83" s="32"/>
      <c r="AF83" s="39"/>
      <c r="AG83" s="38"/>
    </row>
    <row r="84" spans="1:33" s="27" customFormat="1" x14ac:dyDescent="0.25">
      <c r="A84" s="30"/>
      <c r="B84" s="122">
        <f t="shared" ref="B84:B103" si="25">IFERROR(IF($A84=0,0, ($AD84/$G$1)/$E$1  ),0)</f>
        <v>0</v>
      </c>
      <c r="C84" s="121">
        <f t="shared" ref="C84:C103" si="26">IF($A84=0,0,$B84*$E$1)</f>
        <v>0</v>
      </c>
      <c r="D84" s="121">
        <f t="shared" ref="D84:D103" si="27">IF($A84=0,0,$B84*$F$1)</f>
        <v>0</v>
      </c>
      <c r="E84" s="121">
        <f>IFERROR(IF($A84=0,0,#REF!*#REF!),0)</f>
        <v>0</v>
      </c>
      <c r="F84" s="122">
        <f t="shared" ref="F84:F103" si="28">IF($A84=0,0, ( ($AD84/$E84) / $Y84))</f>
        <v>0</v>
      </c>
      <c r="I84" s="30">
        <v>1</v>
      </c>
      <c r="J84" s="30">
        <f>IF(I84=1,1,IF(SUM(J85:J$169)+SUM(I$26:I84)&lt;$I$22,1,0))</f>
        <v>1</v>
      </c>
      <c r="K84" s="33">
        <f t="shared" si="16"/>
        <v>1</v>
      </c>
      <c r="L84" s="33">
        <f t="shared" si="17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>ROUND(AB84*AC84,4)</f>
        <v>0</v>
      </c>
      <c r="AE84" s="32"/>
      <c r="AF84" s="39"/>
      <c r="AG84" s="38"/>
    </row>
    <row r="85" spans="1:33" s="27" customFormat="1" x14ac:dyDescent="0.25">
      <c r="A85" s="30"/>
      <c r="B85" s="122">
        <f t="shared" si="25"/>
        <v>0</v>
      </c>
      <c r="C85" s="121">
        <f t="shared" si="26"/>
        <v>0</v>
      </c>
      <c r="D85" s="121">
        <f t="shared" si="27"/>
        <v>0</v>
      </c>
      <c r="E85" s="121">
        <f>IFERROR(IF($A85=0,0,#REF!*#REF!),0)</f>
        <v>0</v>
      </c>
      <c r="F85" s="122">
        <f t="shared" si="28"/>
        <v>0</v>
      </c>
      <c r="I85" s="30">
        <v>1</v>
      </c>
      <c r="J85" s="30">
        <f>IF(I85=1,1,IF(SUM(J86:J$169)+SUM(I$26:I85)&lt;$I$22,1,0))</f>
        <v>1</v>
      </c>
      <c r="K85" s="33">
        <f t="shared" si="16"/>
        <v>1</v>
      </c>
      <c r="L85" s="33">
        <f t="shared" si="1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29">ROUND(AB85*AC85,4)</f>
        <v>0</v>
      </c>
      <c r="AE85" s="32"/>
      <c r="AF85" s="39"/>
      <c r="AG85" s="38"/>
    </row>
    <row r="86" spans="1:33" s="27" customFormat="1" hidden="1" x14ac:dyDescent="0.25">
      <c r="A86" s="30">
        <f t="shared" ref="A86:A103" si="30">IFERROR(IF(AD86&gt;0,T86,0),0)</f>
        <v>0</v>
      </c>
      <c r="B86" s="122">
        <f t="shared" si="25"/>
        <v>0</v>
      </c>
      <c r="C86" s="121">
        <f t="shared" si="26"/>
        <v>0</v>
      </c>
      <c r="D86" s="121">
        <f t="shared" si="27"/>
        <v>0</v>
      </c>
      <c r="E86" s="121">
        <f>IFERROR(IF($A86=0,0,#REF!*#REF!),0)</f>
        <v>0</v>
      </c>
      <c r="F86" s="122">
        <f t="shared" si="28"/>
        <v>0</v>
      </c>
      <c r="I86" s="30">
        <f t="shared" ref="I86:I103" si="31">IF($AD86=0,0,1)</f>
        <v>0</v>
      </c>
      <c r="J86" s="30">
        <f>IF(I86=1,1,IF(SUM(J87:J$169)+SUM(I$26:I86)&lt;$I$22,1,0))</f>
        <v>0</v>
      </c>
      <c r="K86" s="33">
        <f t="shared" si="16"/>
        <v>0</v>
      </c>
      <c r="L86" s="33">
        <f t="shared" si="17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9"/>
        <v>0</v>
      </c>
      <c r="AE86" s="32"/>
      <c r="AF86" s="39"/>
      <c r="AG86" s="38"/>
    </row>
    <row r="87" spans="1:33" s="27" customFormat="1" hidden="1" x14ac:dyDescent="0.25">
      <c r="A87" s="30">
        <f t="shared" si="30"/>
        <v>0</v>
      </c>
      <c r="B87" s="122">
        <f t="shared" si="25"/>
        <v>0</v>
      </c>
      <c r="C87" s="121">
        <f t="shared" si="26"/>
        <v>0</v>
      </c>
      <c r="D87" s="121">
        <f t="shared" si="27"/>
        <v>0</v>
      </c>
      <c r="E87" s="121">
        <f>IFERROR(IF($A87=0,0,#REF!*#REF!),0)</f>
        <v>0</v>
      </c>
      <c r="F87" s="122">
        <f t="shared" si="28"/>
        <v>0</v>
      </c>
      <c r="I87" s="30">
        <f t="shared" si="31"/>
        <v>0</v>
      </c>
      <c r="J87" s="30">
        <f>IF(I87=1,1,IF(SUM(J88:J$169)+SUM(I$26:I87)&lt;$I$22,1,0))</f>
        <v>0</v>
      </c>
      <c r="K87" s="33">
        <f t="shared" si="16"/>
        <v>0</v>
      </c>
      <c r="L87" s="33">
        <f t="shared" si="1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9"/>
        <v>0</v>
      </c>
      <c r="AE87" s="32"/>
      <c r="AF87" s="39"/>
      <c r="AG87" s="38"/>
    </row>
    <row r="88" spans="1:33" s="27" customFormat="1" hidden="1" x14ac:dyDescent="0.25">
      <c r="A88" s="30">
        <f t="shared" si="30"/>
        <v>0</v>
      </c>
      <c r="B88" s="122">
        <f t="shared" si="25"/>
        <v>0</v>
      </c>
      <c r="C88" s="121">
        <f t="shared" si="26"/>
        <v>0</v>
      </c>
      <c r="D88" s="121">
        <f t="shared" si="27"/>
        <v>0</v>
      </c>
      <c r="E88" s="121">
        <f>IFERROR(IF($A88=0,0,#REF!*#REF!),0)</f>
        <v>0</v>
      </c>
      <c r="F88" s="122">
        <f t="shared" si="28"/>
        <v>0</v>
      </c>
      <c r="I88" s="30">
        <f t="shared" si="31"/>
        <v>0</v>
      </c>
      <c r="J88" s="30">
        <f>IF(I88=1,1,IF(SUM(J89:J$169)+SUM(I$26:I88)&lt;$I$22,1,0))</f>
        <v>0</v>
      </c>
      <c r="K88" s="33">
        <f t="shared" si="16"/>
        <v>0</v>
      </c>
      <c r="L88" s="33">
        <f t="shared" si="1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9"/>
        <v>0</v>
      </c>
      <c r="AE88" s="32"/>
      <c r="AF88" s="39"/>
      <c r="AG88" s="38"/>
    </row>
    <row r="89" spans="1:33" s="27" customFormat="1" hidden="1" x14ac:dyDescent="0.25">
      <c r="A89" s="30">
        <f t="shared" si="30"/>
        <v>0</v>
      </c>
      <c r="B89" s="122">
        <f t="shared" si="25"/>
        <v>0</v>
      </c>
      <c r="C89" s="121">
        <f t="shared" si="26"/>
        <v>0</v>
      </c>
      <c r="D89" s="121">
        <f t="shared" si="27"/>
        <v>0</v>
      </c>
      <c r="E89" s="121">
        <f>IFERROR(IF($A89=0,0,#REF!*#REF!),0)</f>
        <v>0</v>
      </c>
      <c r="F89" s="122">
        <f t="shared" si="28"/>
        <v>0</v>
      </c>
      <c r="I89" s="30">
        <f t="shared" si="31"/>
        <v>0</v>
      </c>
      <c r="J89" s="30">
        <f>IF(I89=1,1,IF(SUM(J90:J$169)+SUM(I$26:I89)&lt;$I$22,1,0))</f>
        <v>0</v>
      </c>
      <c r="K89" s="33">
        <f t="shared" si="16"/>
        <v>0</v>
      </c>
      <c r="L89" s="33">
        <f t="shared" si="1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9"/>
        <v>0</v>
      </c>
      <c r="AE89" s="32"/>
      <c r="AF89" s="39"/>
      <c r="AG89" s="38"/>
    </row>
    <row r="90" spans="1:33" s="27" customFormat="1" hidden="1" x14ac:dyDescent="0.25">
      <c r="A90" s="30">
        <f t="shared" si="30"/>
        <v>0</v>
      </c>
      <c r="B90" s="122">
        <f t="shared" si="25"/>
        <v>0</v>
      </c>
      <c r="C90" s="121">
        <f t="shared" si="26"/>
        <v>0</v>
      </c>
      <c r="D90" s="121">
        <f t="shared" si="27"/>
        <v>0</v>
      </c>
      <c r="E90" s="121">
        <f>IFERROR(IF($A90=0,0,#REF!*#REF!),0)</f>
        <v>0</v>
      </c>
      <c r="F90" s="122">
        <f t="shared" si="28"/>
        <v>0</v>
      </c>
      <c r="I90" s="30">
        <f t="shared" si="31"/>
        <v>0</v>
      </c>
      <c r="J90" s="30">
        <f>IF(I90=1,1,IF(SUM(J91:J$169)+SUM(I$26:I90)&lt;$I$22,1,0))</f>
        <v>0</v>
      </c>
      <c r="K90" s="33">
        <f t="shared" ref="K90:K121" si="32">MAX(I90:J90)</f>
        <v>0</v>
      </c>
      <c r="L90" s="33">
        <f t="shared" ref="L90:L121" si="33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9"/>
        <v>0</v>
      </c>
      <c r="AE90" s="32"/>
      <c r="AF90" s="39"/>
      <c r="AG90" s="38"/>
    </row>
    <row r="91" spans="1:33" s="27" customFormat="1" hidden="1" x14ac:dyDescent="0.25">
      <c r="A91" s="30">
        <f t="shared" si="30"/>
        <v>0</v>
      </c>
      <c r="B91" s="122">
        <f t="shared" si="25"/>
        <v>0</v>
      </c>
      <c r="C91" s="121">
        <f t="shared" si="26"/>
        <v>0</v>
      </c>
      <c r="D91" s="121">
        <f t="shared" si="27"/>
        <v>0</v>
      </c>
      <c r="E91" s="121">
        <f>IFERROR(IF($A91=0,0,#REF!*#REF!),0)</f>
        <v>0</v>
      </c>
      <c r="F91" s="122">
        <f t="shared" si="28"/>
        <v>0</v>
      </c>
      <c r="I91" s="30">
        <f t="shared" si="31"/>
        <v>0</v>
      </c>
      <c r="J91" s="30">
        <f>IF(I91=1,1,IF(SUM(J92:J$169)+SUM(I$26:I91)&lt;$I$22,1,0))</f>
        <v>0</v>
      </c>
      <c r="K91" s="33">
        <f t="shared" si="32"/>
        <v>0</v>
      </c>
      <c r="L91" s="33">
        <f t="shared" si="33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9"/>
        <v>0</v>
      </c>
      <c r="AE91" s="32"/>
      <c r="AF91" s="39"/>
      <c r="AG91" s="38"/>
    </row>
    <row r="92" spans="1:33" s="27" customFormat="1" hidden="1" x14ac:dyDescent="0.25">
      <c r="A92" s="30">
        <f t="shared" si="30"/>
        <v>0</v>
      </c>
      <c r="B92" s="122">
        <f t="shared" si="25"/>
        <v>0</v>
      </c>
      <c r="C92" s="121">
        <f t="shared" si="26"/>
        <v>0</v>
      </c>
      <c r="D92" s="121">
        <f t="shared" si="27"/>
        <v>0</v>
      </c>
      <c r="E92" s="121">
        <f>IFERROR(IF($A92=0,0,#REF!*#REF!),0)</f>
        <v>0</v>
      </c>
      <c r="F92" s="122">
        <f t="shared" si="28"/>
        <v>0</v>
      </c>
      <c r="I92" s="30">
        <f t="shared" si="31"/>
        <v>0</v>
      </c>
      <c r="J92" s="30">
        <f>IF(I92=1,1,IF(SUM(J93:J$169)+SUM(I$26:I92)&lt;$I$22,1,0))</f>
        <v>0</v>
      </c>
      <c r="K92" s="33">
        <f t="shared" si="32"/>
        <v>0</v>
      </c>
      <c r="L92" s="33">
        <f t="shared" si="3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9"/>
        <v>0</v>
      </c>
      <c r="AE92" s="32"/>
      <c r="AF92" s="39"/>
      <c r="AG92" s="38"/>
    </row>
    <row r="93" spans="1:33" s="27" customFormat="1" hidden="1" x14ac:dyDescent="0.25">
      <c r="A93" s="30">
        <f t="shared" si="30"/>
        <v>0</v>
      </c>
      <c r="B93" s="122">
        <f t="shared" si="25"/>
        <v>0</v>
      </c>
      <c r="C93" s="121">
        <f t="shared" si="26"/>
        <v>0</v>
      </c>
      <c r="D93" s="121">
        <f t="shared" si="27"/>
        <v>0</v>
      </c>
      <c r="E93" s="121">
        <f>IFERROR(IF($A93=0,0,#REF!*#REF!),0)</f>
        <v>0</v>
      </c>
      <c r="F93" s="122">
        <f t="shared" si="28"/>
        <v>0</v>
      </c>
      <c r="I93" s="30">
        <f t="shared" si="31"/>
        <v>0</v>
      </c>
      <c r="J93" s="30">
        <f>IF(I93=1,1,IF(SUM(J94:J$169)+SUM(I$26:I93)&lt;$I$22,1,0))</f>
        <v>0</v>
      </c>
      <c r="K93" s="33">
        <f t="shared" si="32"/>
        <v>0</v>
      </c>
      <c r="L93" s="33">
        <f t="shared" si="3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9"/>
        <v>0</v>
      </c>
      <c r="AE93" s="32"/>
      <c r="AF93" s="39"/>
      <c r="AG93" s="38"/>
    </row>
    <row r="94" spans="1:33" s="27" customFormat="1" hidden="1" x14ac:dyDescent="0.25">
      <c r="A94" s="30">
        <f t="shared" si="30"/>
        <v>0</v>
      </c>
      <c r="B94" s="122">
        <f t="shared" si="25"/>
        <v>0</v>
      </c>
      <c r="C94" s="121">
        <f t="shared" si="26"/>
        <v>0</v>
      </c>
      <c r="D94" s="121">
        <f t="shared" si="27"/>
        <v>0</v>
      </c>
      <c r="E94" s="121">
        <f>IFERROR(IF($A94=0,0,#REF!*#REF!),0)</f>
        <v>0</v>
      </c>
      <c r="F94" s="122">
        <f t="shared" si="28"/>
        <v>0</v>
      </c>
      <c r="I94" s="30">
        <f t="shared" si="31"/>
        <v>0</v>
      </c>
      <c r="J94" s="30">
        <f>IF(I94=1,1,IF(SUM(J95:J$169)+SUM(I$26:I94)&lt;$I$22,1,0))</f>
        <v>0</v>
      </c>
      <c r="K94" s="33">
        <f t="shared" si="32"/>
        <v>0</v>
      </c>
      <c r="L94" s="33">
        <f t="shared" si="3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9"/>
        <v>0</v>
      </c>
      <c r="AE94" s="32"/>
      <c r="AF94" s="39"/>
      <c r="AG94" s="38"/>
    </row>
    <row r="95" spans="1:33" s="27" customFormat="1" hidden="1" x14ac:dyDescent="0.25">
      <c r="A95" s="30">
        <f t="shared" si="30"/>
        <v>0</v>
      </c>
      <c r="B95" s="122">
        <f t="shared" si="25"/>
        <v>0</v>
      </c>
      <c r="C95" s="121">
        <f t="shared" si="26"/>
        <v>0</v>
      </c>
      <c r="D95" s="121">
        <f t="shared" si="27"/>
        <v>0</v>
      </c>
      <c r="E95" s="121">
        <f>IFERROR(IF($A95=0,0,#REF!*#REF!),0)</f>
        <v>0</v>
      </c>
      <c r="F95" s="122">
        <f t="shared" si="28"/>
        <v>0</v>
      </c>
      <c r="I95" s="30">
        <f t="shared" si="31"/>
        <v>0</v>
      </c>
      <c r="J95" s="30">
        <f>IF(I95=1,1,IF(SUM(J96:J$169)+SUM(I$26:I95)&lt;$I$22,1,0))</f>
        <v>0</v>
      </c>
      <c r="K95" s="33">
        <f t="shared" si="32"/>
        <v>0</v>
      </c>
      <c r="L95" s="33">
        <f t="shared" si="3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9"/>
        <v>0</v>
      </c>
      <c r="AE95" s="32"/>
      <c r="AF95" s="39"/>
      <c r="AG95" s="38"/>
    </row>
    <row r="96" spans="1:33" s="27" customFormat="1" hidden="1" x14ac:dyDescent="0.25">
      <c r="A96" s="30">
        <f t="shared" si="30"/>
        <v>0</v>
      </c>
      <c r="B96" s="122">
        <f t="shared" si="25"/>
        <v>0</v>
      </c>
      <c r="C96" s="121">
        <f t="shared" si="26"/>
        <v>0</v>
      </c>
      <c r="D96" s="121">
        <f t="shared" si="27"/>
        <v>0</v>
      </c>
      <c r="E96" s="121">
        <f>IFERROR(IF($A96=0,0,#REF!*#REF!),0)</f>
        <v>0</v>
      </c>
      <c r="F96" s="122">
        <f t="shared" si="28"/>
        <v>0</v>
      </c>
      <c r="I96" s="30">
        <f t="shared" si="31"/>
        <v>0</v>
      </c>
      <c r="J96" s="30">
        <f>IF(I96=1,1,IF(SUM(J97:J$169)+SUM(I$26:I96)&lt;$I$22,1,0))</f>
        <v>0</v>
      </c>
      <c r="K96" s="33">
        <f t="shared" si="32"/>
        <v>0</v>
      </c>
      <c r="L96" s="33">
        <f t="shared" si="3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9"/>
        <v>0</v>
      </c>
      <c r="AE96" s="32"/>
      <c r="AF96" s="39"/>
      <c r="AG96" s="38"/>
    </row>
    <row r="97" spans="1:33" s="27" customFormat="1" ht="14.45" hidden="1" customHeight="1" x14ac:dyDescent="0.25">
      <c r="A97" s="30">
        <f t="shared" si="30"/>
        <v>0</v>
      </c>
      <c r="B97" s="122">
        <f t="shared" si="25"/>
        <v>0</v>
      </c>
      <c r="C97" s="121">
        <f t="shared" si="26"/>
        <v>0</v>
      </c>
      <c r="D97" s="121">
        <f t="shared" si="27"/>
        <v>0</v>
      </c>
      <c r="E97" s="121">
        <f>IFERROR(IF($A97=0,0,#REF!*#REF!),0)</f>
        <v>0</v>
      </c>
      <c r="F97" s="122">
        <f t="shared" si="28"/>
        <v>0</v>
      </c>
      <c r="I97" s="30">
        <f t="shared" si="31"/>
        <v>0</v>
      </c>
      <c r="J97" s="30">
        <f>IF(I97=1,1,IF(SUM(J98:J$169)+SUM(I$26:I97)&lt;$I$22,1,0))</f>
        <v>0</v>
      </c>
      <c r="K97" s="33">
        <f t="shared" si="32"/>
        <v>0</v>
      </c>
      <c r="L97" s="33">
        <f t="shared" si="3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9"/>
        <v>0</v>
      </c>
      <c r="AE97" s="32"/>
      <c r="AF97" s="39"/>
      <c r="AG97" s="38"/>
    </row>
    <row r="98" spans="1:33" s="27" customFormat="1" hidden="1" x14ac:dyDescent="0.25">
      <c r="A98" s="30">
        <f t="shared" si="30"/>
        <v>0</v>
      </c>
      <c r="B98" s="122">
        <f t="shared" si="25"/>
        <v>0</v>
      </c>
      <c r="C98" s="121">
        <f t="shared" si="26"/>
        <v>0</v>
      </c>
      <c r="D98" s="121">
        <f t="shared" si="27"/>
        <v>0</v>
      </c>
      <c r="E98" s="121">
        <f>IFERROR(IF($A98=0,0,#REF!*#REF!),0)</f>
        <v>0</v>
      </c>
      <c r="F98" s="122">
        <f t="shared" si="28"/>
        <v>0</v>
      </c>
      <c r="I98" s="30">
        <f t="shared" si="31"/>
        <v>0</v>
      </c>
      <c r="J98" s="30">
        <f>IF(I98=1,1,IF(SUM(J99:J$169)+SUM(I$26:I98)&lt;$I$22,1,0))</f>
        <v>0</v>
      </c>
      <c r="K98" s="33">
        <f t="shared" si="32"/>
        <v>0</v>
      </c>
      <c r="L98" s="33">
        <f t="shared" si="3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9"/>
        <v>0</v>
      </c>
      <c r="AE98" s="32"/>
      <c r="AF98" s="39"/>
      <c r="AG98" s="38"/>
    </row>
    <row r="99" spans="1:33" s="27" customFormat="1" hidden="1" x14ac:dyDescent="0.25">
      <c r="A99" s="30">
        <f t="shared" si="30"/>
        <v>0</v>
      </c>
      <c r="B99" s="122">
        <f t="shared" si="25"/>
        <v>0</v>
      </c>
      <c r="C99" s="121">
        <f t="shared" si="26"/>
        <v>0</v>
      </c>
      <c r="D99" s="121">
        <f t="shared" si="27"/>
        <v>0</v>
      </c>
      <c r="E99" s="121">
        <f>IFERROR(IF($A99=0,0,#REF!*#REF!),0)</f>
        <v>0</v>
      </c>
      <c r="F99" s="122">
        <f t="shared" si="28"/>
        <v>0</v>
      </c>
      <c r="I99" s="30">
        <f t="shared" si="31"/>
        <v>0</v>
      </c>
      <c r="J99" s="30">
        <f>IF(I99=1,1,IF(SUM(J100:J$169)+SUM(I$26:I99)&lt;$I$22,1,0))</f>
        <v>0</v>
      </c>
      <c r="K99" s="33">
        <f t="shared" si="32"/>
        <v>0</v>
      </c>
      <c r="L99" s="33">
        <f t="shared" si="3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9"/>
        <v>0</v>
      </c>
      <c r="AE99" s="32"/>
      <c r="AF99" s="39"/>
      <c r="AG99" s="38"/>
    </row>
    <row r="100" spans="1:33" s="27" customFormat="1" hidden="1" x14ac:dyDescent="0.25">
      <c r="A100" s="30">
        <f t="shared" si="30"/>
        <v>0</v>
      </c>
      <c r="B100" s="122">
        <f t="shared" si="25"/>
        <v>0</v>
      </c>
      <c r="C100" s="121">
        <f t="shared" si="26"/>
        <v>0</v>
      </c>
      <c r="D100" s="121">
        <f t="shared" si="27"/>
        <v>0</v>
      </c>
      <c r="E100" s="121">
        <f>IFERROR(IF($A100=0,0,#REF!*#REF!),0)</f>
        <v>0</v>
      </c>
      <c r="F100" s="122">
        <f t="shared" si="28"/>
        <v>0</v>
      </c>
      <c r="I100" s="30">
        <f t="shared" si="31"/>
        <v>0</v>
      </c>
      <c r="J100" s="30">
        <f>IF(I100=1,1,IF(SUM(J101:J$169)+SUM(I$26:I100)&lt;$I$22,1,0))</f>
        <v>0</v>
      </c>
      <c r="K100" s="33">
        <f t="shared" si="32"/>
        <v>0</v>
      </c>
      <c r="L100" s="33">
        <f t="shared" si="3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9"/>
        <v>0</v>
      </c>
      <c r="AE100" s="32"/>
      <c r="AF100" s="39"/>
      <c r="AG100" s="38"/>
    </row>
    <row r="101" spans="1:33" s="27" customFormat="1" hidden="1" x14ac:dyDescent="0.25">
      <c r="A101" s="30">
        <f t="shared" si="30"/>
        <v>0</v>
      </c>
      <c r="B101" s="122">
        <f t="shared" si="25"/>
        <v>0</v>
      </c>
      <c r="C101" s="121">
        <f t="shared" si="26"/>
        <v>0</v>
      </c>
      <c r="D101" s="121">
        <f t="shared" si="27"/>
        <v>0</v>
      </c>
      <c r="E101" s="121">
        <f>IFERROR(IF($A101=0,0,#REF!*#REF!),0)</f>
        <v>0</v>
      </c>
      <c r="F101" s="122">
        <f t="shared" si="28"/>
        <v>0</v>
      </c>
      <c r="I101" s="30">
        <f t="shared" si="31"/>
        <v>0</v>
      </c>
      <c r="J101" s="30">
        <f>IF(I101=1,1,IF(SUM(J102:J$169)+SUM(I$26:I101)&lt;$I$22,1,0))</f>
        <v>0</v>
      </c>
      <c r="K101" s="33">
        <f t="shared" si="32"/>
        <v>0</v>
      </c>
      <c r="L101" s="33">
        <f t="shared" si="3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9"/>
        <v>0</v>
      </c>
      <c r="AE101" s="32"/>
      <c r="AF101" s="39"/>
      <c r="AG101" s="38"/>
    </row>
    <row r="102" spans="1:33" s="27" customFormat="1" hidden="1" x14ac:dyDescent="0.25">
      <c r="A102" s="30">
        <f t="shared" si="30"/>
        <v>0</v>
      </c>
      <c r="B102" s="122">
        <f t="shared" si="25"/>
        <v>0</v>
      </c>
      <c r="C102" s="121">
        <f t="shared" si="26"/>
        <v>0</v>
      </c>
      <c r="D102" s="121">
        <f t="shared" si="27"/>
        <v>0</v>
      </c>
      <c r="E102" s="121">
        <f>IFERROR(IF($A102=0,0,#REF!*#REF!),0)</f>
        <v>0</v>
      </c>
      <c r="F102" s="122">
        <f t="shared" si="28"/>
        <v>0</v>
      </c>
      <c r="I102" s="30">
        <f t="shared" si="31"/>
        <v>0</v>
      </c>
      <c r="J102" s="30">
        <f>IF(I102=1,1,IF(SUM(J103:J$169)+SUM(I$26:I102)&lt;$I$22,1,0))</f>
        <v>0</v>
      </c>
      <c r="K102" s="33">
        <f t="shared" si="32"/>
        <v>0</v>
      </c>
      <c r="L102" s="33">
        <f t="shared" si="3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9"/>
        <v>0</v>
      </c>
      <c r="AE102" s="32"/>
      <c r="AF102" s="39"/>
      <c r="AG102" s="38"/>
    </row>
    <row r="103" spans="1:33" s="27" customFormat="1" hidden="1" x14ac:dyDescent="0.25">
      <c r="A103" s="30">
        <f t="shared" si="30"/>
        <v>0</v>
      </c>
      <c r="B103" s="122">
        <f t="shared" si="25"/>
        <v>0</v>
      </c>
      <c r="C103" s="121">
        <f t="shared" si="26"/>
        <v>0</v>
      </c>
      <c r="D103" s="121">
        <f t="shared" si="27"/>
        <v>0</v>
      </c>
      <c r="E103" s="121">
        <f>IFERROR(IF($A103=0,0,#REF!*#REF!),0)</f>
        <v>0</v>
      </c>
      <c r="F103" s="122">
        <f t="shared" si="28"/>
        <v>0</v>
      </c>
      <c r="I103" s="30">
        <f t="shared" si="31"/>
        <v>0</v>
      </c>
      <c r="J103" s="30">
        <f>IF(I103=1,1,IF(SUM(J104:J$169)+SUM(I$26:I103)&lt;$I$22,1,0))</f>
        <v>0</v>
      </c>
      <c r="K103" s="33">
        <f t="shared" si="32"/>
        <v>0</v>
      </c>
      <c r="L103" s="33">
        <f t="shared" si="33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9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IF(I104=1,1,IF(SUM(J107:J$169)+SUM(I$26:I104)&lt;$I$22,1,0))</f>
        <v>1</v>
      </c>
      <c r="K104" s="33">
        <f t="shared" si="32"/>
        <v>1</v>
      </c>
      <c r="L104" s="33">
        <f t="shared" si="33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ROUND(AD41+AD62+AD83,2)</f>
        <v>15353.34</v>
      </c>
      <c r="AE104" s="32"/>
      <c r="AF104" s="39"/>
      <c r="AG104" s="38"/>
    </row>
    <row r="105" spans="1:33" s="101" customFormat="1" ht="14.45" customHeight="1" x14ac:dyDescent="0.25">
      <c r="A105" s="30"/>
      <c r="B105" s="122">
        <f>IFERROR(IF($A105=0,0, ($AD105/$G$1)/$E$1  ),0)</f>
        <v>0</v>
      </c>
      <c r="C105" s="121">
        <f>IF($A105=0,0,$B105*$E$1)</f>
        <v>0</v>
      </c>
      <c r="D105" s="121">
        <f>IF($A105=0,0,$B105*$F$1)</f>
        <v>0</v>
      </c>
      <c r="E105" s="121"/>
      <c r="F105" s="122"/>
      <c r="G105" s="64" t="s">
        <v>16</v>
      </c>
      <c r="H105" s="63">
        <f>IFERROR(IF(G105=$A$1,1,0),0)</f>
        <v>1</v>
      </c>
      <c r="I105" s="30">
        <v>1</v>
      </c>
      <c r="J105" s="30">
        <f>H105</f>
        <v>1</v>
      </c>
      <c r="K105" s="33">
        <f t="shared" si="32"/>
        <v>1</v>
      </c>
      <c r="L105" s="33">
        <f t="shared" si="33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12902.946936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IF(I106=1,1,IF(SUM(J109:J$169)+SUM(I$26:I106)&lt;$I$22,1,0))</f>
        <v>1</v>
      </c>
      <c r="K106" s="33">
        <f t="shared" si="32"/>
        <v>1</v>
      </c>
      <c r="L106" s="33">
        <f t="shared" si="33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ROUND(AD104+AD105,2)</f>
        <v>28256.29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 t="s">
        <v>18</v>
      </c>
      <c r="H107" s="100" t="s">
        <v>17</v>
      </c>
      <c r="I107" s="30">
        <v>1</v>
      </c>
      <c r="J107" s="30">
        <f>IF(I107=1,1,IF(SUM(J109:J$169)+SUM(I$26:I107)&lt;$I$22,1,0))</f>
        <v>1</v>
      </c>
      <c r="K107" s="33">
        <f t="shared" si="32"/>
        <v>1</v>
      </c>
      <c r="L107" s="33">
        <f t="shared" si="33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63">
        <f t="shared" ref="H108:H117" si="34">IFERROR(IF(G108=$A$1,1,0),0)</f>
        <v>1</v>
      </c>
      <c r="I108" s="30">
        <v>1</v>
      </c>
      <c r="J108" s="30">
        <f t="shared" ref="J108:J117" si="35">I108</f>
        <v>1</v>
      </c>
      <c r="K108" s="33">
        <f t="shared" si="32"/>
        <v>1</v>
      </c>
      <c r="L108" s="33">
        <f t="shared" si="33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4606.0024999999996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63">
        <f t="shared" si="34"/>
        <v>1</v>
      </c>
      <c r="I109" s="30">
        <f t="shared" ref="I109:I117" si="36">IF($AD109=0,0,1)</f>
        <v>0</v>
      </c>
      <c r="J109" s="30">
        <f t="shared" si="35"/>
        <v>0</v>
      </c>
      <c r="K109" s="33">
        <f t="shared" si="32"/>
        <v>0</v>
      </c>
      <c r="L109" s="33">
        <f t="shared" si="33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37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63">
        <f t="shared" si="34"/>
        <v>1</v>
      </c>
      <c r="I110" s="30">
        <f t="shared" si="36"/>
        <v>0</v>
      </c>
      <c r="J110" s="30">
        <f t="shared" si="35"/>
        <v>0</v>
      </c>
      <c r="K110" s="33">
        <f t="shared" si="32"/>
        <v>0</v>
      </c>
      <c r="L110" s="33">
        <f t="shared" si="3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37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63">
        <f t="shared" si="34"/>
        <v>1</v>
      </c>
      <c r="I111" s="30">
        <f t="shared" si="36"/>
        <v>0</v>
      </c>
      <c r="J111" s="30">
        <f t="shared" si="35"/>
        <v>0</v>
      </c>
      <c r="K111" s="33">
        <f t="shared" si="32"/>
        <v>0</v>
      </c>
      <c r="L111" s="33">
        <f t="shared" si="3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37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63">
        <f t="shared" si="34"/>
        <v>1</v>
      </c>
      <c r="I112" s="30">
        <f t="shared" si="36"/>
        <v>0</v>
      </c>
      <c r="J112" s="30">
        <f t="shared" si="35"/>
        <v>0</v>
      </c>
      <c r="K112" s="33">
        <f t="shared" si="32"/>
        <v>0</v>
      </c>
      <c r="L112" s="33">
        <f t="shared" si="3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37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63">
        <f t="shared" si="34"/>
        <v>0</v>
      </c>
      <c r="I113" s="30">
        <f t="shared" si="36"/>
        <v>0</v>
      </c>
      <c r="J113" s="30">
        <f t="shared" si="35"/>
        <v>0</v>
      </c>
      <c r="K113" s="33">
        <f t="shared" si="32"/>
        <v>0</v>
      </c>
      <c r="L113" s="33">
        <f t="shared" si="3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7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63">
        <f t="shared" si="34"/>
        <v>0</v>
      </c>
      <c r="I114" s="30">
        <f t="shared" si="36"/>
        <v>0</v>
      </c>
      <c r="J114" s="30">
        <f t="shared" si="35"/>
        <v>0</v>
      </c>
      <c r="K114" s="33">
        <f t="shared" si="32"/>
        <v>0</v>
      </c>
      <c r="L114" s="33">
        <f t="shared" si="3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7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63">
        <f t="shared" si="34"/>
        <v>0</v>
      </c>
      <c r="I115" s="30">
        <f t="shared" si="36"/>
        <v>0</v>
      </c>
      <c r="J115" s="30">
        <f t="shared" si="35"/>
        <v>0</v>
      </c>
      <c r="K115" s="33">
        <f t="shared" si="32"/>
        <v>0</v>
      </c>
      <c r="L115" s="33">
        <f t="shared" si="3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7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63">
        <f t="shared" si="34"/>
        <v>0</v>
      </c>
      <c r="I116" s="30">
        <f t="shared" si="36"/>
        <v>0</v>
      </c>
      <c r="J116" s="30">
        <f t="shared" si="35"/>
        <v>0</v>
      </c>
      <c r="K116" s="33">
        <f t="shared" si="32"/>
        <v>0</v>
      </c>
      <c r="L116" s="33">
        <f t="shared" si="3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7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63">
        <f t="shared" si="34"/>
        <v>0</v>
      </c>
      <c r="I117" s="30">
        <f t="shared" si="36"/>
        <v>0</v>
      </c>
      <c r="J117" s="30">
        <f t="shared" si="35"/>
        <v>0</v>
      </c>
      <c r="K117" s="33">
        <f t="shared" si="32"/>
        <v>0</v>
      </c>
      <c r="L117" s="33">
        <f t="shared" si="3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37"/>
        <v>0</v>
      </c>
      <c r="AE117" s="102"/>
      <c r="AF117" s="104"/>
      <c r="AG117" s="103"/>
    </row>
    <row r="118" spans="1:33" s="27" customFormat="1" x14ac:dyDescent="0.25">
      <c r="A118" s="30"/>
      <c r="B118" s="122">
        <f>IFERROR(IF($A118=0,0, ($AD118/$G$1)/$E$1  ),0)</f>
        <v>0</v>
      </c>
      <c r="C118" s="121">
        <f>IF($A118=0,0,$B118*$E$1)</f>
        <v>0</v>
      </c>
      <c r="D118" s="121">
        <f>IF($A118=0,0,$B118*$F$1)</f>
        <v>0</v>
      </c>
      <c r="E118" s="121"/>
      <c r="F118" s="122"/>
      <c r="I118" s="30">
        <v>1</v>
      </c>
      <c r="J118" s="62">
        <v>1</v>
      </c>
      <c r="K118" s="33">
        <f t="shared" si="32"/>
        <v>1</v>
      </c>
      <c r="L118" s="33">
        <f t="shared" si="33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ROUND(SUM(AD108:AD117),2)</f>
        <v>4606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2"/>
        <v>1</v>
      </c>
      <c r="L119" s="33">
        <f t="shared" si="33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ROUND(AD106+AD118,2)</f>
        <v>32862.29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2"/>
        <v>1</v>
      </c>
      <c r="L120" s="33">
        <f t="shared" si="33"/>
        <v>1</v>
      </c>
      <c r="M120" s="33"/>
      <c r="N120" s="33"/>
      <c r="O120" s="33"/>
      <c r="P120" s="33"/>
      <c r="Q120" s="33"/>
      <c r="R120" s="33"/>
      <c r="S120" s="33"/>
      <c r="T120" s="154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ROUND(AD39+AD119,2)</f>
        <v>33886.910000000003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32"/>
        <v>1</v>
      </c>
      <c r="L121" s="61">
        <f t="shared" si="33"/>
        <v>1</v>
      </c>
      <c r="M121" s="61"/>
      <c r="N121" s="61"/>
      <c r="O121" s="61"/>
      <c r="P121" s="61"/>
      <c r="Q121" s="61"/>
      <c r="R121" s="61"/>
      <c r="S121" s="61"/>
      <c r="T121" s="146">
        <v>20</v>
      </c>
      <c r="U121" s="145"/>
      <c r="V121" s="571" t="s">
        <v>30</v>
      </c>
      <c r="W121" s="571"/>
      <c r="X121" s="572" t="str">
        <f>IF($AD$119=0,"ZERO",CONCATENATE(TEXT(T121,"#.##0,00")," ",AC25))</f>
        <v>20,00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1694.35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IF(I122=1,1,IF(SUM(J123:J$169)+SUM(I$26:I122)&lt;$I$22,1,0))</f>
        <v>1</v>
      </c>
      <c r="K122" s="33">
        <f t="shared" ref="K122:K154" si="38">MAX(I122:J122)</f>
        <v>1</v>
      </c>
      <c r="L122" s="33">
        <f t="shared" ref="L122:L154" si="39">K122</f>
        <v>1</v>
      </c>
      <c r="M122" s="33"/>
      <c r="N122" s="33"/>
      <c r="O122" s="33"/>
      <c r="P122" s="33"/>
      <c r="Q122" s="33"/>
      <c r="R122" s="33"/>
      <c r="S122" s="33"/>
      <c r="T122" s="63"/>
      <c r="U122" s="124"/>
      <c r="V122" s="568" t="s">
        <v>28</v>
      </c>
      <c r="W122" s="568"/>
      <c r="X122" s="568"/>
      <c r="Y122" s="568"/>
      <c r="Z122" s="568"/>
      <c r="AA122" s="137" t="s">
        <v>22</v>
      </c>
      <c r="AB122" s="136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>
        <f t="shared" ref="B123:B133" si="40">IFERROR(IF($A123=0,0, ($AD123)/$E$1  ),0)</f>
        <v>0</v>
      </c>
      <c r="C123" s="121">
        <f t="shared" ref="C123:C133" si="41">IF($A123=0,0,$B123*$E$1)</f>
        <v>0</v>
      </c>
      <c r="D123" s="121">
        <f t="shared" ref="D123:D133" si="42">IF($A123=0,0,$B123*$F$1)</f>
        <v>0</v>
      </c>
      <c r="E123" s="121">
        <f t="shared" ref="E123:E133" si="43">IFERROR(IF($A123=0,0,$AB123),0)</f>
        <v>0</v>
      </c>
      <c r="F123" s="122"/>
      <c r="I123" s="30">
        <v>1</v>
      </c>
      <c r="J123" s="30">
        <f>IF(I123=1,1,IF(SUM(J124:J$169)+SUM(I$26:I123)&lt;$I$22,1,0))</f>
        <v>1</v>
      </c>
      <c r="K123" s="33">
        <f t="shared" si="38"/>
        <v>1</v>
      </c>
      <c r="L123" s="33">
        <f t="shared" si="39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ref="A124:A129" si="44">IFERROR(IF(AD124&gt;0,T124,0),0)</f>
        <v>0</v>
      </c>
      <c r="B124" s="122">
        <f t="shared" si="40"/>
        <v>0</v>
      </c>
      <c r="C124" s="121">
        <f t="shared" si="41"/>
        <v>0</v>
      </c>
      <c r="D124" s="121">
        <f t="shared" si="42"/>
        <v>0</v>
      </c>
      <c r="E124" s="121">
        <f t="shared" si="43"/>
        <v>0</v>
      </c>
      <c r="F124" s="31"/>
      <c r="I124" s="30">
        <f t="shared" ref="I124:I133" si="45">IF($AD124=0,0,1)</f>
        <v>0</v>
      </c>
      <c r="J124" s="30">
        <f>IF(I124=1,1,IF(SUM(J125:J$169)+SUM(I$26:I124)&lt;$I$22,1,0))</f>
        <v>0</v>
      </c>
      <c r="K124" s="33">
        <f t="shared" si="38"/>
        <v>0</v>
      </c>
      <c r="L124" s="33">
        <f t="shared" si="39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46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4"/>
        <v>0</v>
      </c>
      <c r="B125" s="122">
        <f t="shared" si="40"/>
        <v>0</v>
      </c>
      <c r="C125" s="121">
        <f t="shared" si="41"/>
        <v>0</v>
      </c>
      <c r="D125" s="121">
        <f t="shared" si="42"/>
        <v>0</v>
      </c>
      <c r="E125" s="121">
        <f t="shared" si="43"/>
        <v>0</v>
      </c>
      <c r="F125" s="31"/>
      <c r="I125" s="30">
        <f t="shared" si="45"/>
        <v>0</v>
      </c>
      <c r="J125" s="30">
        <f>IF(I125=1,1,IF(SUM(J126:J$169)+SUM(I$26:I125)&lt;$I$22,1,0))</f>
        <v>0</v>
      </c>
      <c r="K125" s="33">
        <f t="shared" si="38"/>
        <v>0</v>
      </c>
      <c r="L125" s="33">
        <f t="shared" si="39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6"/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4"/>
        <v>0</v>
      </c>
      <c r="B126" s="122">
        <f t="shared" si="40"/>
        <v>0</v>
      </c>
      <c r="C126" s="121">
        <f t="shared" si="41"/>
        <v>0</v>
      </c>
      <c r="D126" s="121">
        <f t="shared" si="42"/>
        <v>0</v>
      </c>
      <c r="E126" s="121">
        <f t="shared" si="43"/>
        <v>0</v>
      </c>
      <c r="F126" s="31"/>
      <c r="I126" s="30">
        <f t="shared" si="45"/>
        <v>0</v>
      </c>
      <c r="J126" s="30">
        <f>IF(I126=1,1,IF(SUM(J127:J$169)+SUM(I$26:I126)&lt;$I$22,1,0))</f>
        <v>0</v>
      </c>
      <c r="K126" s="33">
        <f t="shared" si="38"/>
        <v>0</v>
      </c>
      <c r="L126" s="33">
        <f t="shared" si="39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6"/>
        <v>0</v>
      </c>
      <c r="AE126" s="32"/>
      <c r="AF126" s="39"/>
      <c r="AG126" s="38"/>
    </row>
    <row r="127" spans="1:33" s="27" customFormat="1" hidden="1" x14ac:dyDescent="0.25">
      <c r="A127" s="30">
        <f t="shared" si="44"/>
        <v>0</v>
      </c>
      <c r="B127" s="122">
        <f t="shared" si="40"/>
        <v>0</v>
      </c>
      <c r="C127" s="121">
        <f t="shared" si="41"/>
        <v>0</v>
      </c>
      <c r="D127" s="121">
        <f t="shared" si="42"/>
        <v>0</v>
      </c>
      <c r="E127" s="121">
        <f t="shared" si="43"/>
        <v>0</v>
      </c>
      <c r="F127" s="31"/>
      <c r="I127" s="30">
        <f t="shared" si="45"/>
        <v>0</v>
      </c>
      <c r="J127" s="30">
        <f>IF(I127=1,1,IF(SUM(J128:J$169)+SUM(I$26:I127)&lt;$I$22,1,0))</f>
        <v>0</v>
      </c>
      <c r="K127" s="33">
        <f t="shared" si="38"/>
        <v>0</v>
      </c>
      <c r="L127" s="33">
        <f t="shared" si="39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6"/>
        <v>0</v>
      </c>
      <c r="AE127" s="32"/>
      <c r="AF127" s="39"/>
      <c r="AG127" s="38"/>
    </row>
    <row r="128" spans="1:33" s="27" customFormat="1" hidden="1" x14ac:dyDescent="0.25">
      <c r="A128" s="30">
        <f t="shared" si="44"/>
        <v>0</v>
      </c>
      <c r="B128" s="122">
        <f t="shared" si="40"/>
        <v>0</v>
      </c>
      <c r="C128" s="121">
        <f t="shared" si="41"/>
        <v>0</v>
      </c>
      <c r="D128" s="121">
        <f t="shared" si="42"/>
        <v>0</v>
      </c>
      <c r="E128" s="121">
        <f t="shared" si="43"/>
        <v>0</v>
      </c>
      <c r="F128" s="31"/>
      <c r="I128" s="30">
        <f t="shared" si="45"/>
        <v>0</v>
      </c>
      <c r="J128" s="30">
        <f>IF(I128=1,1,IF(SUM(J129:J$169)+SUM(I$26:I128)&lt;$I$22,1,0))</f>
        <v>0</v>
      </c>
      <c r="K128" s="33">
        <f t="shared" si="38"/>
        <v>0</v>
      </c>
      <c r="L128" s="33">
        <f t="shared" si="39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6"/>
        <v>0</v>
      </c>
      <c r="AE128" s="32"/>
      <c r="AF128" s="39"/>
      <c r="AG128" s="38"/>
    </row>
    <row r="129" spans="1:33" s="27" customFormat="1" hidden="1" x14ac:dyDescent="0.25">
      <c r="A129" s="30">
        <f t="shared" si="44"/>
        <v>0</v>
      </c>
      <c r="B129" s="122">
        <f t="shared" si="40"/>
        <v>0</v>
      </c>
      <c r="C129" s="121">
        <f t="shared" si="41"/>
        <v>0</v>
      </c>
      <c r="D129" s="121">
        <f t="shared" si="42"/>
        <v>0</v>
      </c>
      <c r="E129" s="121">
        <f t="shared" si="43"/>
        <v>0</v>
      </c>
      <c r="F129" s="31"/>
      <c r="I129" s="30">
        <f t="shared" si="45"/>
        <v>0</v>
      </c>
      <c r="J129" s="30">
        <f>IF(I129=1,1,IF(SUM(J130:J$169)+SUM(I$26:I129)&lt;$I$22,1,0))</f>
        <v>1</v>
      </c>
      <c r="K129" s="33">
        <f t="shared" si="38"/>
        <v>1</v>
      </c>
      <c r="L129" s="33">
        <f t="shared" si="39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6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40"/>
        <v>0</v>
      </c>
      <c r="C130" s="121">
        <f t="shared" si="41"/>
        <v>0</v>
      </c>
      <c r="D130" s="121">
        <f t="shared" si="42"/>
        <v>0</v>
      </c>
      <c r="E130" s="121">
        <f t="shared" si="43"/>
        <v>0</v>
      </c>
      <c r="F130" s="31"/>
      <c r="I130" s="30">
        <f t="shared" si="45"/>
        <v>0</v>
      </c>
      <c r="J130" s="30">
        <f>IF(I130=1,1,IF(SUM(J131:J$169)+SUM(I$26:I130)&lt;$I$22,1,0))</f>
        <v>1</v>
      </c>
      <c r="K130" s="33">
        <f t="shared" si="38"/>
        <v>1</v>
      </c>
      <c r="L130" s="33">
        <f t="shared" si="39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6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40"/>
        <v>0</v>
      </c>
      <c r="C131" s="121">
        <f t="shared" si="41"/>
        <v>0</v>
      </c>
      <c r="D131" s="121">
        <f t="shared" si="42"/>
        <v>0</v>
      </c>
      <c r="E131" s="121">
        <f t="shared" si="43"/>
        <v>0</v>
      </c>
      <c r="F131" s="31"/>
      <c r="I131" s="30">
        <f t="shared" si="45"/>
        <v>0</v>
      </c>
      <c r="J131" s="30">
        <f>IF(I131=1,1,IF(SUM(J132:J$169)+SUM(I$26:I131)&lt;$I$22,1,0))</f>
        <v>1</v>
      </c>
      <c r="K131" s="33">
        <f t="shared" si="38"/>
        <v>1</v>
      </c>
      <c r="L131" s="33">
        <f t="shared" si="39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6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40"/>
        <v>0</v>
      </c>
      <c r="C132" s="121">
        <f t="shared" si="41"/>
        <v>0</v>
      </c>
      <c r="D132" s="121">
        <f t="shared" si="42"/>
        <v>0</v>
      </c>
      <c r="E132" s="121">
        <f t="shared" si="43"/>
        <v>0</v>
      </c>
      <c r="F132" s="31"/>
      <c r="I132" s="30">
        <f t="shared" si="45"/>
        <v>0</v>
      </c>
      <c r="J132" s="30">
        <f>IF(I132=1,1,IF(SUM(J133:J$169)+SUM(I$26:I132)&lt;$I$22,1,0))</f>
        <v>1</v>
      </c>
      <c r="K132" s="33">
        <f t="shared" si="38"/>
        <v>1</v>
      </c>
      <c r="L132" s="33">
        <f t="shared" si="39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6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40"/>
        <v>0</v>
      </c>
      <c r="C133" s="121">
        <f t="shared" si="41"/>
        <v>0</v>
      </c>
      <c r="D133" s="121">
        <f t="shared" si="42"/>
        <v>0</v>
      </c>
      <c r="E133" s="121">
        <f t="shared" si="43"/>
        <v>0</v>
      </c>
      <c r="F133" s="31"/>
      <c r="I133" s="30">
        <f t="shared" si="45"/>
        <v>0</v>
      </c>
      <c r="J133" s="30">
        <f>IF(I133=1,1,IF(SUM(J134:J$169)+SUM(I$26:I133)&lt;$I$22,1,0))</f>
        <v>1</v>
      </c>
      <c r="K133" s="33">
        <f t="shared" si="38"/>
        <v>1</v>
      </c>
      <c r="L133" s="33">
        <f t="shared" si="39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6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38"/>
        <v>1</v>
      </c>
      <c r="L134" s="61">
        <f t="shared" si="39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ROUND(SUM(AD123:AD133),2)</f>
        <v>0</v>
      </c>
      <c r="AE134" s="102"/>
      <c r="AF134" s="104"/>
      <c r="AG134" s="103"/>
    </row>
    <row r="135" spans="1:33" s="27" customFormat="1" ht="25.5" x14ac:dyDescent="0.25">
      <c r="H135" s="138" t="s">
        <v>26</v>
      </c>
      <c r="I135" s="30">
        <v>1</v>
      </c>
      <c r="J135" s="30">
        <f>IF(I135=1,1,IF(SUM(J137:J$169)+SUM(I$26:I135)&lt;$I$22,1,0))</f>
        <v>1</v>
      </c>
      <c r="K135" s="33">
        <f t="shared" si="38"/>
        <v>1</v>
      </c>
      <c r="L135" s="33">
        <f t="shared" si="39"/>
        <v>1</v>
      </c>
      <c r="M135" s="33"/>
      <c r="N135" s="33"/>
      <c r="O135" s="33"/>
      <c r="P135" s="33"/>
      <c r="Q135" s="33"/>
      <c r="R135" s="33"/>
      <c r="S135" s="33"/>
      <c r="T135" s="63" t="s">
        <v>8</v>
      </c>
      <c r="U135" s="124"/>
      <c r="V135" s="568" t="s">
        <v>25</v>
      </c>
      <c r="W135" s="568"/>
      <c r="X135" s="568"/>
      <c r="Y135" s="568"/>
      <c r="Z135" s="568"/>
      <c r="AA135" s="137" t="s">
        <v>22</v>
      </c>
      <c r="AB135" s="136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1" t="s">
        <v>480</v>
      </c>
      <c r="W136" s="431"/>
      <c r="X136" s="431"/>
      <c r="Y136" s="431"/>
      <c r="Z136" s="431"/>
      <c r="AA136" s="131" t="s">
        <v>441</v>
      </c>
      <c r="AB136" s="115">
        <v>2</v>
      </c>
      <c r="AC136" s="207">
        <f>VLOOKUP(V136,BASE!$B$5:$E$60,4,FALSE)</f>
        <v>162</v>
      </c>
      <c r="AD136" s="113">
        <f>ROUND(AC136*AB136,2)</f>
        <v>324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7">IFERROR(IF($A137=0,0, ($AD137)/$E$1  ),0)</f>
        <v>0</v>
      </c>
      <c r="C137" s="121">
        <f t="shared" ref="C137:C147" si="48">IF($A137=0,0,$B137*$E$1)</f>
        <v>0</v>
      </c>
      <c r="D137" s="121">
        <f t="shared" ref="D137:D147" si="49">IF($A137=0,0,$B137*$F$1)</f>
        <v>0</v>
      </c>
      <c r="E137" s="121">
        <f t="shared" ref="E137:E147" si="50">IFERROR(IF($A137=0,0,$AB137),0)</f>
        <v>0</v>
      </c>
      <c r="F137" s="31"/>
      <c r="G137" s="27">
        <f t="shared" ref="G137:G147" ca="1" si="51">IF($H137=0,0,IFERROR(INDIRECT(CONCATENATE("'",$T137,"'!E1")),0))</f>
        <v>0</v>
      </c>
      <c r="H137" s="63">
        <f t="shared" ref="H137:H147" ca="1" si="52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8"/>
        <v>1</v>
      </c>
      <c r="L137" s="33">
        <f t="shared" si="39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53">IFERROR(IF(AD138&gt;0,T138,0),0)</f>
        <v>0</v>
      </c>
      <c r="B138" s="122">
        <f t="shared" si="47"/>
        <v>0</v>
      </c>
      <c r="C138" s="121">
        <f t="shared" si="48"/>
        <v>0</v>
      </c>
      <c r="D138" s="121">
        <f t="shared" si="49"/>
        <v>0</v>
      </c>
      <c r="E138" s="121">
        <f t="shared" si="50"/>
        <v>0</v>
      </c>
      <c r="G138" s="27">
        <f t="shared" ca="1" si="51"/>
        <v>0</v>
      </c>
      <c r="H138" s="63">
        <f t="shared" ca="1" si="52"/>
        <v>0</v>
      </c>
      <c r="I138" s="30">
        <f t="shared" ref="I138:I147" si="54">IF($AD138=0,0,1)</f>
        <v>0</v>
      </c>
      <c r="J138" s="30">
        <v>0</v>
      </c>
      <c r="K138" s="33">
        <f t="shared" si="38"/>
        <v>0</v>
      </c>
      <c r="L138" s="33">
        <f t="shared" si="39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5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53"/>
        <v>0</v>
      </c>
      <c r="B139" s="122">
        <f t="shared" si="47"/>
        <v>0</v>
      </c>
      <c r="C139" s="121">
        <f t="shared" si="48"/>
        <v>0</v>
      </c>
      <c r="D139" s="121">
        <f t="shared" si="49"/>
        <v>0</v>
      </c>
      <c r="E139" s="121">
        <f t="shared" si="50"/>
        <v>0</v>
      </c>
      <c r="G139" s="27">
        <f t="shared" ca="1" si="51"/>
        <v>0</v>
      </c>
      <c r="H139" s="63">
        <f t="shared" ca="1" si="52"/>
        <v>0</v>
      </c>
      <c r="I139" s="30">
        <f t="shared" si="54"/>
        <v>0</v>
      </c>
      <c r="J139" s="30">
        <v>0</v>
      </c>
      <c r="K139" s="33">
        <f t="shared" si="38"/>
        <v>0</v>
      </c>
      <c r="L139" s="33">
        <f t="shared" si="39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5"/>
        <v>0</v>
      </c>
      <c r="AE139" s="32"/>
      <c r="AF139" s="39"/>
      <c r="AG139" s="38"/>
    </row>
    <row r="140" spans="1:33" s="27" customFormat="1" hidden="1" x14ac:dyDescent="0.25">
      <c r="A140" s="30">
        <f t="shared" si="53"/>
        <v>0</v>
      </c>
      <c r="B140" s="122">
        <f t="shared" si="47"/>
        <v>0</v>
      </c>
      <c r="C140" s="121">
        <f t="shared" si="48"/>
        <v>0</v>
      </c>
      <c r="D140" s="121">
        <f t="shared" si="49"/>
        <v>0</v>
      </c>
      <c r="E140" s="121">
        <f t="shared" si="50"/>
        <v>0</v>
      </c>
      <c r="G140" s="27">
        <f t="shared" ca="1" si="51"/>
        <v>0</v>
      </c>
      <c r="H140" s="63">
        <f t="shared" ca="1" si="52"/>
        <v>0</v>
      </c>
      <c r="I140" s="30">
        <f t="shared" si="54"/>
        <v>0</v>
      </c>
      <c r="J140" s="30">
        <v>0</v>
      </c>
      <c r="K140" s="33">
        <f t="shared" si="38"/>
        <v>0</v>
      </c>
      <c r="L140" s="33">
        <f t="shared" si="39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5"/>
        <v>0</v>
      </c>
      <c r="AE140" s="32"/>
      <c r="AF140" s="39"/>
      <c r="AG140" s="38"/>
    </row>
    <row r="141" spans="1:33" s="27" customFormat="1" hidden="1" x14ac:dyDescent="0.25">
      <c r="A141" s="30">
        <f t="shared" si="53"/>
        <v>0</v>
      </c>
      <c r="B141" s="122">
        <f t="shared" si="47"/>
        <v>0</v>
      </c>
      <c r="C141" s="121">
        <f t="shared" si="48"/>
        <v>0</v>
      </c>
      <c r="D141" s="121">
        <f t="shared" si="49"/>
        <v>0</v>
      </c>
      <c r="E141" s="121">
        <f t="shared" si="50"/>
        <v>0</v>
      </c>
      <c r="G141" s="27">
        <f t="shared" ca="1" si="51"/>
        <v>0</v>
      </c>
      <c r="H141" s="63">
        <f t="shared" ca="1" si="52"/>
        <v>0</v>
      </c>
      <c r="I141" s="30">
        <f t="shared" si="54"/>
        <v>0</v>
      </c>
      <c r="J141" s="30">
        <v>0</v>
      </c>
      <c r="K141" s="33">
        <f t="shared" si="38"/>
        <v>0</v>
      </c>
      <c r="L141" s="33">
        <f t="shared" si="39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5"/>
        <v>0</v>
      </c>
      <c r="AE141" s="32"/>
      <c r="AF141" s="39"/>
      <c r="AG141" s="38"/>
    </row>
    <row r="142" spans="1:33" s="27" customFormat="1" hidden="1" x14ac:dyDescent="0.25">
      <c r="A142" s="30">
        <f t="shared" si="53"/>
        <v>0</v>
      </c>
      <c r="B142" s="122">
        <f t="shared" si="47"/>
        <v>0</v>
      </c>
      <c r="C142" s="121">
        <f t="shared" si="48"/>
        <v>0</v>
      </c>
      <c r="D142" s="121">
        <f t="shared" si="49"/>
        <v>0</v>
      </c>
      <c r="E142" s="121">
        <f t="shared" si="50"/>
        <v>0</v>
      </c>
      <c r="G142" s="27">
        <f t="shared" ca="1" si="51"/>
        <v>0</v>
      </c>
      <c r="H142" s="63">
        <f t="shared" ca="1" si="52"/>
        <v>0</v>
      </c>
      <c r="I142" s="30">
        <f t="shared" si="54"/>
        <v>0</v>
      </c>
      <c r="J142" s="30">
        <v>0</v>
      </c>
      <c r="K142" s="33">
        <f t="shared" si="38"/>
        <v>0</v>
      </c>
      <c r="L142" s="33">
        <f t="shared" si="39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5"/>
        <v>0</v>
      </c>
      <c r="AE142" s="32"/>
      <c r="AF142" s="39"/>
      <c r="AG142" s="38"/>
    </row>
    <row r="143" spans="1:33" s="27" customFormat="1" hidden="1" x14ac:dyDescent="0.25">
      <c r="A143" s="30">
        <f t="shared" si="53"/>
        <v>0</v>
      </c>
      <c r="B143" s="122">
        <f t="shared" si="47"/>
        <v>0</v>
      </c>
      <c r="C143" s="121">
        <f t="shared" si="48"/>
        <v>0</v>
      </c>
      <c r="D143" s="121">
        <f t="shared" si="49"/>
        <v>0</v>
      </c>
      <c r="E143" s="121">
        <f t="shared" si="50"/>
        <v>0</v>
      </c>
      <c r="G143" s="27">
        <f t="shared" ca="1" si="51"/>
        <v>0</v>
      </c>
      <c r="H143" s="63">
        <f t="shared" ca="1" si="52"/>
        <v>0</v>
      </c>
      <c r="I143" s="30">
        <f t="shared" si="54"/>
        <v>0</v>
      </c>
      <c r="J143" s="30">
        <v>0</v>
      </c>
      <c r="K143" s="33">
        <f t="shared" si="38"/>
        <v>0</v>
      </c>
      <c r="L143" s="33">
        <f t="shared" si="39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5"/>
        <v>0</v>
      </c>
      <c r="AE143" s="32"/>
      <c r="AF143" s="39"/>
      <c r="AG143" s="38"/>
    </row>
    <row r="144" spans="1:33" s="27" customFormat="1" hidden="1" x14ac:dyDescent="0.25">
      <c r="A144" s="30">
        <f t="shared" si="53"/>
        <v>0</v>
      </c>
      <c r="B144" s="122">
        <f t="shared" si="47"/>
        <v>0</v>
      </c>
      <c r="C144" s="121">
        <f t="shared" si="48"/>
        <v>0</v>
      </c>
      <c r="D144" s="121">
        <f t="shared" si="49"/>
        <v>0</v>
      </c>
      <c r="E144" s="121">
        <f t="shared" si="50"/>
        <v>0</v>
      </c>
      <c r="G144" s="27">
        <f t="shared" ca="1" si="51"/>
        <v>0</v>
      </c>
      <c r="H144" s="63">
        <f t="shared" ca="1" si="52"/>
        <v>0</v>
      </c>
      <c r="I144" s="30">
        <f t="shared" si="54"/>
        <v>0</v>
      </c>
      <c r="J144" s="30">
        <v>0</v>
      </c>
      <c r="K144" s="33">
        <f t="shared" si="38"/>
        <v>0</v>
      </c>
      <c r="L144" s="33">
        <f t="shared" si="39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5"/>
        <v>0</v>
      </c>
      <c r="AE144" s="32"/>
      <c r="AF144" s="39"/>
      <c r="AG144" s="38"/>
    </row>
    <row r="145" spans="1:33" s="27" customFormat="1" hidden="1" x14ac:dyDescent="0.25">
      <c r="A145" s="30">
        <f t="shared" si="53"/>
        <v>0</v>
      </c>
      <c r="B145" s="122">
        <f t="shared" si="47"/>
        <v>0</v>
      </c>
      <c r="C145" s="121">
        <f t="shared" si="48"/>
        <v>0</v>
      </c>
      <c r="D145" s="121">
        <f t="shared" si="49"/>
        <v>0</v>
      </c>
      <c r="E145" s="121">
        <f t="shared" si="50"/>
        <v>0</v>
      </c>
      <c r="G145" s="27">
        <f t="shared" ca="1" si="51"/>
        <v>0</v>
      </c>
      <c r="H145" s="63">
        <f t="shared" ca="1" si="52"/>
        <v>0</v>
      </c>
      <c r="I145" s="30">
        <f t="shared" si="54"/>
        <v>0</v>
      </c>
      <c r="J145" s="30">
        <v>0</v>
      </c>
      <c r="K145" s="33">
        <f t="shared" si="38"/>
        <v>0</v>
      </c>
      <c r="L145" s="33">
        <f t="shared" si="39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5"/>
        <v>0</v>
      </c>
      <c r="AE145" s="32"/>
      <c r="AF145" s="39"/>
      <c r="AG145" s="38"/>
    </row>
    <row r="146" spans="1:33" s="27" customFormat="1" hidden="1" x14ac:dyDescent="0.25">
      <c r="A146" s="30">
        <f t="shared" si="53"/>
        <v>0</v>
      </c>
      <c r="B146" s="122">
        <f t="shared" si="47"/>
        <v>0</v>
      </c>
      <c r="C146" s="121">
        <f t="shared" si="48"/>
        <v>0</v>
      </c>
      <c r="D146" s="121">
        <f t="shared" si="49"/>
        <v>0</v>
      </c>
      <c r="E146" s="121">
        <f t="shared" si="50"/>
        <v>0</v>
      </c>
      <c r="G146" s="27">
        <f t="shared" ca="1" si="51"/>
        <v>0</v>
      </c>
      <c r="H146" s="63">
        <f t="shared" ca="1" si="52"/>
        <v>0</v>
      </c>
      <c r="I146" s="30">
        <f t="shared" si="54"/>
        <v>0</v>
      </c>
      <c r="J146" s="30">
        <v>0</v>
      </c>
      <c r="K146" s="33">
        <f t="shared" si="38"/>
        <v>0</v>
      </c>
      <c r="L146" s="33">
        <f t="shared" si="39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5"/>
        <v>0</v>
      </c>
      <c r="AE146" s="32"/>
      <c r="AF146" s="39"/>
      <c r="AG146" s="38"/>
    </row>
    <row r="147" spans="1:33" s="27" customFormat="1" hidden="1" x14ac:dyDescent="0.25">
      <c r="A147" s="30">
        <f t="shared" si="53"/>
        <v>0</v>
      </c>
      <c r="B147" s="122">
        <f t="shared" si="47"/>
        <v>0</v>
      </c>
      <c r="C147" s="121">
        <f t="shared" si="48"/>
        <v>0</v>
      </c>
      <c r="D147" s="121">
        <f t="shared" si="49"/>
        <v>0</v>
      </c>
      <c r="E147" s="121">
        <f t="shared" si="50"/>
        <v>0</v>
      </c>
      <c r="G147" s="27">
        <f t="shared" ca="1" si="51"/>
        <v>0</v>
      </c>
      <c r="H147" s="63">
        <f t="shared" ca="1" si="52"/>
        <v>0</v>
      </c>
      <c r="I147" s="30">
        <f t="shared" si="54"/>
        <v>0</v>
      </c>
      <c r="J147" s="30">
        <v>0</v>
      </c>
      <c r="K147" s="33">
        <f t="shared" si="38"/>
        <v>0</v>
      </c>
      <c r="L147" s="33">
        <f t="shared" si="39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5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8"/>
        <v>1</v>
      </c>
      <c r="L148" s="61">
        <f t="shared" si="39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IF($T$121=0,0,ROUND((SUM(AD136:AD138))/$T$121,2))</f>
        <v>16.2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8"/>
        <v>1</v>
      </c>
      <c r="L149" s="33">
        <f t="shared" si="39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8"/>
        <v>1</v>
      </c>
      <c r="L150" s="33">
        <f t="shared" si="39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6">IFERROR(IF($A151=0,0, ($AD151)/$E$1  ),0)</f>
        <v>0</v>
      </c>
      <c r="C151" s="121">
        <f t="shared" ref="C151:C161" si="57">IF($A151=0,0,$B151*$E$1)</f>
        <v>0</v>
      </c>
      <c r="D151" s="121">
        <f t="shared" ref="D151:D161" si="58">IF($A151=0,0,$B151*$F$1)</f>
        <v>0</v>
      </c>
      <c r="E151" s="121">
        <f t="shared" ref="E151:E161" si="59">IFERROR(IF($A151=0,0,$AB151),0)</f>
        <v>0</v>
      </c>
      <c r="F151" s="31"/>
      <c r="I151" s="30">
        <v>1</v>
      </c>
      <c r="J151" s="30">
        <v>0</v>
      </c>
      <c r="K151" s="33">
        <f t="shared" si="38"/>
        <v>1</v>
      </c>
      <c r="L151" s="33">
        <f t="shared" si="39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60">IFERROR(IF(AD152&gt;0,T152,0),0)</f>
        <v>0</v>
      </c>
      <c r="B152" s="122">
        <f t="shared" si="56"/>
        <v>0</v>
      </c>
      <c r="C152" s="121">
        <f t="shared" si="57"/>
        <v>0</v>
      </c>
      <c r="D152" s="121">
        <f t="shared" si="58"/>
        <v>0</v>
      </c>
      <c r="E152" s="121">
        <f t="shared" si="59"/>
        <v>0</v>
      </c>
      <c r="F152" s="31"/>
      <c r="I152" s="30">
        <f t="shared" ref="I152:I161" si="61">IF($AD152=0,0,1)</f>
        <v>0</v>
      </c>
      <c r="J152" s="30">
        <v>0</v>
      </c>
      <c r="K152" s="33">
        <f t="shared" si="38"/>
        <v>0</v>
      </c>
      <c r="L152" s="33">
        <f t="shared" si="39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62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60"/>
        <v>0</v>
      </c>
      <c r="B153" s="122">
        <f t="shared" si="56"/>
        <v>0</v>
      </c>
      <c r="C153" s="121">
        <f t="shared" si="57"/>
        <v>0</v>
      </c>
      <c r="D153" s="121">
        <f t="shared" si="58"/>
        <v>0</v>
      </c>
      <c r="E153" s="121">
        <f t="shared" si="59"/>
        <v>0</v>
      </c>
      <c r="F153" s="31"/>
      <c r="I153" s="30">
        <f t="shared" si="61"/>
        <v>0</v>
      </c>
      <c r="J153" s="30">
        <v>0</v>
      </c>
      <c r="K153" s="33">
        <f t="shared" si="38"/>
        <v>0</v>
      </c>
      <c r="L153" s="33">
        <f t="shared" si="39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62"/>
        <v>0</v>
      </c>
      <c r="AE153" s="32"/>
      <c r="AF153" s="39"/>
      <c r="AG153" s="38"/>
    </row>
    <row r="154" spans="1:33" s="27" customFormat="1" hidden="1" x14ac:dyDescent="0.25">
      <c r="A154" s="30">
        <f t="shared" si="60"/>
        <v>0</v>
      </c>
      <c r="B154" s="122">
        <f t="shared" si="56"/>
        <v>0</v>
      </c>
      <c r="C154" s="121">
        <f t="shared" si="57"/>
        <v>0</v>
      </c>
      <c r="D154" s="121">
        <f t="shared" si="58"/>
        <v>0</v>
      </c>
      <c r="E154" s="121">
        <f t="shared" si="59"/>
        <v>0</v>
      </c>
      <c r="F154" s="31"/>
      <c r="I154" s="30">
        <f t="shared" si="61"/>
        <v>0</v>
      </c>
      <c r="J154" s="30">
        <v>0</v>
      </c>
      <c r="K154" s="33">
        <f t="shared" si="38"/>
        <v>0</v>
      </c>
      <c r="L154" s="33">
        <f t="shared" si="39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62"/>
        <v>0</v>
      </c>
      <c r="AE154" s="32"/>
      <c r="AF154" s="39"/>
      <c r="AG154" s="38"/>
    </row>
    <row r="155" spans="1:33" s="27" customFormat="1" hidden="1" x14ac:dyDescent="0.25">
      <c r="A155" s="30">
        <f t="shared" si="60"/>
        <v>0</v>
      </c>
      <c r="B155" s="122">
        <f t="shared" si="56"/>
        <v>0</v>
      </c>
      <c r="C155" s="121">
        <f t="shared" si="57"/>
        <v>0</v>
      </c>
      <c r="D155" s="121">
        <f t="shared" si="58"/>
        <v>0</v>
      </c>
      <c r="E155" s="121">
        <f t="shared" si="59"/>
        <v>0</v>
      </c>
      <c r="F155" s="31"/>
      <c r="I155" s="30">
        <f t="shared" si="61"/>
        <v>0</v>
      </c>
      <c r="J155" s="30">
        <v>0</v>
      </c>
      <c r="K155" s="33">
        <f t="shared" ref="K155:K168" si="63">MAX(I155:J155)</f>
        <v>0</v>
      </c>
      <c r="L155" s="33">
        <f t="shared" ref="L155:L168" si="64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62"/>
        <v>0</v>
      </c>
      <c r="AE155" s="32"/>
      <c r="AF155" s="39"/>
      <c r="AG155" s="38"/>
    </row>
    <row r="156" spans="1:33" s="27" customFormat="1" hidden="1" x14ac:dyDescent="0.25">
      <c r="A156" s="30">
        <f t="shared" si="60"/>
        <v>0</v>
      </c>
      <c r="B156" s="122">
        <f t="shared" si="56"/>
        <v>0</v>
      </c>
      <c r="C156" s="121">
        <f t="shared" si="57"/>
        <v>0</v>
      </c>
      <c r="D156" s="121">
        <f t="shared" si="58"/>
        <v>0</v>
      </c>
      <c r="E156" s="121">
        <f t="shared" si="59"/>
        <v>0</v>
      </c>
      <c r="F156" s="31"/>
      <c r="I156" s="30">
        <f t="shared" si="61"/>
        <v>0</v>
      </c>
      <c r="J156" s="30">
        <v>0</v>
      </c>
      <c r="K156" s="33">
        <f t="shared" si="63"/>
        <v>0</v>
      </c>
      <c r="L156" s="33">
        <f t="shared" si="64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62"/>
        <v>0</v>
      </c>
      <c r="AE156" s="32"/>
      <c r="AF156" s="39"/>
      <c r="AG156" s="38"/>
    </row>
    <row r="157" spans="1:33" s="27" customFormat="1" hidden="1" x14ac:dyDescent="0.25">
      <c r="A157" s="30">
        <f t="shared" si="60"/>
        <v>0</v>
      </c>
      <c r="B157" s="122">
        <f t="shared" si="56"/>
        <v>0</v>
      </c>
      <c r="C157" s="121">
        <f t="shared" si="57"/>
        <v>0</v>
      </c>
      <c r="D157" s="121">
        <f t="shared" si="58"/>
        <v>0</v>
      </c>
      <c r="E157" s="121">
        <f t="shared" si="59"/>
        <v>0</v>
      </c>
      <c r="F157" s="31"/>
      <c r="I157" s="30">
        <f t="shared" si="61"/>
        <v>0</v>
      </c>
      <c r="J157" s="30">
        <v>0</v>
      </c>
      <c r="K157" s="33">
        <f t="shared" si="63"/>
        <v>0</v>
      </c>
      <c r="L157" s="33">
        <f t="shared" si="64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62"/>
        <v>0</v>
      </c>
      <c r="AE157" s="32"/>
      <c r="AF157" s="39"/>
      <c r="AG157" s="38"/>
    </row>
    <row r="158" spans="1:33" s="27" customFormat="1" hidden="1" x14ac:dyDescent="0.25">
      <c r="A158" s="30">
        <f t="shared" si="60"/>
        <v>0</v>
      </c>
      <c r="B158" s="122">
        <f t="shared" si="56"/>
        <v>0</v>
      </c>
      <c r="C158" s="121">
        <f t="shared" si="57"/>
        <v>0</v>
      </c>
      <c r="D158" s="121">
        <f t="shared" si="58"/>
        <v>0</v>
      </c>
      <c r="E158" s="121">
        <f t="shared" si="59"/>
        <v>0</v>
      </c>
      <c r="F158" s="31"/>
      <c r="I158" s="30">
        <f t="shared" si="61"/>
        <v>0</v>
      </c>
      <c r="J158" s="30">
        <v>0</v>
      </c>
      <c r="K158" s="33">
        <f t="shared" si="63"/>
        <v>0</v>
      </c>
      <c r="L158" s="33">
        <f t="shared" si="64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62"/>
        <v>0</v>
      </c>
      <c r="AE158" s="32"/>
      <c r="AF158" s="39"/>
      <c r="AG158" s="38"/>
    </row>
    <row r="159" spans="1:33" s="27" customFormat="1" hidden="1" x14ac:dyDescent="0.25">
      <c r="A159" s="30">
        <f t="shared" si="60"/>
        <v>0</v>
      </c>
      <c r="B159" s="122">
        <f t="shared" si="56"/>
        <v>0</v>
      </c>
      <c r="C159" s="121">
        <f t="shared" si="57"/>
        <v>0</v>
      </c>
      <c r="D159" s="121">
        <f t="shared" si="58"/>
        <v>0</v>
      </c>
      <c r="E159" s="121">
        <f t="shared" si="59"/>
        <v>0</v>
      </c>
      <c r="F159" s="31"/>
      <c r="I159" s="30">
        <f t="shared" si="61"/>
        <v>0</v>
      </c>
      <c r="J159" s="30">
        <v>0</v>
      </c>
      <c r="K159" s="33">
        <f t="shared" si="63"/>
        <v>0</v>
      </c>
      <c r="L159" s="33">
        <f t="shared" si="64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62"/>
        <v>0</v>
      </c>
      <c r="AE159" s="32"/>
      <c r="AF159" s="39"/>
      <c r="AG159" s="38"/>
    </row>
    <row r="160" spans="1:33" s="27" customFormat="1" hidden="1" x14ac:dyDescent="0.25">
      <c r="A160" s="30">
        <f t="shared" si="60"/>
        <v>0</v>
      </c>
      <c r="B160" s="122">
        <f t="shared" si="56"/>
        <v>0</v>
      </c>
      <c r="C160" s="121">
        <f t="shared" si="57"/>
        <v>0</v>
      </c>
      <c r="D160" s="121">
        <f t="shared" si="58"/>
        <v>0</v>
      </c>
      <c r="E160" s="121">
        <f t="shared" si="59"/>
        <v>0</v>
      </c>
      <c r="F160" s="31"/>
      <c r="I160" s="30">
        <f t="shared" si="61"/>
        <v>0</v>
      </c>
      <c r="J160" s="30">
        <v>0</v>
      </c>
      <c r="K160" s="33">
        <f t="shared" si="63"/>
        <v>0</v>
      </c>
      <c r="L160" s="33">
        <f t="shared" si="64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62"/>
        <v>0</v>
      </c>
      <c r="AE160" s="32"/>
      <c r="AF160" s="39"/>
      <c r="AG160" s="38"/>
    </row>
    <row r="161" spans="1:33" s="27" customFormat="1" hidden="1" x14ac:dyDescent="0.25">
      <c r="A161" s="30">
        <f t="shared" si="60"/>
        <v>0</v>
      </c>
      <c r="B161" s="122">
        <f t="shared" si="56"/>
        <v>0</v>
      </c>
      <c r="C161" s="121">
        <f t="shared" si="57"/>
        <v>0</v>
      </c>
      <c r="D161" s="121">
        <f t="shared" si="58"/>
        <v>0</v>
      </c>
      <c r="E161" s="121">
        <f t="shared" si="59"/>
        <v>0</v>
      </c>
      <c r="F161" s="31"/>
      <c r="I161" s="30">
        <f t="shared" si="61"/>
        <v>0</v>
      </c>
      <c r="J161" s="30">
        <v>0</v>
      </c>
      <c r="K161" s="33">
        <f t="shared" si="63"/>
        <v>0</v>
      </c>
      <c r="L161" s="33">
        <f t="shared" si="64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62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63"/>
        <v>1</v>
      </c>
      <c r="L162" s="61">
        <f t="shared" si="64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63"/>
        <v>1</v>
      </c>
      <c r="L163" s="33">
        <f t="shared" si="64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TRUNC(SUM(AD121+AD134+AD148+AD162),2)</f>
        <v>1710.55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63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63"/>
        <v>1</v>
      </c>
      <c r="L164" s="33">
        <f t="shared" si="64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205.26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63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3"/>
        <v>1</v>
      </c>
      <c r="L165" s="33">
        <f t="shared" si="64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206.66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63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3"/>
        <v>1</v>
      </c>
      <c r="L166" s="33">
        <f t="shared" si="64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111.7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63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63"/>
        <v>0</v>
      </c>
      <c r="L167" s="33">
        <f t="shared" si="64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63">
        <f>IFERROR(IF(G168=$A$1,1,0),0)</f>
        <v>0</v>
      </c>
      <c r="I168" s="62">
        <v>1</v>
      </c>
      <c r="J168" s="62">
        <v>1</v>
      </c>
      <c r="K168" s="61">
        <f t="shared" si="63"/>
        <v>1</v>
      </c>
      <c r="L168" s="61">
        <f t="shared" si="64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2234.17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T27:T28"/>
    <mergeCell ref="V27:W28"/>
    <mergeCell ref="X27:X28"/>
    <mergeCell ref="Y27:Y28"/>
    <mergeCell ref="Z27:AA27"/>
    <mergeCell ref="AB27:AC27"/>
    <mergeCell ref="V36:W36"/>
    <mergeCell ref="V37:W37"/>
    <mergeCell ref="V38:W38"/>
    <mergeCell ref="V40:W40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21:W121"/>
    <mergeCell ref="X121:Y121"/>
    <mergeCell ref="V122:Z122"/>
    <mergeCell ref="V124:Z124"/>
    <mergeCell ref="V125:Z125"/>
    <mergeCell ref="V123:Z123"/>
    <mergeCell ref="V127:Z127"/>
    <mergeCell ref="V128:Z128"/>
    <mergeCell ref="V129:Z129"/>
    <mergeCell ref="V130:Z130"/>
    <mergeCell ref="V131:Z131"/>
    <mergeCell ref="V126:Z126"/>
    <mergeCell ref="V132:Z132"/>
    <mergeCell ref="V133:Z133"/>
    <mergeCell ref="V135:Z135"/>
    <mergeCell ref="V137:Z137"/>
    <mergeCell ref="V138:Z138"/>
    <mergeCell ref="V139:Z139"/>
    <mergeCell ref="V140:Z140"/>
    <mergeCell ref="V141:Z141"/>
    <mergeCell ref="V142:Z142"/>
    <mergeCell ref="V143:Z143"/>
    <mergeCell ref="V144:Z144"/>
    <mergeCell ref="V145:Z145"/>
    <mergeCell ref="V146:Z146"/>
    <mergeCell ref="V147:Z147"/>
    <mergeCell ref="T149:T150"/>
    <mergeCell ref="V149:W150"/>
    <mergeCell ref="X149:X150"/>
    <mergeCell ref="Y149:AA149"/>
    <mergeCell ref="AB149:AB150"/>
    <mergeCell ref="AC149:AC150"/>
    <mergeCell ref="AD149:AD150"/>
    <mergeCell ref="V151:W151"/>
    <mergeCell ref="V152:W152"/>
    <mergeCell ref="V153:W153"/>
    <mergeCell ref="V160:W160"/>
    <mergeCell ref="V161:W161"/>
    <mergeCell ref="V154:W154"/>
    <mergeCell ref="V155:W155"/>
    <mergeCell ref="V156:W156"/>
    <mergeCell ref="V157:W157"/>
    <mergeCell ref="V158:W158"/>
    <mergeCell ref="V159:W159"/>
  </mergeCells>
  <conditionalFormatting sqref="T117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5 T108:T117">
      <formula1>0</formula1>
      <formula2>1</formula2>
    </dataValidation>
    <dataValidation type="list" allowBlank="1" showInputMessage="1" showErrorMessage="1" sqref="A1 G164:G168 G105 G108:G117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03 06 02</v>
      </c>
      <c r="C1" s="25" t="str">
        <f>CONCATENATE($W$25)</f>
        <v>PROJETO DE SINALIZAÇÃO E SEGURANÇA VIÁRIA - VIA NOVA (PISTA SIMPLES)</v>
      </c>
      <c r="D1" s="25" t="str">
        <f>CONCATENATE($AC$25)</f>
        <v>Km</v>
      </c>
      <c r="E1" s="231">
        <f>$AD$163</f>
        <v>855.27</v>
      </c>
      <c r="F1" s="231">
        <f>$AD$168</f>
        <v>1117.08</v>
      </c>
      <c r="G1" s="233">
        <f>$T$121</f>
        <v>40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8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374</v>
      </c>
      <c r="W25" s="579" t="str">
        <f>VLOOKUP(V25,ORÇAMENTO!E:G,2,0)</f>
        <v>PROJETO DE SINALIZAÇÃO E SEGURANÇA VIÁRIA - VIA NOVA (PISTA SIMPLES)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89" si="0">MAX(I27:J27)</f>
        <v>1</v>
      </c>
      <c r="L27" s="33">
        <f t="shared" ref="L27:L89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86" t="s">
        <v>65</v>
      </c>
      <c r="AA28" s="286" t="s">
        <v>64</v>
      </c>
      <c r="AB28" s="282" t="s">
        <v>65</v>
      </c>
      <c r="AC28" s="286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IF(I38=1,1,IF(SUM(J39:J$169)+SUM(I$26:I38)&lt;$I$22,1,0))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285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8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9020.81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148</v>
      </c>
      <c r="U42" s="48"/>
      <c r="V42" s="569" t="s">
        <v>209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AB42/SUM($AB$42:$AB$97)</f>
        <v>0.22916666666666666</v>
      </c>
      <c r="AB42" s="114">
        <v>110</v>
      </c>
      <c r="AC42" s="196">
        <f>Y42/220</f>
        <v>51.580363636363636</v>
      </c>
      <c r="AD42" s="113">
        <f>ROUND(AB42*AC42,4)</f>
        <v>5673.84</v>
      </c>
      <c r="AE42" s="32"/>
      <c r="AF42" s="39"/>
      <c r="AG42" s="38"/>
    </row>
    <row r="43" spans="1:33" s="27" customFormat="1" hidden="1" x14ac:dyDescent="0.25">
      <c r="A43" s="30">
        <f t="shared" ref="A43:A60" si="13">IFERROR(IF(AD43&gt;0,T43,0),0)</f>
        <v>0</v>
      </c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4">IF($AD43=0,0,1)</f>
        <v>0</v>
      </c>
      <c r="J43" s="30">
        <f>IF(I43=1,1,IF(SUM(J44:J$169)+SUM(I$26:I43)&lt;$I$22,1,0))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ref="AD43:AD61" si="15">ROUND(AB43*AC43,4)</f>
        <v>0</v>
      </c>
      <c r="AE43" s="32"/>
      <c r="AF43" s="39"/>
      <c r="AG43" s="38"/>
    </row>
    <row r="44" spans="1:33" s="27" customFormat="1" hidden="1" x14ac:dyDescent="0.25">
      <c r="A44" s="30">
        <f t="shared" si="13"/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4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5"/>
        <v>0</v>
      </c>
      <c r="AE44" s="32"/>
      <c r="AF44" s="39"/>
      <c r="AG44" s="38"/>
    </row>
    <row r="45" spans="1:33" s="27" customFormat="1" hidden="1" x14ac:dyDescent="0.25">
      <c r="A45" s="30">
        <f t="shared" si="13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4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5"/>
        <v>0</v>
      </c>
      <c r="AE45" s="32"/>
      <c r="AF45" s="39"/>
      <c r="AG45" s="38"/>
    </row>
    <row r="46" spans="1:33" s="27" customFormat="1" hidden="1" x14ac:dyDescent="0.25">
      <c r="A46" s="30">
        <f t="shared" si="13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4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5"/>
        <v>0</v>
      </c>
      <c r="AE46" s="32"/>
      <c r="AF46" s="39"/>
      <c r="AG46" s="38"/>
    </row>
    <row r="47" spans="1:33" s="27" customFormat="1" hidden="1" x14ac:dyDescent="0.25">
      <c r="A47" s="30">
        <f t="shared" si="13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4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5"/>
        <v>0</v>
      </c>
      <c r="AE47" s="32"/>
      <c r="AF47" s="39"/>
      <c r="AG47" s="38"/>
    </row>
    <row r="48" spans="1:33" s="27" customFormat="1" hidden="1" x14ac:dyDescent="0.25">
      <c r="A48" s="30">
        <f t="shared" si="13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4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5"/>
        <v>0</v>
      </c>
      <c r="AE48" s="32"/>
      <c r="AF48" s="39"/>
      <c r="AG48" s="38"/>
    </row>
    <row r="49" spans="1:33" s="27" customFormat="1" hidden="1" x14ac:dyDescent="0.25">
      <c r="A49" s="30">
        <f t="shared" si="13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4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5"/>
        <v>0</v>
      </c>
      <c r="AE49" s="32"/>
      <c r="AF49" s="39"/>
      <c r="AG49" s="38"/>
    </row>
    <row r="50" spans="1:33" s="27" customFormat="1" hidden="1" x14ac:dyDescent="0.25">
      <c r="A50" s="30">
        <f t="shared" si="13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4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5"/>
        <v>0</v>
      </c>
      <c r="AE50" s="32"/>
      <c r="AF50" s="39"/>
      <c r="AG50" s="38"/>
    </row>
    <row r="51" spans="1:33" s="27" customFormat="1" hidden="1" x14ac:dyDescent="0.25">
      <c r="A51" s="30">
        <f t="shared" si="13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4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5"/>
        <v>0</v>
      </c>
      <c r="AE51" s="32"/>
      <c r="AF51" s="39"/>
      <c r="AG51" s="38"/>
    </row>
    <row r="52" spans="1:33" s="27" customFormat="1" hidden="1" x14ac:dyDescent="0.25">
      <c r="A52" s="30">
        <f t="shared" si="13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4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5"/>
        <v>0</v>
      </c>
      <c r="AE52" s="32"/>
      <c r="AF52" s="39"/>
      <c r="AG52" s="38"/>
    </row>
    <row r="53" spans="1:33" s="27" customFormat="1" hidden="1" x14ac:dyDescent="0.25">
      <c r="A53" s="30">
        <f t="shared" si="13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4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5"/>
        <v>0</v>
      </c>
      <c r="AE53" s="32"/>
      <c r="AF53" s="39"/>
      <c r="AG53" s="38"/>
    </row>
    <row r="54" spans="1:33" s="27" customFormat="1" hidden="1" x14ac:dyDescent="0.25">
      <c r="A54" s="30">
        <f t="shared" si="13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4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5"/>
        <v>0</v>
      </c>
      <c r="AE54" s="32"/>
      <c r="AF54" s="39"/>
      <c r="AG54" s="38"/>
    </row>
    <row r="55" spans="1:33" s="27" customFormat="1" hidden="1" x14ac:dyDescent="0.25">
      <c r="A55" s="30">
        <f t="shared" si="13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4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5"/>
        <v>0</v>
      </c>
      <c r="AE55" s="32"/>
      <c r="AF55" s="39"/>
      <c r="AG55" s="38"/>
    </row>
    <row r="56" spans="1:33" s="27" customFormat="1" hidden="1" x14ac:dyDescent="0.25">
      <c r="A56" s="30">
        <f t="shared" si="13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4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5"/>
        <v>0</v>
      </c>
      <c r="AE56" s="32"/>
      <c r="AF56" s="39"/>
      <c r="AG56" s="38"/>
    </row>
    <row r="57" spans="1:33" s="27" customFormat="1" hidden="1" x14ac:dyDescent="0.25">
      <c r="A57" s="30">
        <f t="shared" si="13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4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5"/>
        <v>0</v>
      </c>
      <c r="AE57" s="32"/>
      <c r="AF57" s="39"/>
      <c r="AG57" s="38"/>
    </row>
    <row r="58" spans="1:33" s="27" customFormat="1" hidden="1" x14ac:dyDescent="0.25">
      <c r="A58" s="30">
        <f t="shared" si="13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4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5"/>
        <v>0</v>
      </c>
      <c r="AE58" s="32"/>
      <c r="AF58" s="39"/>
      <c r="AG58" s="38"/>
    </row>
    <row r="59" spans="1:33" s="27" customFormat="1" hidden="1" x14ac:dyDescent="0.25">
      <c r="A59" s="30">
        <f t="shared" si="13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4"/>
        <v>0</v>
      </c>
      <c r="J59" s="30">
        <f>IF(I59=1,1,IF(SUM(J60:J$169)+SUM(I$26:I59)&lt;$I$22,1,0))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5"/>
        <v>0</v>
      </c>
      <c r="AE59" s="32"/>
      <c r="AF59" s="39"/>
      <c r="AG59" s="38"/>
    </row>
    <row r="60" spans="1:33" s="27" customFormat="1" hidden="1" x14ac:dyDescent="0.25">
      <c r="A60" s="30">
        <f t="shared" si="13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4"/>
        <v>0</v>
      </c>
      <c r="J60" s="30">
        <f>IF(I60=1,1,IF(SUM(J61:J$169)+SUM(I$26:I60)&lt;$I$22,1,0))</f>
        <v>0</v>
      </c>
      <c r="K60" s="33">
        <f t="shared" si="0"/>
        <v>0</v>
      </c>
      <c r="L60" s="33">
        <f t="shared" si="1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5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IF(I61=1,1,IF(SUM(J62:J$169)+SUM(I$26:I61)&lt;$I$22,1,0))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AB61/SUM($AB$42:$AB$97)</f>
        <v>8.3333333333333329E-2</v>
      </c>
      <c r="AB61" s="114">
        <v>40</v>
      </c>
      <c r="AC61" s="196">
        <f>Y61/220</f>
        <v>83.674272727272722</v>
      </c>
      <c r="AD61" s="113">
        <f t="shared" si="15"/>
        <v>3346.9708999999998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ROUND(SUM(AD63:AD82),2)</f>
        <v>6332.53</v>
      </c>
      <c r="AE62" s="32"/>
      <c r="AF62" s="39"/>
      <c r="AG62" s="38"/>
    </row>
    <row r="63" spans="1:33" s="27" customFormat="1" x14ac:dyDescent="0.25">
      <c r="A63" s="30"/>
      <c r="B63" s="122">
        <f t="shared" ref="B63:B82" si="16">IFERROR(IF($A63=0,0, ($AD63/$G$1)/$E$1  ),0)</f>
        <v>0</v>
      </c>
      <c r="C63" s="121">
        <f t="shared" ref="C63:C82" si="17">IF($A63=0,0,$B63*$E$1)</f>
        <v>0</v>
      </c>
      <c r="D63" s="121">
        <f t="shared" ref="D63:D82" si="18">IF($A63=0,0,$B63*$F$1)</f>
        <v>0</v>
      </c>
      <c r="E63" s="121">
        <f>IFERROR(IF($A63=0,0,#REF!*#REF!),0)</f>
        <v>0</v>
      </c>
      <c r="F63" s="122">
        <f t="shared" ref="F63:F82" si="19">IF($A63=0,0, ( ($AD63/$E63) / $Y63))</f>
        <v>0</v>
      </c>
      <c r="I63" s="30">
        <v>1</v>
      </c>
      <c r="J63" s="30">
        <f>IF(I63=1,1,IF(SUM(J64:J$169)+SUM(I$26:I63)&lt;$I$22,1,0))</f>
        <v>1</v>
      </c>
      <c r="K63" s="33">
        <f t="shared" si="0"/>
        <v>1</v>
      </c>
      <c r="L63" s="33">
        <f t="shared" si="1"/>
        <v>1</v>
      </c>
      <c r="M63" s="33"/>
      <c r="N63" s="33"/>
      <c r="O63" s="33"/>
      <c r="P63" s="33"/>
      <c r="Q63" s="33"/>
      <c r="R63" s="33"/>
      <c r="S63" s="33"/>
      <c r="T63" s="200" t="s">
        <v>120</v>
      </c>
      <c r="U63" s="48"/>
      <c r="V63" s="569" t="s">
        <v>229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AB63/SUM($AB$42:$AB$97)</f>
        <v>0.45833333333333331</v>
      </c>
      <c r="AB63" s="114">
        <v>220</v>
      </c>
      <c r="AC63" s="196">
        <f>Y63/220</f>
        <v>13.838636363636363</v>
      </c>
      <c r="AD63" s="113">
        <f>ROUND(AB63*AC63,4)</f>
        <v>3044.5</v>
      </c>
      <c r="AE63" s="32"/>
      <c r="AF63" s="39"/>
      <c r="AG63" s="38"/>
    </row>
    <row r="64" spans="1:33" s="27" customFormat="1" x14ac:dyDescent="0.25">
      <c r="A64" s="30"/>
      <c r="B64" s="122">
        <f t="shared" si="16"/>
        <v>0</v>
      </c>
      <c r="C64" s="121">
        <f t="shared" si="17"/>
        <v>0</v>
      </c>
      <c r="D64" s="121">
        <f t="shared" si="18"/>
        <v>0</v>
      </c>
      <c r="E64" s="121">
        <f>IFERROR(IF($A64=0,0,#REF!*#REF!),0)</f>
        <v>0</v>
      </c>
      <c r="F64" s="122">
        <f t="shared" si="19"/>
        <v>0</v>
      </c>
      <c r="I64" s="30">
        <f t="shared" ref="I64:I81" si="20">IF($AD64=0,0,1)</f>
        <v>1</v>
      </c>
      <c r="J64" s="30">
        <f>IF(I64=1,1,IF(SUM(J65:J$169)+SUM(I$26:I64)&lt;$I$22,1,0))</f>
        <v>1</v>
      </c>
      <c r="K64" s="33">
        <f t="shared" si="0"/>
        <v>1</v>
      </c>
      <c r="L64" s="33">
        <f t="shared" si="1"/>
        <v>1</v>
      </c>
      <c r="M64" s="33"/>
      <c r="N64" s="33"/>
      <c r="O64" s="33"/>
      <c r="P64" s="33"/>
      <c r="Q64" s="33"/>
      <c r="R64" s="33"/>
      <c r="S64" s="33"/>
      <c r="T64" s="200" t="s">
        <v>80</v>
      </c>
      <c r="U64" s="48"/>
      <c r="V64" s="569" t="s">
        <v>231</v>
      </c>
      <c r="W64" s="569"/>
      <c r="X64" s="131" t="s">
        <v>232</v>
      </c>
      <c r="Y64" s="207">
        <f>VLOOKUP(X64,BASE!$B$5:$E$53,4,FALSE)</f>
        <v>6576.05</v>
      </c>
      <c r="Z64" s="198">
        <v>1</v>
      </c>
      <c r="AA64" s="197">
        <f>AB64/SUM($AB$42:$AB$97)</f>
        <v>0.22916666666666666</v>
      </c>
      <c r="AB64" s="114">
        <v>110</v>
      </c>
      <c r="AC64" s="196">
        <f>Y64/220</f>
        <v>29.891136363636363</v>
      </c>
      <c r="AD64" s="113">
        <f t="shared" ref="AD64:AD82" si="21">ROUND(AB64*AC64,4)</f>
        <v>3288.0250000000001</v>
      </c>
      <c r="AE64" s="32"/>
      <c r="AF64" s="39"/>
      <c r="AG64" s="38"/>
    </row>
    <row r="65" spans="1:33" s="27" customFormat="1" hidden="1" x14ac:dyDescent="0.25">
      <c r="A65" s="30">
        <f t="shared" ref="A65:A81" si="22">IFERROR(IF(AD65&gt;0,T65,0),0)</f>
        <v>0</v>
      </c>
      <c r="B65" s="122">
        <f t="shared" si="16"/>
        <v>0</v>
      </c>
      <c r="C65" s="121">
        <f t="shared" si="17"/>
        <v>0</v>
      </c>
      <c r="D65" s="121">
        <f t="shared" si="18"/>
        <v>0</v>
      </c>
      <c r="E65" s="121">
        <f>IFERROR(IF($A65=0,0,#REF!*#REF!),0)</f>
        <v>0</v>
      </c>
      <c r="F65" s="122">
        <f t="shared" si="19"/>
        <v>0</v>
      </c>
      <c r="I65" s="30">
        <f t="shared" si="20"/>
        <v>0</v>
      </c>
      <c r="J65" s="30">
        <f>IF(I65=1,1,IF(SUM(J66:J$169)+SUM(I$26:I65)&lt;$I$22,1,0))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1"/>
        <v>0</v>
      </c>
      <c r="AE65" s="32"/>
      <c r="AF65" s="39"/>
      <c r="AG65" s="38"/>
    </row>
    <row r="66" spans="1:33" s="27" customFormat="1" hidden="1" x14ac:dyDescent="0.25">
      <c r="A66" s="30">
        <f t="shared" si="22"/>
        <v>0</v>
      </c>
      <c r="B66" s="122">
        <f t="shared" si="16"/>
        <v>0</v>
      </c>
      <c r="C66" s="121">
        <f t="shared" si="17"/>
        <v>0</v>
      </c>
      <c r="D66" s="121">
        <f t="shared" si="18"/>
        <v>0</v>
      </c>
      <c r="E66" s="121">
        <f>IFERROR(IF($A66=0,0,#REF!*#REF!),0)</f>
        <v>0</v>
      </c>
      <c r="F66" s="122">
        <f t="shared" si="19"/>
        <v>0</v>
      </c>
      <c r="I66" s="30">
        <f t="shared" si="20"/>
        <v>0</v>
      </c>
      <c r="J66" s="30">
        <f>IF(I66=1,1,IF(SUM(J67:J$169)+SUM(I$26:I66)&lt;$I$22,1,0))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1"/>
        <v>0</v>
      </c>
      <c r="AE66" s="32"/>
      <c r="AF66" s="39"/>
      <c r="AG66" s="38"/>
    </row>
    <row r="67" spans="1:33" s="27" customFormat="1" hidden="1" x14ac:dyDescent="0.25">
      <c r="A67" s="30">
        <f t="shared" si="22"/>
        <v>0</v>
      </c>
      <c r="B67" s="122">
        <f t="shared" si="16"/>
        <v>0</v>
      </c>
      <c r="C67" s="121">
        <f t="shared" si="17"/>
        <v>0</v>
      </c>
      <c r="D67" s="121">
        <f t="shared" si="18"/>
        <v>0</v>
      </c>
      <c r="E67" s="121">
        <f>IFERROR(IF($A67=0,0,#REF!*#REF!),0)</f>
        <v>0</v>
      </c>
      <c r="F67" s="122">
        <f t="shared" si="19"/>
        <v>0</v>
      </c>
      <c r="I67" s="30">
        <f t="shared" si="20"/>
        <v>0</v>
      </c>
      <c r="J67" s="30">
        <f>IF(I67=1,1,IF(SUM(J68:J$169)+SUM(I$26:I67)&lt;$I$22,1,0))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1"/>
        <v>0</v>
      </c>
      <c r="AE67" s="32"/>
      <c r="AF67" s="39"/>
      <c r="AG67" s="38"/>
    </row>
    <row r="68" spans="1:33" s="27" customFormat="1" hidden="1" x14ac:dyDescent="0.25">
      <c r="A68" s="30">
        <f t="shared" si="22"/>
        <v>0</v>
      </c>
      <c r="B68" s="122">
        <f t="shared" si="16"/>
        <v>0</v>
      </c>
      <c r="C68" s="121">
        <f t="shared" si="17"/>
        <v>0</v>
      </c>
      <c r="D68" s="121">
        <f t="shared" si="18"/>
        <v>0</v>
      </c>
      <c r="E68" s="121">
        <f>IFERROR(IF($A68=0,0,#REF!*#REF!),0)</f>
        <v>0</v>
      </c>
      <c r="F68" s="122">
        <f t="shared" si="19"/>
        <v>0</v>
      </c>
      <c r="I68" s="30">
        <f t="shared" si="20"/>
        <v>0</v>
      </c>
      <c r="J68" s="30">
        <f>IF(I68=1,1,IF(SUM(J69:J$169)+SUM(I$26:I68)&lt;$I$22,1,0))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1"/>
        <v>0</v>
      </c>
      <c r="AE68" s="32"/>
      <c r="AF68" s="39"/>
      <c r="AG68" s="38"/>
    </row>
    <row r="69" spans="1:33" s="27" customFormat="1" hidden="1" x14ac:dyDescent="0.25">
      <c r="A69" s="30">
        <f t="shared" si="22"/>
        <v>0</v>
      </c>
      <c r="B69" s="122">
        <f t="shared" si="16"/>
        <v>0</v>
      </c>
      <c r="C69" s="121">
        <f t="shared" si="17"/>
        <v>0</v>
      </c>
      <c r="D69" s="121">
        <f t="shared" si="18"/>
        <v>0</v>
      </c>
      <c r="E69" s="121">
        <f>IFERROR(IF($A69=0,0,#REF!*#REF!),0)</f>
        <v>0</v>
      </c>
      <c r="F69" s="122">
        <f t="shared" si="19"/>
        <v>0</v>
      </c>
      <c r="I69" s="30">
        <f t="shared" si="20"/>
        <v>0</v>
      </c>
      <c r="J69" s="30">
        <f>IF(I69=1,1,IF(SUM(J70:J$169)+SUM(I$26:I69)&lt;$I$22,1,0))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1"/>
        <v>0</v>
      </c>
      <c r="AE69" s="32"/>
      <c r="AF69" s="39"/>
      <c r="AG69" s="38"/>
    </row>
    <row r="70" spans="1:33" s="27" customFormat="1" hidden="1" x14ac:dyDescent="0.25">
      <c r="A70" s="30">
        <f t="shared" si="22"/>
        <v>0</v>
      </c>
      <c r="B70" s="122">
        <f t="shared" si="16"/>
        <v>0</v>
      </c>
      <c r="C70" s="121">
        <f t="shared" si="17"/>
        <v>0</v>
      </c>
      <c r="D70" s="121">
        <f t="shared" si="18"/>
        <v>0</v>
      </c>
      <c r="E70" s="121">
        <f>IFERROR(IF($A70=0,0,#REF!*#REF!),0)</f>
        <v>0</v>
      </c>
      <c r="F70" s="122">
        <f t="shared" si="19"/>
        <v>0</v>
      </c>
      <c r="I70" s="30">
        <f t="shared" si="20"/>
        <v>0</v>
      </c>
      <c r="J70" s="30">
        <f>IF(I70=1,1,IF(SUM(J71:J$169)+SUM(I$26:I70)&lt;$I$22,1,0))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1"/>
        <v>0</v>
      </c>
      <c r="AE70" s="32"/>
      <c r="AF70" s="39"/>
      <c r="AG70" s="38"/>
    </row>
    <row r="71" spans="1:33" s="27" customFormat="1" hidden="1" x14ac:dyDescent="0.25">
      <c r="A71" s="30">
        <f t="shared" si="22"/>
        <v>0</v>
      </c>
      <c r="B71" s="122">
        <f t="shared" si="16"/>
        <v>0</v>
      </c>
      <c r="C71" s="121">
        <f t="shared" si="17"/>
        <v>0</v>
      </c>
      <c r="D71" s="121">
        <f t="shared" si="18"/>
        <v>0</v>
      </c>
      <c r="E71" s="121">
        <f>IFERROR(IF($A71=0,0,#REF!*#REF!),0)</f>
        <v>0</v>
      </c>
      <c r="F71" s="122">
        <f t="shared" si="19"/>
        <v>0</v>
      </c>
      <c r="I71" s="30">
        <f t="shared" si="20"/>
        <v>0</v>
      </c>
      <c r="J71" s="30">
        <f>IF(I71=1,1,IF(SUM(J72:J$169)+SUM(I$26:I71)&lt;$I$22,1,0))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1"/>
        <v>0</v>
      </c>
      <c r="AE71" s="32"/>
      <c r="AF71" s="39"/>
      <c r="AG71" s="38"/>
    </row>
    <row r="72" spans="1:33" s="27" customFormat="1" hidden="1" x14ac:dyDescent="0.25">
      <c r="A72" s="30">
        <f t="shared" si="22"/>
        <v>0</v>
      </c>
      <c r="B72" s="122">
        <f t="shared" si="16"/>
        <v>0</v>
      </c>
      <c r="C72" s="121">
        <f t="shared" si="17"/>
        <v>0</v>
      </c>
      <c r="D72" s="121">
        <f t="shared" si="18"/>
        <v>0</v>
      </c>
      <c r="E72" s="121">
        <f>IFERROR(IF($A72=0,0,#REF!*#REF!),0)</f>
        <v>0</v>
      </c>
      <c r="F72" s="122">
        <f t="shared" si="19"/>
        <v>0</v>
      </c>
      <c r="I72" s="30">
        <f t="shared" si="20"/>
        <v>0</v>
      </c>
      <c r="J72" s="30">
        <f>IF(I72=1,1,IF(SUM(J73:J$169)+SUM(I$26:I72)&lt;$I$22,1,0))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1"/>
        <v>0</v>
      </c>
      <c r="AE72" s="32"/>
      <c r="AF72" s="39"/>
      <c r="AG72" s="38"/>
    </row>
    <row r="73" spans="1:33" s="27" customFormat="1" hidden="1" x14ac:dyDescent="0.25">
      <c r="A73" s="30">
        <f t="shared" si="22"/>
        <v>0</v>
      </c>
      <c r="B73" s="122">
        <f t="shared" si="16"/>
        <v>0</v>
      </c>
      <c r="C73" s="121">
        <f t="shared" si="17"/>
        <v>0</v>
      </c>
      <c r="D73" s="121">
        <f t="shared" si="18"/>
        <v>0</v>
      </c>
      <c r="E73" s="121">
        <f>IFERROR(IF($A73=0,0,#REF!*#REF!),0)</f>
        <v>0</v>
      </c>
      <c r="F73" s="122">
        <f t="shared" si="19"/>
        <v>0</v>
      </c>
      <c r="I73" s="30">
        <f t="shared" si="20"/>
        <v>0</v>
      </c>
      <c r="J73" s="30">
        <f>IF(I73=1,1,IF(SUM(J74:J$169)+SUM(I$26:I73)&lt;$I$22,1,0))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1"/>
        <v>0</v>
      </c>
      <c r="AE73" s="32"/>
      <c r="AF73" s="39"/>
      <c r="AG73" s="38"/>
    </row>
    <row r="74" spans="1:33" s="27" customFormat="1" hidden="1" x14ac:dyDescent="0.25">
      <c r="A74" s="30">
        <f t="shared" si="22"/>
        <v>0</v>
      </c>
      <c r="B74" s="122">
        <f t="shared" si="16"/>
        <v>0</v>
      </c>
      <c r="C74" s="121">
        <f t="shared" si="17"/>
        <v>0</v>
      </c>
      <c r="D74" s="121">
        <f t="shared" si="18"/>
        <v>0</v>
      </c>
      <c r="E74" s="121">
        <f>IFERROR(IF($A74=0,0,#REF!*#REF!),0)</f>
        <v>0</v>
      </c>
      <c r="F74" s="122">
        <f t="shared" si="19"/>
        <v>0</v>
      </c>
      <c r="I74" s="30">
        <f t="shared" si="20"/>
        <v>0</v>
      </c>
      <c r="J74" s="30">
        <f>IF(I74=1,1,IF(SUM(J75:J$169)+SUM(I$26:I74)&lt;$I$22,1,0))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1"/>
        <v>0</v>
      </c>
      <c r="AE74" s="32"/>
      <c r="AF74" s="39"/>
      <c r="AG74" s="38"/>
    </row>
    <row r="75" spans="1:33" s="27" customFormat="1" hidden="1" x14ac:dyDescent="0.25">
      <c r="A75" s="30">
        <f t="shared" si="22"/>
        <v>0</v>
      </c>
      <c r="B75" s="122">
        <f t="shared" si="16"/>
        <v>0</v>
      </c>
      <c r="C75" s="121">
        <f t="shared" si="17"/>
        <v>0</v>
      </c>
      <c r="D75" s="121">
        <f t="shared" si="18"/>
        <v>0</v>
      </c>
      <c r="E75" s="121">
        <f>IFERROR(IF($A75=0,0,#REF!*#REF!),0)</f>
        <v>0</v>
      </c>
      <c r="F75" s="122">
        <f t="shared" si="19"/>
        <v>0</v>
      </c>
      <c r="I75" s="30">
        <f t="shared" si="20"/>
        <v>0</v>
      </c>
      <c r="J75" s="30">
        <f>IF(I75=1,1,IF(SUM(J76:J$169)+SUM(I$26:I75)&lt;$I$22,1,0))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1"/>
        <v>0</v>
      </c>
      <c r="AE75" s="32"/>
      <c r="AF75" s="39"/>
      <c r="AG75" s="38"/>
    </row>
    <row r="76" spans="1:33" s="27" customFormat="1" hidden="1" x14ac:dyDescent="0.25">
      <c r="A76" s="30">
        <f t="shared" si="22"/>
        <v>0</v>
      </c>
      <c r="B76" s="122">
        <f t="shared" si="16"/>
        <v>0</v>
      </c>
      <c r="C76" s="121">
        <f t="shared" si="17"/>
        <v>0</v>
      </c>
      <c r="D76" s="121">
        <f t="shared" si="18"/>
        <v>0</v>
      </c>
      <c r="E76" s="121">
        <f>IFERROR(IF($A76=0,0,#REF!*#REF!),0)</f>
        <v>0</v>
      </c>
      <c r="F76" s="122">
        <f t="shared" si="19"/>
        <v>0</v>
      </c>
      <c r="I76" s="30">
        <f t="shared" si="20"/>
        <v>0</v>
      </c>
      <c r="J76" s="30">
        <f>IF(I76=1,1,IF(SUM(J77:J$169)+SUM(I$26:I76)&lt;$I$22,1,0))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1"/>
        <v>0</v>
      </c>
      <c r="AE76" s="32"/>
      <c r="AF76" s="39"/>
      <c r="AG76" s="38"/>
    </row>
    <row r="77" spans="1:33" s="27" customFormat="1" hidden="1" x14ac:dyDescent="0.25">
      <c r="A77" s="30">
        <f t="shared" si="22"/>
        <v>0</v>
      </c>
      <c r="B77" s="122">
        <f t="shared" si="16"/>
        <v>0</v>
      </c>
      <c r="C77" s="121">
        <f t="shared" si="17"/>
        <v>0</v>
      </c>
      <c r="D77" s="121">
        <f t="shared" si="18"/>
        <v>0</v>
      </c>
      <c r="E77" s="121">
        <f>IFERROR(IF($A77=0,0,#REF!*#REF!),0)</f>
        <v>0</v>
      </c>
      <c r="F77" s="122">
        <f t="shared" si="19"/>
        <v>0</v>
      </c>
      <c r="I77" s="30">
        <f t="shared" si="20"/>
        <v>0</v>
      </c>
      <c r="J77" s="30">
        <f>IF(I77=1,1,IF(SUM(J78:J$169)+SUM(I$26:I77)&lt;$I$22,1,0))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1"/>
        <v>0</v>
      </c>
      <c r="AE77" s="32"/>
      <c r="AF77" s="39"/>
      <c r="AG77" s="38"/>
    </row>
    <row r="78" spans="1:33" s="27" customFormat="1" hidden="1" x14ac:dyDescent="0.25">
      <c r="A78" s="30">
        <f t="shared" si="22"/>
        <v>0</v>
      </c>
      <c r="B78" s="122">
        <f t="shared" si="16"/>
        <v>0</v>
      </c>
      <c r="C78" s="121">
        <f t="shared" si="17"/>
        <v>0</v>
      </c>
      <c r="D78" s="121">
        <f t="shared" si="18"/>
        <v>0</v>
      </c>
      <c r="E78" s="121">
        <f>IFERROR(IF($A78=0,0,#REF!*#REF!),0)</f>
        <v>0</v>
      </c>
      <c r="F78" s="122">
        <f t="shared" si="19"/>
        <v>0</v>
      </c>
      <c r="I78" s="30">
        <f t="shared" si="20"/>
        <v>0</v>
      </c>
      <c r="J78" s="30">
        <f>IF(I78=1,1,IF(SUM(J79:J$169)+SUM(I$26:I78)&lt;$I$22,1,0))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1"/>
        <v>0</v>
      </c>
      <c r="AE78" s="32"/>
      <c r="AF78" s="39"/>
      <c r="AG78" s="38"/>
    </row>
    <row r="79" spans="1:33" s="27" customFormat="1" hidden="1" x14ac:dyDescent="0.25">
      <c r="A79" s="30">
        <f t="shared" si="22"/>
        <v>0</v>
      </c>
      <c r="B79" s="122">
        <f t="shared" si="16"/>
        <v>0</v>
      </c>
      <c r="C79" s="121">
        <f t="shared" si="17"/>
        <v>0</v>
      </c>
      <c r="D79" s="121">
        <f t="shared" si="18"/>
        <v>0</v>
      </c>
      <c r="E79" s="121">
        <f>IFERROR(IF($A79=0,0,#REF!*#REF!),0)</f>
        <v>0</v>
      </c>
      <c r="F79" s="122">
        <f t="shared" si="19"/>
        <v>0</v>
      </c>
      <c r="I79" s="30">
        <f t="shared" si="20"/>
        <v>0</v>
      </c>
      <c r="J79" s="30">
        <f>IF(I79=1,1,IF(SUM(J80:J$169)+SUM(I$26:I79)&lt;$I$22,1,0))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1"/>
        <v>0</v>
      </c>
      <c r="AE79" s="32"/>
      <c r="AF79" s="39"/>
      <c r="AG79" s="38"/>
    </row>
    <row r="80" spans="1:33" s="27" customFormat="1" hidden="1" x14ac:dyDescent="0.25">
      <c r="A80" s="30">
        <f t="shared" si="22"/>
        <v>0</v>
      </c>
      <c r="B80" s="122">
        <f t="shared" si="16"/>
        <v>0</v>
      </c>
      <c r="C80" s="121">
        <f t="shared" si="17"/>
        <v>0</v>
      </c>
      <c r="D80" s="121">
        <f t="shared" si="18"/>
        <v>0</v>
      </c>
      <c r="E80" s="121">
        <f>IFERROR(IF($A80=0,0,#REF!*#REF!),0)</f>
        <v>0</v>
      </c>
      <c r="F80" s="122">
        <f t="shared" si="19"/>
        <v>0</v>
      </c>
      <c r="I80" s="30">
        <f t="shared" si="20"/>
        <v>0</v>
      </c>
      <c r="J80" s="30">
        <f>IF(I80=1,1,IF(SUM(J81:J$169)+SUM(I$26:I80)&lt;$I$22,1,0))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1"/>
        <v>0</v>
      </c>
      <c r="AE80" s="32"/>
      <c r="AF80" s="39"/>
      <c r="AG80" s="38"/>
    </row>
    <row r="81" spans="1:33" s="27" customFormat="1" hidden="1" x14ac:dyDescent="0.25">
      <c r="A81" s="30">
        <f t="shared" si="22"/>
        <v>0</v>
      </c>
      <c r="B81" s="122">
        <f t="shared" si="16"/>
        <v>0</v>
      </c>
      <c r="C81" s="121">
        <f t="shared" si="17"/>
        <v>0</v>
      </c>
      <c r="D81" s="121">
        <f t="shared" si="18"/>
        <v>0</v>
      </c>
      <c r="E81" s="121">
        <f>IFERROR(IF($A81=0,0,#REF!*#REF!),0)</f>
        <v>0</v>
      </c>
      <c r="F81" s="122">
        <f t="shared" si="19"/>
        <v>0</v>
      </c>
      <c r="I81" s="30">
        <f t="shared" si="20"/>
        <v>0</v>
      </c>
      <c r="J81" s="30">
        <f>IF(I81=1,1,IF(SUM(J82:J$169)+SUM(I$26:I81)&lt;$I$22,1,0))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1"/>
        <v>0</v>
      </c>
      <c r="AE81" s="32"/>
      <c r="AF81" s="39"/>
      <c r="AG81" s="38"/>
    </row>
    <row r="82" spans="1:33" s="27" customFormat="1" x14ac:dyDescent="0.25">
      <c r="A82" s="30"/>
      <c r="B82" s="122">
        <f t="shared" si="16"/>
        <v>0</v>
      </c>
      <c r="C82" s="121">
        <f t="shared" si="17"/>
        <v>0</v>
      </c>
      <c r="D82" s="121">
        <f t="shared" si="18"/>
        <v>0</v>
      </c>
      <c r="E82" s="121">
        <f>IFERROR(IF($A82=0,0,#REF!*#REF!),0)</f>
        <v>0</v>
      </c>
      <c r="F82" s="122">
        <f t="shared" si="19"/>
        <v>0</v>
      </c>
      <c r="I82" s="30">
        <v>1</v>
      </c>
      <c r="J82" s="30">
        <f>IF(I82=1,1,IF(SUM(J83:J$169)+SUM(I$26:I82)&lt;$I$22,1,0))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1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ROUND(SUM(AD84:AD103),2)</f>
        <v>0</v>
      </c>
      <c r="AE83" s="32"/>
      <c r="AF83" s="39"/>
      <c r="AG83" s="38"/>
    </row>
    <row r="84" spans="1:33" s="27" customFormat="1" x14ac:dyDescent="0.25">
      <c r="A84" s="30"/>
      <c r="B84" s="122">
        <f t="shared" ref="B84:B103" si="23">IFERROR(IF($A84=0,0, ($AD84/$G$1)/$E$1  ),0)</f>
        <v>0</v>
      </c>
      <c r="C84" s="121">
        <f t="shared" ref="C84:C103" si="24">IF($A84=0,0,$B84*$E$1)</f>
        <v>0</v>
      </c>
      <c r="D84" s="121">
        <f t="shared" ref="D84:D103" si="25">IF($A84=0,0,$B84*$F$1)</f>
        <v>0</v>
      </c>
      <c r="E84" s="121">
        <f>IFERROR(IF($A84=0,0,#REF!*#REF!),0)</f>
        <v>0</v>
      </c>
      <c r="F84" s="122">
        <f t="shared" ref="F84:F103" si="26">IF($A84=0,0, ( ($AD84/$E84) / $Y84))</f>
        <v>0</v>
      </c>
      <c r="I84" s="30">
        <v>1</v>
      </c>
      <c r="J84" s="30">
        <f>IF(I84=1,1,IF(SUM(J85:J$169)+SUM(I$26:I84)&lt;$I$22,1,0))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>ROUND(AB84*AC84,4)</f>
        <v>0</v>
      </c>
      <c r="AE84" s="32"/>
      <c r="AF84" s="39"/>
      <c r="AG84" s="38"/>
    </row>
    <row r="85" spans="1:33" s="27" customFormat="1" x14ac:dyDescent="0.25">
      <c r="A85" s="30"/>
      <c r="B85" s="122">
        <f t="shared" si="23"/>
        <v>0</v>
      </c>
      <c r="C85" s="121">
        <f t="shared" si="24"/>
        <v>0</v>
      </c>
      <c r="D85" s="121">
        <f t="shared" si="25"/>
        <v>0</v>
      </c>
      <c r="E85" s="121">
        <f>IFERROR(IF($A85=0,0,#REF!*#REF!),0)</f>
        <v>0</v>
      </c>
      <c r="F85" s="122">
        <f t="shared" si="26"/>
        <v>0</v>
      </c>
      <c r="I85" s="30">
        <v>1</v>
      </c>
      <c r="J85" s="30">
        <f>IF(I85=1,1,IF(SUM(J86:J$169)+SUM(I$26:I85)&lt;$I$22,1,0))</f>
        <v>1</v>
      </c>
      <c r="K85" s="33">
        <f t="shared" si="0"/>
        <v>1</v>
      </c>
      <c r="L85" s="33">
        <f t="shared" si="1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27">ROUND(AB85*AC85,4)</f>
        <v>0</v>
      </c>
      <c r="AE85" s="32"/>
      <c r="AF85" s="39"/>
      <c r="AG85" s="38"/>
    </row>
    <row r="86" spans="1:33" s="27" customFormat="1" hidden="1" x14ac:dyDescent="0.25">
      <c r="A86" s="30">
        <f t="shared" ref="A86:A103" si="28">IFERROR(IF(AD86&gt;0,T86,0),0)</f>
        <v>0</v>
      </c>
      <c r="B86" s="122">
        <f t="shared" si="23"/>
        <v>0</v>
      </c>
      <c r="C86" s="121">
        <f t="shared" si="24"/>
        <v>0</v>
      </c>
      <c r="D86" s="121">
        <f t="shared" si="25"/>
        <v>0</v>
      </c>
      <c r="E86" s="121">
        <f>IFERROR(IF($A86=0,0,#REF!*#REF!),0)</f>
        <v>0</v>
      </c>
      <c r="F86" s="122">
        <f t="shared" si="26"/>
        <v>0</v>
      </c>
      <c r="I86" s="30">
        <f t="shared" ref="I86:I103" si="29">IF($AD86=0,0,1)</f>
        <v>0</v>
      </c>
      <c r="J86" s="30">
        <f>IF(I86=1,1,IF(SUM(J87:J$169)+SUM(I$26:I86)&lt;$I$22,1,0))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7"/>
        <v>0</v>
      </c>
      <c r="AE86" s="32"/>
      <c r="AF86" s="39"/>
      <c r="AG86" s="38"/>
    </row>
    <row r="87" spans="1:33" s="27" customFormat="1" hidden="1" x14ac:dyDescent="0.25">
      <c r="A87" s="30">
        <f t="shared" si="28"/>
        <v>0</v>
      </c>
      <c r="B87" s="122">
        <f t="shared" si="23"/>
        <v>0</v>
      </c>
      <c r="C87" s="121">
        <f t="shared" si="24"/>
        <v>0</v>
      </c>
      <c r="D87" s="121">
        <f t="shared" si="25"/>
        <v>0</v>
      </c>
      <c r="E87" s="121">
        <f>IFERROR(IF($A87=0,0,#REF!*#REF!),0)</f>
        <v>0</v>
      </c>
      <c r="F87" s="122">
        <f t="shared" si="26"/>
        <v>0</v>
      </c>
      <c r="I87" s="30">
        <f t="shared" si="29"/>
        <v>0</v>
      </c>
      <c r="J87" s="30">
        <f>IF(I87=1,1,IF(SUM(J88:J$169)+SUM(I$26:I87)&lt;$I$22,1,0))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7"/>
        <v>0</v>
      </c>
      <c r="AE87" s="32"/>
      <c r="AF87" s="39"/>
      <c r="AG87" s="38"/>
    </row>
    <row r="88" spans="1:33" s="27" customFormat="1" hidden="1" x14ac:dyDescent="0.25">
      <c r="A88" s="30">
        <f t="shared" si="28"/>
        <v>0</v>
      </c>
      <c r="B88" s="122">
        <f t="shared" si="23"/>
        <v>0</v>
      </c>
      <c r="C88" s="121">
        <f t="shared" si="24"/>
        <v>0</v>
      </c>
      <c r="D88" s="121">
        <f t="shared" si="25"/>
        <v>0</v>
      </c>
      <c r="E88" s="121">
        <f>IFERROR(IF($A88=0,0,#REF!*#REF!),0)</f>
        <v>0</v>
      </c>
      <c r="F88" s="122">
        <f t="shared" si="26"/>
        <v>0</v>
      </c>
      <c r="I88" s="30">
        <f t="shared" si="29"/>
        <v>0</v>
      </c>
      <c r="J88" s="30">
        <f>IF(I88=1,1,IF(SUM(J89:J$169)+SUM(I$26:I88)&lt;$I$22,1,0))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7"/>
        <v>0</v>
      </c>
      <c r="AE88" s="32"/>
      <c r="AF88" s="39"/>
      <c r="AG88" s="38"/>
    </row>
    <row r="89" spans="1:33" s="27" customFormat="1" hidden="1" x14ac:dyDescent="0.25">
      <c r="A89" s="30">
        <f t="shared" si="28"/>
        <v>0</v>
      </c>
      <c r="B89" s="122">
        <f t="shared" si="23"/>
        <v>0</v>
      </c>
      <c r="C89" s="121">
        <f t="shared" si="24"/>
        <v>0</v>
      </c>
      <c r="D89" s="121">
        <f t="shared" si="25"/>
        <v>0</v>
      </c>
      <c r="E89" s="121">
        <f>IFERROR(IF($A89=0,0,#REF!*#REF!),0)</f>
        <v>0</v>
      </c>
      <c r="F89" s="122">
        <f t="shared" si="26"/>
        <v>0</v>
      </c>
      <c r="I89" s="30">
        <f t="shared" si="29"/>
        <v>0</v>
      </c>
      <c r="J89" s="30">
        <f>IF(I89=1,1,IF(SUM(J90:J$169)+SUM(I$26:I89)&lt;$I$22,1,0))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7"/>
        <v>0</v>
      </c>
      <c r="AE89" s="32"/>
      <c r="AF89" s="39"/>
      <c r="AG89" s="38"/>
    </row>
    <row r="90" spans="1:33" s="27" customFormat="1" hidden="1" x14ac:dyDescent="0.25">
      <c r="A90" s="30">
        <f t="shared" si="28"/>
        <v>0</v>
      </c>
      <c r="B90" s="122">
        <f t="shared" si="23"/>
        <v>0</v>
      </c>
      <c r="C90" s="121">
        <f t="shared" si="24"/>
        <v>0</v>
      </c>
      <c r="D90" s="121">
        <f t="shared" si="25"/>
        <v>0</v>
      </c>
      <c r="E90" s="121">
        <f>IFERROR(IF($A90=0,0,#REF!*#REF!),0)</f>
        <v>0</v>
      </c>
      <c r="F90" s="122">
        <f t="shared" si="26"/>
        <v>0</v>
      </c>
      <c r="I90" s="30">
        <f t="shared" si="29"/>
        <v>0</v>
      </c>
      <c r="J90" s="30">
        <f>IF(I90=1,1,IF(SUM(J91:J$169)+SUM(I$26:I90)&lt;$I$22,1,0))</f>
        <v>0</v>
      </c>
      <c r="K90" s="33">
        <f t="shared" ref="K90:K154" si="30">MAX(I90:J90)</f>
        <v>0</v>
      </c>
      <c r="L90" s="33">
        <f t="shared" ref="L90:L154" si="31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7"/>
        <v>0</v>
      </c>
      <c r="AE90" s="32"/>
      <c r="AF90" s="39"/>
      <c r="AG90" s="38"/>
    </row>
    <row r="91" spans="1:33" s="27" customFormat="1" hidden="1" x14ac:dyDescent="0.25">
      <c r="A91" s="30">
        <f t="shared" si="28"/>
        <v>0</v>
      </c>
      <c r="B91" s="122">
        <f t="shared" si="23"/>
        <v>0</v>
      </c>
      <c r="C91" s="121">
        <f t="shared" si="24"/>
        <v>0</v>
      </c>
      <c r="D91" s="121">
        <f t="shared" si="25"/>
        <v>0</v>
      </c>
      <c r="E91" s="121">
        <f>IFERROR(IF($A91=0,0,#REF!*#REF!),0)</f>
        <v>0</v>
      </c>
      <c r="F91" s="122">
        <f t="shared" si="26"/>
        <v>0</v>
      </c>
      <c r="I91" s="30">
        <f t="shared" si="29"/>
        <v>0</v>
      </c>
      <c r="J91" s="30">
        <f>IF(I91=1,1,IF(SUM(J92:J$169)+SUM(I$26:I91)&lt;$I$22,1,0))</f>
        <v>0</v>
      </c>
      <c r="K91" s="33">
        <f t="shared" si="30"/>
        <v>0</v>
      </c>
      <c r="L91" s="33">
        <f t="shared" si="3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7"/>
        <v>0</v>
      </c>
      <c r="AE91" s="32"/>
      <c r="AF91" s="39"/>
      <c r="AG91" s="38"/>
    </row>
    <row r="92" spans="1:33" s="27" customFormat="1" hidden="1" x14ac:dyDescent="0.25">
      <c r="A92" s="30">
        <f t="shared" si="28"/>
        <v>0</v>
      </c>
      <c r="B92" s="122">
        <f t="shared" si="23"/>
        <v>0</v>
      </c>
      <c r="C92" s="121">
        <f t="shared" si="24"/>
        <v>0</v>
      </c>
      <c r="D92" s="121">
        <f t="shared" si="25"/>
        <v>0</v>
      </c>
      <c r="E92" s="121">
        <f>IFERROR(IF($A92=0,0,#REF!*#REF!),0)</f>
        <v>0</v>
      </c>
      <c r="F92" s="122">
        <f t="shared" si="26"/>
        <v>0</v>
      </c>
      <c r="I92" s="30">
        <f t="shared" si="29"/>
        <v>0</v>
      </c>
      <c r="J92" s="30">
        <f>IF(I92=1,1,IF(SUM(J93:J$169)+SUM(I$26:I92)&lt;$I$22,1,0))</f>
        <v>0</v>
      </c>
      <c r="K92" s="33">
        <f t="shared" si="30"/>
        <v>0</v>
      </c>
      <c r="L92" s="33">
        <f t="shared" si="3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7"/>
        <v>0</v>
      </c>
      <c r="AE92" s="32"/>
      <c r="AF92" s="39"/>
      <c r="AG92" s="38"/>
    </row>
    <row r="93" spans="1:33" s="27" customFormat="1" hidden="1" x14ac:dyDescent="0.25">
      <c r="A93" s="30">
        <f t="shared" si="28"/>
        <v>0</v>
      </c>
      <c r="B93" s="122">
        <f t="shared" si="23"/>
        <v>0</v>
      </c>
      <c r="C93" s="121">
        <f t="shared" si="24"/>
        <v>0</v>
      </c>
      <c r="D93" s="121">
        <f t="shared" si="25"/>
        <v>0</v>
      </c>
      <c r="E93" s="121">
        <f>IFERROR(IF($A93=0,0,#REF!*#REF!),0)</f>
        <v>0</v>
      </c>
      <c r="F93" s="122">
        <f t="shared" si="26"/>
        <v>0</v>
      </c>
      <c r="I93" s="30">
        <f t="shared" si="29"/>
        <v>0</v>
      </c>
      <c r="J93" s="30">
        <f>IF(I93=1,1,IF(SUM(J94:J$169)+SUM(I$26:I93)&lt;$I$22,1,0))</f>
        <v>0</v>
      </c>
      <c r="K93" s="33">
        <f t="shared" si="30"/>
        <v>0</v>
      </c>
      <c r="L93" s="33">
        <f t="shared" si="3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7"/>
        <v>0</v>
      </c>
      <c r="AE93" s="32"/>
      <c r="AF93" s="39"/>
      <c r="AG93" s="38"/>
    </row>
    <row r="94" spans="1:33" s="27" customFormat="1" hidden="1" x14ac:dyDescent="0.25">
      <c r="A94" s="30">
        <f t="shared" si="28"/>
        <v>0</v>
      </c>
      <c r="B94" s="122">
        <f t="shared" si="23"/>
        <v>0</v>
      </c>
      <c r="C94" s="121">
        <f t="shared" si="24"/>
        <v>0</v>
      </c>
      <c r="D94" s="121">
        <f t="shared" si="25"/>
        <v>0</v>
      </c>
      <c r="E94" s="121">
        <f>IFERROR(IF($A94=0,0,#REF!*#REF!),0)</f>
        <v>0</v>
      </c>
      <c r="F94" s="122">
        <f t="shared" si="26"/>
        <v>0</v>
      </c>
      <c r="I94" s="30">
        <f t="shared" si="29"/>
        <v>0</v>
      </c>
      <c r="J94" s="30">
        <f>IF(I94=1,1,IF(SUM(J95:J$169)+SUM(I$26:I94)&lt;$I$22,1,0))</f>
        <v>0</v>
      </c>
      <c r="K94" s="33">
        <f t="shared" si="30"/>
        <v>0</v>
      </c>
      <c r="L94" s="33">
        <f t="shared" si="3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7"/>
        <v>0</v>
      </c>
      <c r="AE94" s="32"/>
      <c r="AF94" s="39"/>
      <c r="AG94" s="38"/>
    </row>
    <row r="95" spans="1:33" s="27" customFormat="1" hidden="1" x14ac:dyDescent="0.25">
      <c r="A95" s="30">
        <f t="shared" si="28"/>
        <v>0</v>
      </c>
      <c r="B95" s="122">
        <f t="shared" si="23"/>
        <v>0</v>
      </c>
      <c r="C95" s="121">
        <f t="shared" si="24"/>
        <v>0</v>
      </c>
      <c r="D95" s="121">
        <f t="shared" si="25"/>
        <v>0</v>
      </c>
      <c r="E95" s="121">
        <f>IFERROR(IF($A95=0,0,#REF!*#REF!),0)</f>
        <v>0</v>
      </c>
      <c r="F95" s="122">
        <f t="shared" si="26"/>
        <v>0</v>
      </c>
      <c r="I95" s="30">
        <f t="shared" si="29"/>
        <v>0</v>
      </c>
      <c r="J95" s="30">
        <f>IF(I95=1,1,IF(SUM(J96:J$169)+SUM(I$26:I95)&lt;$I$22,1,0))</f>
        <v>0</v>
      </c>
      <c r="K95" s="33">
        <f t="shared" si="30"/>
        <v>0</v>
      </c>
      <c r="L95" s="33">
        <f t="shared" si="3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7"/>
        <v>0</v>
      </c>
      <c r="AE95" s="32"/>
      <c r="AF95" s="39"/>
      <c r="AG95" s="38"/>
    </row>
    <row r="96" spans="1:33" s="27" customFormat="1" hidden="1" x14ac:dyDescent="0.25">
      <c r="A96" s="30">
        <f t="shared" si="28"/>
        <v>0</v>
      </c>
      <c r="B96" s="122">
        <f t="shared" si="23"/>
        <v>0</v>
      </c>
      <c r="C96" s="121">
        <f t="shared" si="24"/>
        <v>0</v>
      </c>
      <c r="D96" s="121">
        <f t="shared" si="25"/>
        <v>0</v>
      </c>
      <c r="E96" s="121">
        <f>IFERROR(IF($A96=0,0,#REF!*#REF!),0)</f>
        <v>0</v>
      </c>
      <c r="F96" s="122">
        <f t="shared" si="26"/>
        <v>0</v>
      </c>
      <c r="I96" s="30">
        <f t="shared" si="29"/>
        <v>0</v>
      </c>
      <c r="J96" s="30">
        <f>IF(I96=1,1,IF(SUM(J97:J$169)+SUM(I$26:I96)&lt;$I$22,1,0))</f>
        <v>0</v>
      </c>
      <c r="K96" s="33">
        <f t="shared" si="30"/>
        <v>0</v>
      </c>
      <c r="L96" s="33">
        <f t="shared" si="3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7"/>
        <v>0</v>
      </c>
      <c r="AE96" s="32"/>
      <c r="AF96" s="39"/>
      <c r="AG96" s="38"/>
    </row>
    <row r="97" spans="1:33" s="27" customFormat="1" ht="14.45" hidden="1" customHeight="1" x14ac:dyDescent="0.25">
      <c r="A97" s="30">
        <f t="shared" si="28"/>
        <v>0</v>
      </c>
      <c r="B97" s="122">
        <f t="shared" si="23"/>
        <v>0</v>
      </c>
      <c r="C97" s="121">
        <f t="shared" si="24"/>
        <v>0</v>
      </c>
      <c r="D97" s="121">
        <f t="shared" si="25"/>
        <v>0</v>
      </c>
      <c r="E97" s="121">
        <f>IFERROR(IF($A97=0,0,#REF!*#REF!),0)</f>
        <v>0</v>
      </c>
      <c r="F97" s="122">
        <f t="shared" si="26"/>
        <v>0</v>
      </c>
      <c r="I97" s="30">
        <f t="shared" si="29"/>
        <v>0</v>
      </c>
      <c r="J97" s="30">
        <f>IF(I97=1,1,IF(SUM(J98:J$169)+SUM(I$26:I97)&lt;$I$22,1,0))</f>
        <v>0</v>
      </c>
      <c r="K97" s="33">
        <f t="shared" si="30"/>
        <v>0</v>
      </c>
      <c r="L97" s="33">
        <f t="shared" si="3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7"/>
        <v>0</v>
      </c>
      <c r="AE97" s="32"/>
      <c r="AF97" s="39"/>
      <c r="AG97" s="38"/>
    </row>
    <row r="98" spans="1:33" s="27" customFormat="1" hidden="1" x14ac:dyDescent="0.25">
      <c r="A98" s="30">
        <f t="shared" si="28"/>
        <v>0</v>
      </c>
      <c r="B98" s="122">
        <f t="shared" si="23"/>
        <v>0</v>
      </c>
      <c r="C98" s="121">
        <f t="shared" si="24"/>
        <v>0</v>
      </c>
      <c r="D98" s="121">
        <f t="shared" si="25"/>
        <v>0</v>
      </c>
      <c r="E98" s="121">
        <f>IFERROR(IF($A98=0,0,#REF!*#REF!),0)</f>
        <v>0</v>
      </c>
      <c r="F98" s="122">
        <f t="shared" si="26"/>
        <v>0</v>
      </c>
      <c r="I98" s="30">
        <f t="shared" si="29"/>
        <v>0</v>
      </c>
      <c r="J98" s="30">
        <f>IF(I98=1,1,IF(SUM(J99:J$169)+SUM(I$26:I98)&lt;$I$22,1,0))</f>
        <v>0</v>
      </c>
      <c r="K98" s="33">
        <f t="shared" si="30"/>
        <v>0</v>
      </c>
      <c r="L98" s="33">
        <f t="shared" si="3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7"/>
        <v>0</v>
      </c>
      <c r="AE98" s="32"/>
      <c r="AF98" s="39"/>
      <c r="AG98" s="38"/>
    </row>
    <row r="99" spans="1:33" s="27" customFormat="1" hidden="1" x14ac:dyDescent="0.25">
      <c r="A99" s="30">
        <f t="shared" si="28"/>
        <v>0</v>
      </c>
      <c r="B99" s="122">
        <f t="shared" si="23"/>
        <v>0</v>
      </c>
      <c r="C99" s="121">
        <f t="shared" si="24"/>
        <v>0</v>
      </c>
      <c r="D99" s="121">
        <f t="shared" si="25"/>
        <v>0</v>
      </c>
      <c r="E99" s="121">
        <f>IFERROR(IF($A99=0,0,#REF!*#REF!),0)</f>
        <v>0</v>
      </c>
      <c r="F99" s="122">
        <f t="shared" si="26"/>
        <v>0</v>
      </c>
      <c r="I99" s="30">
        <f t="shared" si="29"/>
        <v>0</v>
      </c>
      <c r="J99" s="30">
        <f>IF(I99=1,1,IF(SUM(J100:J$169)+SUM(I$26:I99)&lt;$I$22,1,0))</f>
        <v>0</v>
      </c>
      <c r="K99" s="33">
        <f t="shared" si="30"/>
        <v>0</v>
      </c>
      <c r="L99" s="33">
        <f t="shared" si="3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7"/>
        <v>0</v>
      </c>
      <c r="AE99" s="32"/>
      <c r="AF99" s="39"/>
      <c r="AG99" s="38"/>
    </row>
    <row r="100" spans="1:33" s="27" customFormat="1" hidden="1" x14ac:dyDescent="0.25">
      <c r="A100" s="30">
        <f t="shared" si="28"/>
        <v>0</v>
      </c>
      <c r="B100" s="122">
        <f t="shared" si="23"/>
        <v>0</v>
      </c>
      <c r="C100" s="121">
        <f t="shared" si="24"/>
        <v>0</v>
      </c>
      <c r="D100" s="121">
        <f t="shared" si="25"/>
        <v>0</v>
      </c>
      <c r="E100" s="121">
        <f>IFERROR(IF($A100=0,0,#REF!*#REF!),0)</f>
        <v>0</v>
      </c>
      <c r="F100" s="122">
        <f t="shared" si="26"/>
        <v>0</v>
      </c>
      <c r="I100" s="30">
        <f t="shared" si="29"/>
        <v>0</v>
      </c>
      <c r="J100" s="30">
        <f>IF(I100=1,1,IF(SUM(J101:J$169)+SUM(I$26:I100)&lt;$I$22,1,0))</f>
        <v>0</v>
      </c>
      <c r="K100" s="33">
        <f t="shared" si="30"/>
        <v>0</v>
      </c>
      <c r="L100" s="33">
        <f t="shared" si="3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7"/>
        <v>0</v>
      </c>
      <c r="AE100" s="32"/>
      <c r="AF100" s="39"/>
      <c r="AG100" s="38"/>
    </row>
    <row r="101" spans="1:33" s="27" customFormat="1" hidden="1" x14ac:dyDescent="0.25">
      <c r="A101" s="30">
        <f t="shared" si="28"/>
        <v>0</v>
      </c>
      <c r="B101" s="122">
        <f t="shared" si="23"/>
        <v>0</v>
      </c>
      <c r="C101" s="121">
        <f t="shared" si="24"/>
        <v>0</v>
      </c>
      <c r="D101" s="121">
        <f t="shared" si="25"/>
        <v>0</v>
      </c>
      <c r="E101" s="121">
        <f>IFERROR(IF($A101=0,0,#REF!*#REF!),0)</f>
        <v>0</v>
      </c>
      <c r="F101" s="122">
        <f t="shared" si="26"/>
        <v>0</v>
      </c>
      <c r="I101" s="30">
        <f t="shared" si="29"/>
        <v>0</v>
      </c>
      <c r="J101" s="30">
        <f>IF(I101=1,1,IF(SUM(J102:J$169)+SUM(I$26:I101)&lt;$I$22,1,0))</f>
        <v>0</v>
      </c>
      <c r="K101" s="33">
        <f t="shared" si="30"/>
        <v>0</v>
      </c>
      <c r="L101" s="33">
        <f t="shared" si="3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7"/>
        <v>0</v>
      </c>
      <c r="AE101" s="32"/>
      <c r="AF101" s="39"/>
      <c r="AG101" s="38"/>
    </row>
    <row r="102" spans="1:33" s="27" customFormat="1" hidden="1" x14ac:dyDescent="0.25">
      <c r="A102" s="30">
        <f t="shared" si="28"/>
        <v>0</v>
      </c>
      <c r="B102" s="122">
        <f t="shared" si="23"/>
        <v>0</v>
      </c>
      <c r="C102" s="121">
        <f t="shared" si="24"/>
        <v>0</v>
      </c>
      <c r="D102" s="121">
        <f t="shared" si="25"/>
        <v>0</v>
      </c>
      <c r="E102" s="121">
        <f>IFERROR(IF($A102=0,0,#REF!*#REF!),0)</f>
        <v>0</v>
      </c>
      <c r="F102" s="122">
        <f t="shared" si="26"/>
        <v>0</v>
      </c>
      <c r="I102" s="30">
        <f t="shared" si="29"/>
        <v>0</v>
      </c>
      <c r="J102" s="30">
        <f>IF(I102=1,1,IF(SUM(J103:J$169)+SUM(I$26:I102)&lt;$I$22,1,0))</f>
        <v>0</v>
      </c>
      <c r="K102" s="33">
        <f t="shared" si="30"/>
        <v>0</v>
      </c>
      <c r="L102" s="33">
        <f t="shared" si="31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7"/>
        <v>0</v>
      </c>
      <c r="AE102" s="32"/>
      <c r="AF102" s="39"/>
      <c r="AG102" s="38"/>
    </row>
    <row r="103" spans="1:33" s="27" customFormat="1" hidden="1" x14ac:dyDescent="0.25">
      <c r="A103" s="30">
        <f t="shared" si="28"/>
        <v>0</v>
      </c>
      <c r="B103" s="122">
        <f t="shared" si="23"/>
        <v>0</v>
      </c>
      <c r="C103" s="121">
        <f t="shared" si="24"/>
        <v>0</v>
      </c>
      <c r="D103" s="121">
        <f t="shared" si="25"/>
        <v>0</v>
      </c>
      <c r="E103" s="121">
        <f>IFERROR(IF($A103=0,0,#REF!*#REF!),0)</f>
        <v>0</v>
      </c>
      <c r="F103" s="122">
        <f t="shared" si="26"/>
        <v>0</v>
      </c>
      <c r="I103" s="30">
        <f t="shared" si="29"/>
        <v>0</v>
      </c>
      <c r="J103" s="30">
        <f>IF(I103=1,1,IF(SUM(J104:J$169)+SUM(I$26:I103)&lt;$I$22,1,0))</f>
        <v>0</v>
      </c>
      <c r="K103" s="33">
        <f t="shared" si="30"/>
        <v>0</v>
      </c>
      <c r="L103" s="33">
        <f t="shared" si="31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7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IF(I104=1,1,IF(SUM(J107:J$169)+SUM(I$26:I104)&lt;$I$22,1,0))</f>
        <v>1</v>
      </c>
      <c r="K104" s="33">
        <f t="shared" si="30"/>
        <v>1</v>
      </c>
      <c r="L104" s="33">
        <f t="shared" si="31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ROUND(AD41+AD62+AD83,2)</f>
        <v>15353.34</v>
      </c>
      <c r="AE104" s="32"/>
      <c r="AF104" s="39"/>
      <c r="AG104" s="38"/>
    </row>
    <row r="105" spans="1:33" s="101" customFormat="1" ht="14.45" customHeight="1" x14ac:dyDescent="0.25">
      <c r="A105" s="30"/>
      <c r="B105" s="122">
        <f>IFERROR(IF($A105=0,0, ($AD105/$G$1)/$E$1  ),0)</f>
        <v>0</v>
      </c>
      <c r="C105" s="121">
        <f>IF($A105=0,0,$B105*$E$1)</f>
        <v>0</v>
      </c>
      <c r="D105" s="121">
        <f>IF($A105=0,0,$B105*$F$1)</f>
        <v>0</v>
      </c>
      <c r="E105" s="121"/>
      <c r="F105" s="122"/>
      <c r="G105" s="64" t="s">
        <v>16</v>
      </c>
      <c r="H105" s="285">
        <f>IFERROR(IF(G105=$A$1,1,0),0)</f>
        <v>1</v>
      </c>
      <c r="I105" s="30">
        <v>1</v>
      </c>
      <c r="J105" s="30">
        <f>H105</f>
        <v>1</v>
      </c>
      <c r="K105" s="33">
        <f t="shared" si="30"/>
        <v>1</v>
      </c>
      <c r="L105" s="33">
        <f t="shared" si="31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12902.946936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IF(I106=1,1,IF(SUM(J109:J$169)+SUM(I$26:I106)&lt;$I$22,1,0))</f>
        <v>1</v>
      </c>
      <c r="K106" s="33">
        <f t="shared" si="30"/>
        <v>1</v>
      </c>
      <c r="L106" s="33">
        <f t="shared" si="31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ROUND(AD104+AD105,2)</f>
        <v>28256.29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 t="s">
        <v>18</v>
      </c>
      <c r="H107" s="100" t="s">
        <v>17</v>
      </c>
      <c r="I107" s="30">
        <v>1</v>
      </c>
      <c r="J107" s="30">
        <f>IF(I107=1,1,IF(SUM(J109:J$169)+SUM(I$26:I107)&lt;$I$22,1,0))</f>
        <v>1</v>
      </c>
      <c r="K107" s="33">
        <f t="shared" si="30"/>
        <v>1</v>
      </c>
      <c r="L107" s="33">
        <f t="shared" si="31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285">
        <f t="shared" ref="H108:H117" si="32">IFERROR(IF(G108=$A$1,1,0),0)</f>
        <v>1</v>
      </c>
      <c r="I108" s="30">
        <v>1</v>
      </c>
      <c r="J108" s="30">
        <f t="shared" ref="J108:J117" si="33">I108</f>
        <v>1</v>
      </c>
      <c r="K108" s="33">
        <f t="shared" si="30"/>
        <v>1</v>
      </c>
      <c r="L108" s="33">
        <f t="shared" si="31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4606.0024999999996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285">
        <f t="shared" si="32"/>
        <v>1</v>
      </c>
      <c r="I109" s="30">
        <f t="shared" ref="I109:I117" si="34">IF($AD109=0,0,1)</f>
        <v>0</v>
      </c>
      <c r="J109" s="30">
        <f t="shared" si="33"/>
        <v>0</v>
      </c>
      <c r="K109" s="33">
        <f t="shared" si="30"/>
        <v>0</v>
      </c>
      <c r="L109" s="33">
        <f t="shared" si="3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35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285">
        <f t="shared" si="32"/>
        <v>1</v>
      </c>
      <c r="I110" s="30">
        <f t="shared" si="34"/>
        <v>0</v>
      </c>
      <c r="J110" s="30">
        <f t="shared" si="33"/>
        <v>0</v>
      </c>
      <c r="K110" s="33">
        <f t="shared" si="30"/>
        <v>0</v>
      </c>
      <c r="L110" s="33">
        <f t="shared" si="3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35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285">
        <f t="shared" si="32"/>
        <v>1</v>
      </c>
      <c r="I111" s="30">
        <f t="shared" si="34"/>
        <v>0</v>
      </c>
      <c r="J111" s="30">
        <f t="shared" si="33"/>
        <v>0</v>
      </c>
      <c r="K111" s="33">
        <f t="shared" si="30"/>
        <v>0</v>
      </c>
      <c r="L111" s="33">
        <f t="shared" si="3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35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285">
        <f t="shared" si="32"/>
        <v>1</v>
      </c>
      <c r="I112" s="30">
        <f t="shared" si="34"/>
        <v>0</v>
      </c>
      <c r="J112" s="30">
        <f t="shared" si="33"/>
        <v>0</v>
      </c>
      <c r="K112" s="33">
        <f t="shared" si="30"/>
        <v>0</v>
      </c>
      <c r="L112" s="33">
        <f t="shared" si="3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35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285">
        <f t="shared" si="32"/>
        <v>0</v>
      </c>
      <c r="I113" s="30">
        <f t="shared" si="34"/>
        <v>0</v>
      </c>
      <c r="J113" s="30">
        <f t="shared" si="33"/>
        <v>0</v>
      </c>
      <c r="K113" s="33">
        <f t="shared" si="30"/>
        <v>0</v>
      </c>
      <c r="L113" s="33">
        <f t="shared" si="3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5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285">
        <f t="shared" si="32"/>
        <v>0</v>
      </c>
      <c r="I114" s="30">
        <f t="shared" si="34"/>
        <v>0</v>
      </c>
      <c r="J114" s="30">
        <f t="shared" si="33"/>
        <v>0</v>
      </c>
      <c r="K114" s="33">
        <f t="shared" si="30"/>
        <v>0</v>
      </c>
      <c r="L114" s="33">
        <f t="shared" si="3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5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285">
        <f t="shared" si="32"/>
        <v>0</v>
      </c>
      <c r="I115" s="30">
        <f t="shared" si="34"/>
        <v>0</v>
      </c>
      <c r="J115" s="30">
        <f t="shared" si="33"/>
        <v>0</v>
      </c>
      <c r="K115" s="33">
        <f t="shared" si="30"/>
        <v>0</v>
      </c>
      <c r="L115" s="33">
        <f t="shared" si="3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5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285">
        <f t="shared" si="32"/>
        <v>0</v>
      </c>
      <c r="I116" s="30">
        <f t="shared" si="34"/>
        <v>0</v>
      </c>
      <c r="J116" s="30">
        <f t="shared" si="33"/>
        <v>0</v>
      </c>
      <c r="K116" s="33">
        <f t="shared" si="30"/>
        <v>0</v>
      </c>
      <c r="L116" s="33">
        <f t="shared" si="3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5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285">
        <f t="shared" si="32"/>
        <v>0</v>
      </c>
      <c r="I117" s="30">
        <f t="shared" si="34"/>
        <v>0</v>
      </c>
      <c r="J117" s="30">
        <f t="shared" si="33"/>
        <v>0</v>
      </c>
      <c r="K117" s="33">
        <f t="shared" si="30"/>
        <v>0</v>
      </c>
      <c r="L117" s="33">
        <f t="shared" si="31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35"/>
        <v>0</v>
      </c>
      <c r="AE117" s="102"/>
      <c r="AF117" s="104"/>
      <c r="AG117" s="103"/>
    </row>
    <row r="118" spans="1:33" s="27" customFormat="1" x14ac:dyDescent="0.25">
      <c r="A118" s="30"/>
      <c r="B118" s="122">
        <f>IFERROR(IF($A118=0,0, ($AD118/$G$1)/$E$1  ),0)</f>
        <v>0</v>
      </c>
      <c r="C118" s="121">
        <f>IF($A118=0,0,$B118*$E$1)</f>
        <v>0</v>
      </c>
      <c r="D118" s="121">
        <f>IF($A118=0,0,$B118*$F$1)</f>
        <v>0</v>
      </c>
      <c r="E118" s="121"/>
      <c r="F118" s="122"/>
      <c r="I118" s="30">
        <v>1</v>
      </c>
      <c r="J118" s="62">
        <v>1</v>
      </c>
      <c r="K118" s="33">
        <f t="shared" si="30"/>
        <v>1</v>
      </c>
      <c r="L118" s="33">
        <f t="shared" si="31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ROUND(SUM(AD108:AD117),2)</f>
        <v>4606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0"/>
        <v>1</v>
      </c>
      <c r="L119" s="33">
        <f t="shared" si="31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ROUND(AD106+AD118,2)</f>
        <v>32862.29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0"/>
        <v>1</v>
      </c>
      <c r="L120" s="33">
        <f t="shared" si="31"/>
        <v>1</v>
      </c>
      <c r="M120" s="33"/>
      <c r="N120" s="33"/>
      <c r="O120" s="33"/>
      <c r="P120" s="33"/>
      <c r="Q120" s="33"/>
      <c r="R120" s="33"/>
      <c r="S120" s="33"/>
      <c r="T120" s="281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ROUND(AD39+AD119,2)</f>
        <v>33886.910000000003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30"/>
        <v>1</v>
      </c>
      <c r="L121" s="61">
        <f t="shared" si="31"/>
        <v>1</v>
      </c>
      <c r="M121" s="61"/>
      <c r="N121" s="61"/>
      <c r="O121" s="61"/>
      <c r="P121" s="61"/>
      <c r="Q121" s="61"/>
      <c r="R121" s="61"/>
      <c r="S121" s="61"/>
      <c r="T121" s="146">
        <v>40</v>
      </c>
      <c r="U121" s="145"/>
      <c r="V121" s="571" t="s">
        <v>30</v>
      </c>
      <c r="W121" s="571"/>
      <c r="X121" s="572" t="str">
        <f>IF($AD$119=0,"ZERO",CONCATENATE(TEXT(T121,"#.##0,00")," ",AC25))</f>
        <v>40,00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847.17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IF(I122=1,1,IF(SUM(J123:J$169)+SUM(I$26:I122)&lt;$I$22,1,0))</f>
        <v>1</v>
      </c>
      <c r="K122" s="33">
        <f t="shared" si="30"/>
        <v>1</v>
      </c>
      <c r="L122" s="33">
        <f t="shared" si="31"/>
        <v>1</v>
      </c>
      <c r="M122" s="33"/>
      <c r="N122" s="33"/>
      <c r="O122" s="33"/>
      <c r="P122" s="33"/>
      <c r="Q122" s="33"/>
      <c r="R122" s="33"/>
      <c r="S122" s="33"/>
      <c r="T122" s="285" t="s">
        <v>8</v>
      </c>
      <c r="U122" s="124"/>
      <c r="V122" s="568" t="s">
        <v>28</v>
      </c>
      <c r="W122" s="568"/>
      <c r="X122" s="568"/>
      <c r="Y122" s="568"/>
      <c r="Z122" s="568"/>
      <c r="AA122" s="286" t="s">
        <v>22</v>
      </c>
      <c r="AB122" s="282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>
        <f t="shared" ref="B123:B133" si="36">IFERROR(IF($A123=0,0, ($AD123)/$E$1  ),0)</f>
        <v>0</v>
      </c>
      <c r="C123" s="121">
        <f t="shared" ref="C123:C133" si="37">IF($A123=0,0,$B123*$E$1)</f>
        <v>0</v>
      </c>
      <c r="D123" s="121">
        <f t="shared" ref="D123:D133" si="38">IF($A123=0,0,$B123*$F$1)</f>
        <v>0</v>
      </c>
      <c r="E123" s="121">
        <f t="shared" ref="E123:E133" si="39">IFERROR(IF($A123=0,0,$AB123),0)</f>
        <v>0</v>
      </c>
      <c r="F123" s="122"/>
      <c r="I123" s="30">
        <v>1</v>
      </c>
      <c r="J123" s="30">
        <f>IF(I123=1,1,IF(SUM(J124:J$169)+SUM(I$26:I123)&lt;$I$22,1,0))</f>
        <v>1</v>
      </c>
      <c r="K123" s="33">
        <f t="shared" si="30"/>
        <v>1</v>
      </c>
      <c r="L123" s="33">
        <f t="shared" si="31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ref="A124:A129" si="40">IFERROR(IF(AD124&gt;0,T124,0),0)</f>
        <v>0</v>
      </c>
      <c r="B124" s="122">
        <f t="shared" si="36"/>
        <v>0</v>
      </c>
      <c r="C124" s="121">
        <f t="shared" si="37"/>
        <v>0</v>
      </c>
      <c r="D124" s="121">
        <f t="shared" si="38"/>
        <v>0</v>
      </c>
      <c r="E124" s="121">
        <f t="shared" si="39"/>
        <v>0</v>
      </c>
      <c r="F124" s="31"/>
      <c r="I124" s="30">
        <f t="shared" ref="I124:I133" si="41">IF($AD124=0,0,1)</f>
        <v>0</v>
      </c>
      <c r="J124" s="30">
        <f>IF(I124=1,1,IF(SUM(J125:J$169)+SUM(I$26:I124)&lt;$I$22,1,0))</f>
        <v>0</v>
      </c>
      <c r="K124" s="33">
        <f t="shared" si="30"/>
        <v>0</v>
      </c>
      <c r="L124" s="33">
        <f t="shared" si="3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42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0"/>
        <v>0</v>
      </c>
      <c r="B125" s="122">
        <f t="shared" si="36"/>
        <v>0</v>
      </c>
      <c r="C125" s="121">
        <f t="shared" si="37"/>
        <v>0</v>
      </c>
      <c r="D125" s="121">
        <f t="shared" si="38"/>
        <v>0</v>
      </c>
      <c r="E125" s="121">
        <f t="shared" si="39"/>
        <v>0</v>
      </c>
      <c r="F125" s="31"/>
      <c r="I125" s="30">
        <f t="shared" si="41"/>
        <v>0</v>
      </c>
      <c r="J125" s="30">
        <f>IF(I125=1,1,IF(SUM(J126:J$169)+SUM(I$26:I125)&lt;$I$22,1,0))</f>
        <v>0</v>
      </c>
      <c r="K125" s="33">
        <f t="shared" si="30"/>
        <v>0</v>
      </c>
      <c r="L125" s="33">
        <f t="shared" si="3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2"/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0"/>
        <v>0</v>
      </c>
      <c r="B126" s="122">
        <f t="shared" si="36"/>
        <v>0</v>
      </c>
      <c r="C126" s="121">
        <f t="shared" si="37"/>
        <v>0</v>
      </c>
      <c r="D126" s="121">
        <f t="shared" si="38"/>
        <v>0</v>
      </c>
      <c r="E126" s="121">
        <f t="shared" si="39"/>
        <v>0</v>
      </c>
      <c r="F126" s="31"/>
      <c r="I126" s="30">
        <f t="shared" si="41"/>
        <v>0</v>
      </c>
      <c r="J126" s="30">
        <f>IF(I126=1,1,IF(SUM(J127:J$169)+SUM(I$26:I126)&lt;$I$22,1,0))</f>
        <v>0</v>
      </c>
      <c r="K126" s="33">
        <f t="shared" si="30"/>
        <v>0</v>
      </c>
      <c r="L126" s="33">
        <f t="shared" si="31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2"/>
        <v>0</v>
      </c>
      <c r="AE126" s="32"/>
      <c r="AF126" s="39"/>
      <c r="AG126" s="38"/>
    </row>
    <row r="127" spans="1:33" s="27" customFormat="1" hidden="1" x14ac:dyDescent="0.25">
      <c r="A127" s="30">
        <f t="shared" si="40"/>
        <v>0</v>
      </c>
      <c r="B127" s="122">
        <f t="shared" si="36"/>
        <v>0</v>
      </c>
      <c r="C127" s="121">
        <f t="shared" si="37"/>
        <v>0</v>
      </c>
      <c r="D127" s="121">
        <f t="shared" si="38"/>
        <v>0</v>
      </c>
      <c r="E127" s="121">
        <f t="shared" si="39"/>
        <v>0</v>
      </c>
      <c r="F127" s="31"/>
      <c r="I127" s="30">
        <f t="shared" si="41"/>
        <v>0</v>
      </c>
      <c r="J127" s="30">
        <f>IF(I127=1,1,IF(SUM(J128:J$169)+SUM(I$26:I127)&lt;$I$22,1,0))</f>
        <v>0</v>
      </c>
      <c r="K127" s="33">
        <f t="shared" si="30"/>
        <v>0</v>
      </c>
      <c r="L127" s="33">
        <f t="shared" si="31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2"/>
        <v>0</v>
      </c>
      <c r="AE127" s="32"/>
      <c r="AF127" s="39"/>
      <c r="AG127" s="38"/>
    </row>
    <row r="128" spans="1:33" s="27" customFormat="1" hidden="1" x14ac:dyDescent="0.25">
      <c r="A128" s="30">
        <f t="shared" si="40"/>
        <v>0</v>
      </c>
      <c r="B128" s="122">
        <f t="shared" si="36"/>
        <v>0</v>
      </c>
      <c r="C128" s="121">
        <f t="shared" si="37"/>
        <v>0</v>
      </c>
      <c r="D128" s="121">
        <f t="shared" si="38"/>
        <v>0</v>
      </c>
      <c r="E128" s="121">
        <f t="shared" si="39"/>
        <v>0</v>
      </c>
      <c r="F128" s="31"/>
      <c r="I128" s="30">
        <f t="shared" si="41"/>
        <v>0</v>
      </c>
      <c r="J128" s="30">
        <f>IF(I128=1,1,IF(SUM(J129:J$169)+SUM(I$26:I128)&lt;$I$22,1,0))</f>
        <v>0</v>
      </c>
      <c r="K128" s="33">
        <f t="shared" si="30"/>
        <v>0</v>
      </c>
      <c r="L128" s="33">
        <f t="shared" si="31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2"/>
        <v>0</v>
      </c>
      <c r="AE128" s="32"/>
      <c r="AF128" s="39"/>
      <c r="AG128" s="38"/>
    </row>
    <row r="129" spans="1:33" s="27" customFormat="1" hidden="1" x14ac:dyDescent="0.25">
      <c r="A129" s="30">
        <f t="shared" si="40"/>
        <v>0</v>
      </c>
      <c r="B129" s="122">
        <f t="shared" si="36"/>
        <v>0</v>
      </c>
      <c r="C129" s="121">
        <f t="shared" si="37"/>
        <v>0</v>
      </c>
      <c r="D129" s="121">
        <f t="shared" si="38"/>
        <v>0</v>
      </c>
      <c r="E129" s="121">
        <f t="shared" si="39"/>
        <v>0</v>
      </c>
      <c r="F129" s="31"/>
      <c r="I129" s="30">
        <f t="shared" si="41"/>
        <v>0</v>
      </c>
      <c r="J129" s="30">
        <f>IF(I129=1,1,IF(SUM(J130:J$169)+SUM(I$26:I129)&lt;$I$22,1,0))</f>
        <v>1</v>
      </c>
      <c r="K129" s="33">
        <f t="shared" si="30"/>
        <v>1</v>
      </c>
      <c r="L129" s="33">
        <f t="shared" si="3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2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36"/>
        <v>0</v>
      </c>
      <c r="C130" s="121">
        <f t="shared" si="37"/>
        <v>0</v>
      </c>
      <c r="D130" s="121">
        <f t="shared" si="38"/>
        <v>0</v>
      </c>
      <c r="E130" s="121">
        <f t="shared" si="39"/>
        <v>0</v>
      </c>
      <c r="F130" s="31"/>
      <c r="I130" s="30">
        <f t="shared" si="41"/>
        <v>0</v>
      </c>
      <c r="J130" s="30">
        <f>IF(I130=1,1,IF(SUM(J131:J$169)+SUM(I$26:I130)&lt;$I$22,1,0))</f>
        <v>1</v>
      </c>
      <c r="K130" s="33">
        <f t="shared" si="30"/>
        <v>1</v>
      </c>
      <c r="L130" s="33">
        <f t="shared" si="3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2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36"/>
        <v>0</v>
      </c>
      <c r="C131" s="121">
        <f t="shared" si="37"/>
        <v>0</v>
      </c>
      <c r="D131" s="121">
        <f t="shared" si="38"/>
        <v>0</v>
      </c>
      <c r="E131" s="121">
        <f t="shared" si="39"/>
        <v>0</v>
      </c>
      <c r="F131" s="31"/>
      <c r="I131" s="30">
        <f t="shared" si="41"/>
        <v>0</v>
      </c>
      <c r="J131" s="30">
        <f>IF(I131=1,1,IF(SUM(J132:J$169)+SUM(I$26:I131)&lt;$I$22,1,0))</f>
        <v>1</v>
      </c>
      <c r="K131" s="33">
        <f t="shared" si="30"/>
        <v>1</v>
      </c>
      <c r="L131" s="33">
        <f t="shared" si="3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2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36"/>
        <v>0</v>
      </c>
      <c r="C132" s="121">
        <f t="shared" si="37"/>
        <v>0</v>
      </c>
      <c r="D132" s="121">
        <f t="shared" si="38"/>
        <v>0</v>
      </c>
      <c r="E132" s="121">
        <f t="shared" si="39"/>
        <v>0</v>
      </c>
      <c r="F132" s="31"/>
      <c r="I132" s="30">
        <f t="shared" si="41"/>
        <v>0</v>
      </c>
      <c r="J132" s="30">
        <f>IF(I132=1,1,IF(SUM(J133:J$169)+SUM(I$26:I132)&lt;$I$22,1,0))</f>
        <v>1</v>
      </c>
      <c r="K132" s="33">
        <f t="shared" si="30"/>
        <v>1</v>
      </c>
      <c r="L132" s="33">
        <f t="shared" si="3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2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36"/>
        <v>0</v>
      </c>
      <c r="C133" s="121">
        <f t="shared" si="37"/>
        <v>0</v>
      </c>
      <c r="D133" s="121">
        <f t="shared" si="38"/>
        <v>0</v>
      </c>
      <c r="E133" s="121">
        <f t="shared" si="39"/>
        <v>0</v>
      </c>
      <c r="F133" s="31"/>
      <c r="I133" s="30">
        <f t="shared" si="41"/>
        <v>0</v>
      </c>
      <c r="J133" s="30">
        <f>IF(I133=1,1,IF(SUM(J134:J$169)+SUM(I$26:I133)&lt;$I$22,1,0))</f>
        <v>1</v>
      </c>
      <c r="K133" s="33">
        <f t="shared" si="30"/>
        <v>1</v>
      </c>
      <c r="L133" s="33">
        <f t="shared" si="31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2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30"/>
        <v>1</v>
      </c>
      <c r="L134" s="61">
        <f t="shared" si="31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ROUND(SUM(AD123:AD133),2)</f>
        <v>0</v>
      </c>
      <c r="AE134" s="102"/>
      <c r="AF134" s="104"/>
      <c r="AG134" s="103"/>
    </row>
    <row r="135" spans="1:33" s="27" customFormat="1" ht="25.5" x14ac:dyDescent="0.25">
      <c r="H135" s="138" t="s">
        <v>26</v>
      </c>
      <c r="I135" s="30">
        <v>1</v>
      </c>
      <c r="J135" s="30">
        <f>IF(I135=1,1,IF(SUM(J137:J$169)+SUM(I$26:I135)&lt;$I$22,1,0))</f>
        <v>1</v>
      </c>
      <c r="K135" s="33">
        <f t="shared" si="30"/>
        <v>1</v>
      </c>
      <c r="L135" s="33">
        <f t="shared" si="31"/>
        <v>1</v>
      </c>
      <c r="M135" s="33"/>
      <c r="N135" s="33"/>
      <c r="O135" s="33"/>
      <c r="P135" s="33"/>
      <c r="Q135" s="33"/>
      <c r="R135" s="33"/>
      <c r="S135" s="33"/>
      <c r="T135" s="285" t="s">
        <v>8</v>
      </c>
      <c r="U135" s="124"/>
      <c r="V135" s="568" t="s">
        <v>25</v>
      </c>
      <c r="W135" s="568"/>
      <c r="X135" s="568"/>
      <c r="Y135" s="568"/>
      <c r="Z135" s="568"/>
      <c r="AA135" s="286" t="s">
        <v>22</v>
      </c>
      <c r="AB135" s="282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1" t="s">
        <v>480</v>
      </c>
      <c r="W136" s="431"/>
      <c r="X136" s="431"/>
      <c r="Y136" s="431"/>
      <c r="Z136" s="431"/>
      <c r="AA136" s="131" t="s">
        <v>441</v>
      </c>
      <c r="AB136" s="115">
        <v>2</v>
      </c>
      <c r="AC136" s="207">
        <f>VLOOKUP(V136,BASE!$B$5:$E$60,4,FALSE)</f>
        <v>162</v>
      </c>
      <c r="AD136" s="113">
        <f>ROUND(AC136*AB136,2)</f>
        <v>324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3">IFERROR(IF($A137=0,0, ($AD137)/$E$1  ),0)</f>
        <v>0</v>
      </c>
      <c r="C137" s="121">
        <f t="shared" ref="C137:C147" si="44">IF($A137=0,0,$B137*$E$1)</f>
        <v>0</v>
      </c>
      <c r="D137" s="121">
        <f t="shared" ref="D137:D147" si="45">IF($A137=0,0,$B137*$F$1)</f>
        <v>0</v>
      </c>
      <c r="E137" s="121">
        <f t="shared" ref="E137:E147" si="46">IFERROR(IF($A137=0,0,$AB137),0)</f>
        <v>0</v>
      </c>
      <c r="F137" s="31"/>
      <c r="G137" s="27">
        <f t="shared" ref="G137:G147" ca="1" si="47">IF($H137=0,0,IFERROR(INDIRECT(CONCATENATE("'",$T137,"'!E1")),0))</f>
        <v>0</v>
      </c>
      <c r="H137" s="285">
        <f t="shared" ref="H137:H147" ca="1" si="48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0"/>
        <v>1</v>
      </c>
      <c r="L137" s="33">
        <f t="shared" si="31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49">IFERROR(IF(AD138&gt;0,T138,0),0)</f>
        <v>0</v>
      </c>
      <c r="B138" s="122">
        <f t="shared" si="43"/>
        <v>0</v>
      </c>
      <c r="C138" s="121">
        <f t="shared" si="44"/>
        <v>0</v>
      </c>
      <c r="D138" s="121">
        <f t="shared" si="45"/>
        <v>0</v>
      </c>
      <c r="E138" s="121">
        <f t="shared" si="46"/>
        <v>0</v>
      </c>
      <c r="G138" s="27">
        <f t="shared" ca="1" si="47"/>
        <v>0</v>
      </c>
      <c r="H138" s="285">
        <f t="shared" ca="1" si="48"/>
        <v>0</v>
      </c>
      <c r="I138" s="30">
        <f t="shared" ref="I138:I147" si="50">IF($AD138=0,0,1)</f>
        <v>0</v>
      </c>
      <c r="J138" s="30">
        <v>0</v>
      </c>
      <c r="K138" s="33">
        <f t="shared" si="30"/>
        <v>0</v>
      </c>
      <c r="L138" s="33">
        <f t="shared" si="3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1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49"/>
        <v>0</v>
      </c>
      <c r="B139" s="122">
        <f t="shared" si="43"/>
        <v>0</v>
      </c>
      <c r="C139" s="121">
        <f t="shared" si="44"/>
        <v>0</v>
      </c>
      <c r="D139" s="121">
        <f t="shared" si="45"/>
        <v>0</v>
      </c>
      <c r="E139" s="121">
        <f t="shared" si="46"/>
        <v>0</v>
      </c>
      <c r="G139" s="27">
        <f t="shared" ca="1" si="47"/>
        <v>0</v>
      </c>
      <c r="H139" s="285">
        <f t="shared" ca="1" si="48"/>
        <v>0</v>
      </c>
      <c r="I139" s="30">
        <f t="shared" si="50"/>
        <v>0</v>
      </c>
      <c r="J139" s="30">
        <v>0</v>
      </c>
      <c r="K139" s="33">
        <f t="shared" si="30"/>
        <v>0</v>
      </c>
      <c r="L139" s="33">
        <f t="shared" si="3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1"/>
        <v>0</v>
      </c>
      <c r="AE139" s="32"/>
      <c r="AF139" s="39"/>
      <c r="AG139" s="38"/>
    </row>
    <row r="140" spans="1:33" s="27" customFormat="1" hidden="1" x14ac:dyDescent="0.25">
      <c r="A140" s="30">
        <f t="shared" si="49"/>
        <v>0</v>
      </c>
      <c r="B140" s="122">
        <f t="shared" si="43"/>
        <v>0</v>
      </c>
      <c r="C140" s="121">
        <f t="shared" si="44"/>
        <v>0</v>
      </c>
      <c r="D140" s="121">
        <f t="shared" si="45"/>
        <v>0</v>
      </c>
      <c r="E140" s="121">
        <f t="shared" si="46"/>
        <v>0</v>
      </c>
      <c r="G140" s="27">
        <f t="shared" ca="1" si="47"/>
        <v>0</v>
      </c>
      <c r="H140" s="285">
        <f t="shared" ca="1" si="48"/>
        <v>0</v>
      </c>
      <c r="I140" s="30">
        <f t="shared" si="50"/>
        <v>0</v>
      </c>
      <c r="J140" s="30">
        <v>0</v>
      </c>
      <c r="K140" s="33">
        <f t="shared" si="30"/>
        <v>0</v>
      </c>
      <c r="L140" s="33">
        <f t="shared" si="3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1"/>
        <v>0</v>
      </c>
      <c r="AE140" s="32"/>
      <c r="AF140" s="39"/>
      <c r="AG140" s="38"/>
    </row>
    <row r="141" spans="1:33" s="27" customFormat="1" hidden="1" x14ac:dyDescent="0.25">
      <c r="A141" s="30">
        <f t="shared" si="49"/>
        <v>0</v>
      </c>
      <c r="B141" s="122">
        <f t="shared" si="43"/>
        <v>0</v>
      </c>
      <c r="C141" s="121">
        <f t="shared" si="44"/>
        <v>0</v>
      </c>
      <c r="D141" s="121">
        <f t="shared" si="45"/>
        <v>0</v>
      </c>
      <c r="E141" s="121">
        <f t="shared" si="46"/>
        <v>0</v>
      </c>
      <c r="G141" s="27">
        <f t="shared" ca="1" si="47"/>
        <v>0</v>
      </c>
      <c r="H141" s="285">
        <f t="shared" ca="1" si="48"/>
        <v>0</v>
      </c>
      <c r="I141" s="30">
        <f t="shared" si="50"/>
        <v>0</v>
      </c>
      <c r="J141" s="30">
        <v>0</v>
      </c>
      <c r="K141" s="33">
        <f t="shared" si="30"/>
        <v>0</v>
      </c>
      <c r="L141" s="33">
        <f t="shared" si="3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1"/>
        <v>0</v>
      </c>
      <c r="AE141" s="32"/>
      <c r="AF141" s="39"/>
      <c r="AG141" s="38"/>
    </row>
    <row r="142" spans="1:33" s="27" customFormat="1" hidden="1" x14ac:dyDescent="0.25">
      <c r="A142" s="30">
        <f t="shared" si="49"/>
        <v>0</v>
      </c>
      <c r="B142" s="122">
        <f t="shared" si="43"/>
        <v>0</v>
      </c>
      <c r="C142" s="121">
        <f t="shared" si="44"/>
        <v>0</v>
      </c>
      <c r="D142" s="121">
        <f t="shared" si="45"/>
        <v>0</v>
      </c>
      <c r="E142" s="121">
        <f t="shared" si="46"/>
        <v>0</v>
      </c>
      <c r="G142" s="27">
        <f t="shared" ca="1" si="47"/>
        <v>0</v>
      </c>
      <c r="H142" s="285">
        <f t="shared" ca="1" si="48"/>
        <v>0</v>
      </c>
      <c r="I142" s="30">
        <f t="shared" si="50"/>
        <v>0</v>
      </c>
      <c r="J142" s="30">
        <v>0</v>
      </c>
      <c r="K142" s="33">
        <f t="shared" si="30"/>
        <v>0</v>
      </c>
      <c r="L142" s="33">
        <f t="shared" si="3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1"/>
        <v>0</v>
      </c>
      <c r="AE142" s="32"/>
      <c r="AF142" s="39"/>
      <c r="AG142" s="38"/>
    </row>
    <row r="143" spans="1:33" s="27" customFormat="1" hidden="1" x14ac:dyDescent="0.25">
      <c r="A143" s="30">
        <f t="shared" si="49"/>
        <v>0</v>
      </c>
      <c r="B143" s="122">
        <f t="shared" si="43"/>
        <v>0</v>
      </c>
      <c r="C143" s="121">
        <f t="shared" si="44"/>
        <v>0</v>
      </c>
      <c r="D143" s="121">
        <f t="shared" si="45"/>
        <v>0</v>
      </c>
      <c r="E143" s="121">
        <f t="shared" si="46"/>
        <v>0</v>
      </c>
      <c r="G143" s="27">
        <f t="shared" ca="1" si="47"/>
        <v>0</v>
      </c>
      <c r="H143" s="285">
        <f t="shared" ca="1" si="48"/>
        <v>0</v>
      </c>
      <c r="I143" s="30">
        <f t="shared" si="50"/>
        <v>0</v>
      </c>
      <c r="J143" s="30">
        <v>0</v>
      </c>
      <c r="K143" s="33">
        <f t="shared" si="30"/>
        <v>0</v>
      </c>
      <c r="L143" s="33">
        <f t="shared" si="3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1"/>
        <v>0</v>
      </c>
      <c r="AE143" s="32"/>
      <c r="AF143" s="39"/>
      <c r="AG143" s="38"/>
    </row>
    <row r="144" spans="1:33" s="27" customFormat="1" hidden="1" x14ac:dyDescent="0.25">
      <c r="A144" s="30">
        <f t="shared" si="49"/>
        <v>0</v>
      </c>
      <c r="B144" s="122">
        <f t="shared" si="43"/>
        <v>0</v>
      </c>
      <c r="C144" s="121">
        <f t="shared" si="44"/>
        <v>0</v>
      </c>
      <c r="D144" s="121">
        <f t="shared" si="45"/>
        <v>0</v>
      </c>
      <c r="E144" s="121">
        <f t="shared" si="46"/>
        <v>0</v>
      </c>
      <c r="G144" s="27">
        <f t="shared" ca="1" si="47"/>
        <v>0</v>
      </c>
      <c r="H144" s="285">
        <f t="shared" ca="1" si="48"/>
        <v>0</v>
      </c>
      <c r="I144" s="30">
        <f t="shared" si="50"/>
        <v>0</v>
      </c>
      <c r="J144" s="30">
        <v>0</v>
      </c>
      <c r="K144" s="33">
        <f t="shared" si="30"/>
        <v>0</v>
      </c>
      <c r="L144" s="33">
        <f t="shared" si="3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1"/>
        <v>0</v>
      </c>
      <c r="AE144" s="32"/>
      <c r="AF144" s="39"/>
      <c r="AG144" s="38"/>
    </row>
    <row r="145" spans="1:33" s="27" customFormat="1" hidden="1" x14ac:dyDescent="0.25">
      <c r="A145" s="30">
        <f t="shared" si="49"/>
        <v>0</v>
      </c>
      <c r="B145" s="122">
        <f t="shared" si="43"/>
        <v>0</v>
      </c>
      <c r="C145" s="121">
        <f t="shared" si="44"/>
        <v>0</v>
      </c>
      <c r="D145" s="121">
        <f t="shared" si="45"/>
        <v>0</v>
      </c>
      <c r="E145" s="121">
        <f t="shared" si="46"/>
        <v>0</v>
      </c>
      <c r="G145" s="27">
        <f t="shared" ca="1" si="47"/>
        <v>0</v>
      </c>
      <c r="H145" s="285">
        <f t="shared" ca="1" si="48"/>
        <v>0</v>
      </c>
      <c r="I145" s="30">
        <f t="shared" si="50"/>
        <v>0</v>
      </c>
      <c r="J145" s="30">
        <v>0</v>
      </c>
      <c r="K145" s="33">
        <f t="shared" si="30"/>
        <v>0</v>
      </c>
      <c r="L145" s="33">
        <f t="shared" si="3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1"/>
        <v>0</v>
      </c>
      <c r="AE145" s="32"/>
      <c r="AF145" s="39"/>
      <c r="AG145" s="38"/>
    </row>
    <row r="146" spans="1:33" s="27" customFormat="1" hidden="1" x14ac:dyDescent="0.25">
      <c r="A146" s="30">
        <f t="shared" si="49"/>
        <v>0</v>
      </c>
      <c r="B146" s="122">
        <f t="shared" si="43"/>
        <v>0</v>
      </c>
      <c r="C146" s="121">
        <f t="shared" si="44"/>
        <v>0</v>
      </c>
      <c r="D146" s="121">
        <f t="shared" si="45"/>
        <v>0</v>
      </c>
      <c r="E146" s="121">
        <f t="shared" si="46"/>
        <v>0</v>
      </c>
      <c r="G146" s="27">
        <f t="shared" ca="1" si="47"/>
        <v>0</v>
      </c>
      <c r="H146" s="285">
        <f t="shared" ca="1" si="48"/>
        <v>0</v>
      </c>
      <c r="I146" s="30">
        <f t="shared" si="50"/>
        <v>0</v>
      </c>
      <c r="J146" s="30">
        <v>0</v>
      </c>
      <c r="K146" s="33">
        <f t="shared" si="30"/>
        <v>0</v>
      </c>
      <c r="L146" s="33">
        <f t="shared" si="3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1"/>
        <v>0</v>
      </c>
      <c r="AE146" s="32"/>
      <c r="AF146" s="39"/>
      <c r="AG146" s="38"/>
    </row>
    <row r="147" spans="1:33" s="27" customFormat="1" hidden="1" x14ac:dyDescent="0.25">
      <c r="A147" s="30">
        <f t="shared" si="49"/>
        <v>0</v>
      </c>
      <c r="B147" s="122">
        <f t="shared" si="43"/>
        <v>0</v>
      </c>
      <c r="C147" s="121">
        <f t="shared" si="44"/>
        <v>0</v>
      </c>
      <c r="D147" s="121">
        <f t="shared" si="45"/>
        <v>0</v>
      </c>
      <c r="E147" s="121">
        <f t="shared" si="46"/>
        <v>0</v>
      </c>
      <c r="G147" s="27">
        <f t="shared" ca="1" si="47"/>
        <v>0</v>
      </c>
      <c r="H147" s="285">
        <f t="shared" ca="1" si="48"/>
        <v>0</v>
      </c>
      <c r="I147" s="30">
        <f t="shared" si="50"/>
        <v>0</v>
      </c>
      <c r="J147" s="30">
        <v>0</v>
      </c>
      <c r="K147" s="33">
        <f t="shared" si="30"/>
        <v>0</v>
      </c>
      <c r="L147" s="33">
        <f t="shared" si="3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1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0"/>
        <v>1</v>
      </c>
      <c r="L148" s="61">
        <f t="shared" si="31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IF($T$121=0,0,ROUND((SUM(AD136:AD138))/$T$121,2))</f>
        <v>8.1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0"/>
        <v>1</v>
      </c>
      <c r="L149" s="33">
        <f t="shared" si="31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0"/>
        <v>1</v>
      </c>
      <c r="L150" s="33">
        <f t="shared" si="31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2">IFERROR(IF($A151=0,0, ($AD151)/$E$1  ),0)</f>
        <v>0</v>
      </c>
      <c r="C151" s="121">
        <f t="shared" ref="C151:C161" si="53">IF($A151=0,0,$B151*$E$1)</f>
        <v>0</v>
      </c>
      <c r="D151" s="121">
        <f t="shared" ref="D151:D161" si="54">IF($A151=0,0,$B151*$F$1)</f>
        <v>0</v>
      </c>
      <c r="E151" s="121">
        <f t="shared" ref="E151:E161" si="55">IFERROR(IF($A151=0,0,$AB151),0)</f>
        <v>0</v>
      </c>
      <c r="F151" s="31"/>
      <c r="I151" s="30">
        <v>1</v>
      </c>
      <c r="J151" s="30">
        <v>0</v>
      </c>
      <c r="K151" s="33">
        <f t="shared" si="30"/>
        <v>1</v>
      </c>
      <c r="L151" s="33">
        <f t="shared" si="31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56">IFERROR(IF(AD152&gt;0,T152,0),0)</f>
        <v>0</v>
      </c>
      <c r="B152" s="122">
        <f t="shared" si="52"/>
        <v>0</v>
      </c>
      <c r="C152" s="121">
        <f t="shared" si="53"/>
        <v>0</v>
      </c>
      <c r="D152" s="121">
        <f t="shared" si="54"/>
        <v>0</v>
      </c>
      <c r="E152" s="121">
        <f t="shared" si="55"/>
        <v>0</v>
      </c>
      <c r="F152" s="31"/>
      <c r="I152" s="30">
        <f t="shared" ref="I152:I161" si="57">IF($AD152=0,0,1)</f>
        <v>0</v>
      </c>
      <c r="J152" s="30">
        <v>0</v>
      </c>
      <c r="K152" s="33">
        <f t="shared" si="30"/>
        <v>0</v>
      </c>
      <c r="L152" s="33">
        <f t="shared" si="31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58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56"/>
        <v>0</v>
      </c>
      <c r="B153" s="122">
        <f t="shared" si="52"/>
        <v>0</v>
      </c>
      <c r="C153" s="121">
        <f t="shared" si="53"/>
        <v>0</v>
      </c>
      <c r="D153" s="121">
        <f t="shared" si="54"/>
        <v>0</v>
      </c>
      <c r="E153" s="121">
        <f t="shared" si="55"/>
        <v>0</v>
      </c>
      <c r="F153" s="31"/>
      <c r="I153" s="30">
        <f t="shared" si="57"/>
        <v>0</v>
      </c>
      <c r="J153" s="30">
        <v>0</v>
      </c>
      <c r="K153" s="33">
        <f t="shared" si="30"/>
        <v>0</v>
      </c>
      <c r="L153" s="33">
        <f t="shared" si="3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58"/>
        <v>0</v>
      </c>
      <c r="AE153" s="32"/>
      <c r="AF153" s="39"/>
      <c r="AG153" s="38"/>
    </row>
    <row r="154" spans="1:33" s="27" customFormat="1" hidden="1" x14ac:dyDescent="0.25">
      <c r="A154" s="30">
        <f t="shared" si="56"/>
        <v>0</v>
      </c>
      <c r="B154" s="122">
        <f t="shared" si="52"/>
        <v>0</v>
      </c>
      <c r="C154" s="121">
        <f t="shared" si="53"/>
        <v>0</v>
      </c>
      <c r="D154" s="121">
        <f t="shared" si="54"/>
        <v>0</v>
      </c>
      <c r="E154" s="121">
        <f t="shared" si="55"/>
        <v>0</v>
      </c>
      <c r="F154" s="31"/>
      <c r="I154" s="30">
        <f t="shared" si="57"/>
        <v>0</v>
      </c>
      <c r="J154" s="30">
        <v>0</v>
      </c>
      <c r="K154" s="33">
        <f t="shared" si="30"/>
        <v>0</v>
      </c>
      <c r="L154" s="33">
        <f t="shared" si="3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58"/>
        <v>0</v>
      </c>
      <c r="AE154" s="32"/>
      <c r="AF154" s="39"/>
      <c r="AG154" s="38"/>
    </row>
    <row r="155" spans="1:33" s="27" customFormat="1" hidden="1" x14ac:dyDescent="0.25">
      <c r="A155" s="30">
        <f t="shared" si="56"/>
        <v>0</v>
      </c>
      <c r="B155" s="122">
        <f t="shared" si="52"/>
        <v>0</v>
      </c>
      <c r="C155" s="121">
        <f t="shared" si="53"/>
        <v>0</v>
      </c>
      <c r="D155" s="121">
        <f t="shared" si="54"/>
        <v>0</v>
      </c>
      <c r="E155" s="121">
        <f t="shared" si="55"/>
        <v>0</v>
      </c>
      <c r="F155" s="31"/>
      <c r="I155" s="30">
        <f t="shared" si="57"/>
        <v>0</v>
      </c>
      <c r="J155" s="30">
        <v>0</v>
      </c>
      <c r="K155" s="33">
        <f t="shared" ref="K155:K168" si="59">MAX(I155:J155)</f>
        <v>0</v>
      </c>
      <c r="L155" s="33">
        <f t="shared" ref="L155:L168" si="60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58"/>
        <v>0</v>
      </c>
      <c r="AE155" s="32"/>
      <c r="AF155" s="39"/>
      <c r="AG155" s="38"/>
    </row>
    <row r="156" spans="1:33" s="27" customFormat="1" hidden="1" x14ac:dyDescent="0.25">
      <c r="A156" s="30">
        <f t="shared" si="56"/>
        <v>0</v>
      </c>
      <c r="B156" s="122">
        <f t="shared" si="52"/>
        <v>0</v>
      </c>
      <c r="C156" s="121">
        <f t="shared" si="53"/>
        <v>0</v>
      </c>
      <c r="D156" s="121">
        <f t="shared" si="54"/>
        <v>0</v>
      </c>
      <c r="E156" s="121">
        <f t="shared" si="55"/>
        <v>0</v>
      </c>
      <c r="F156" s="31"/>
      <c r="I156" s="30">
        <f t="shared" si="57"/>
        <v>0</v>
      </c>
      <c r="J156" s="30">
        <v>0</v>
      </c>
      <c r="K156" s="33">
        <f t="shared" si="59"/>
        <v>0</v>
      </c>
      <c r="L156" s="33">
        <f t="shared" si="60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58"/>
        <v>0</v>
      </c>
      <c r="AE156" s="32"/>
      <c r="AF156" s="39"/>
      <c r="AG156" s="38"/>
    </row>
    <row r="157" spans="1:33" s="27" customFormat="1" hidden="1" x14ac:dyDescent="0.25">
      <c r="A157" s="30">
        <f t="shared" si="56"/>
        <v>0</v>
      </c>
      <c r="B157" s="122">
        <f t="shared" si="52"/>
        <v>0</v>
      </c>
      <c r="C157" s="121">
        <f t="shared" si="53"/>
        <v>0</v>
      </c>
      <c r="D157" s="121">
        <f t="shared" si="54"/>
        <v>0</v>
      </c>
      <c r="E157" s="121">
        <f t="shared" si="55"/>
        <v>0</v>
      </c>
      <c r="F157" s="31"/>
      <c r="I157" s="30">
        <f t="shared" si="57"/>
        <v>0</v>
      </c>
      <c r="J157" s="30">
        <v>0</v>
      </c>
      <c r="K157" s="33">
        <f t="shared" si="59"/>
        <v>0</v>
      </c>
      <c r="L157" s="33">
        <f t="shared" si="60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8"/>
        <v>0</v>
      </c>
      <c r="AE157" s="32"/>
      <c r="AF157" s="39"/>
      <c r="AG157" s="38"/>
    </row>
    <row r="158" spans="1:33" s="27" customFormat="1" hidden="1" x14ac:dyDescent="0.25">
      <c r="A158" s="30">
        <f t="shared" si="56"/>
        <v>0</v>
      </c>
      <c r="B158" s="122">
        <f t="shared" si="52"/>
        <v>0</v>
      </c>
      <c r="C158" s="121">
        <f t="shared" si="53"/>
        <v>0</v>
      </c>
      <c r="D158" s="121">
        <f t="shared" si="54"/>
        <v>0</v>
      </c>
      <c r="E158" s="121">
        <f t="shared" si="55"/>
        <v>0</v>
      </c>
      <c r="F158" s="31"/>
      <c r="I158" s="30">
        <f t="shared" si="57"/>
        <v>0</v>
      </c>
      <c r="J158" s="30">
        <v>0</v>
      </c>
      <c r="K158" s="33">
        <f t="shared" si="59"/>
        <v>0</v>
      </c>
      <c r="L158" s="33">
        <f t="shared" si="60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8"/>
        <v>0</v>
      </c>
      <c r="AE158" s="32"/>
      <c r="AF158" s="39"/>
      <c r="AG158" s="38"/>
    </row>
    <row r="159" spans="1:33" s="27" customFormat="1" hidden="1" x14ac:dyDescent="0.25">
      <c r="A159" s="30">
        <f t="shared" si="56"/>
        <v>0</v>
      </c>
      <c r="B159" s="122">
        <f t="shared" si="52"/>
        <v>0</v>
      </c>
      <c r="C159" s="121">
        <f t="shared" si="53"/>
        <v>0</v>
      </c>
      <c r="D159" s="121">
        <f t="shared" si="54"/>
        <v>0</v>
      </c>
      <c r="E159" s="121">
        <f t="shared" si="55"/>
        <v>0</v>
      </c>
      <c r="F159" s="31"/>
      <c r="I159" s="30">
        <f t="shared" si="57"/>
        <v>0</v>
      </c>
      <c r="J159" s="30">
        <v>0</v>
      </c>
      <c r="K159" s="33">
        <f t="shared" si="59"/>
        <v>0</v>
      </c>
      <c r="L159" s="33">
        <f t="shared" si="60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8"/>
        <v>0</v>
      </c>
      <c r="AE159" s="32"/>
      <c r="AF159" s="39"/>
      <c r="AG159" s="38"/>
    </row>
    <row r="160" spans="1:33" s="27" customFormat="1" hidden="1" x14ac:dyDescent="0.25">
      <c r="A160" s="30">
        <f t="shared" si="56"/>
        <v>0</v>
      </c>
      <c r="B160" s="122">
        <f t="shared" si="52"/>
        <v>0</v>
      </c>
      <c r="C160" s="121">
        <f t="shared" si="53"/>
        <v>0</v>
      </c>
      <c r="D160" s="121">
        <f t="shared" si="54"/>
        <v>0</v>
      </c>
      <c r="E160" s="121">
        <f t="shared" si="55"/>
        <v>0</v>
      </c>
      <c r="F160" s="31"/>
      <c r="I160" s="30">
        <f t="shared" si="57"/>
        <v>0</v>
      </c>
      <c r="J160" s="30">
        <v>0</v>
      </c>
      <c r="K160" s="33">
        <f t="shared" si="59"/>
        <v>0</v>
      </c>
      <c r="L160" s="33">
        <f t="shared" si="60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8"/>
        <v>0</v>
      </c>
      <c r="AE160" s="32"/>
      <c r="AF160" s="39"/>
      <c r="AG160" s="38"/>
    </row>
    <row r="161" spans="1:33" s="27" customFormat="1" hidden="1" x14ac:dyDescent="0.25">
      <c r="A161" s="30">
        <f t="shared" si="56"/>
        <v>0</v>
      </c>
      <c r="B161" s="122">
        <f t="shared" si="52"/>
        <v>0</v>
      </c>
      <c r="C161" s="121">
        <f t="shared" si="53"/>
        <v>0</v>
      </c>
      <c r="D161" s="121">
        <f t="shared" si="54"/>
        <v>0</v>
      </c>
      <c r="E161" s="121">
        <f t="shared" si="55"/>
        <v>0</v>
      </c>
      <c r="F161" s="31"/>
      <c r="I161" s="30">
        <f t="shared" si="57"/>
        <v>0</v>
      </c>
      <c r="J161" s="30">
        <v>0</v>
      </c>
      <c r="K161" s="33">
        <f t="shared" si="59"/>
        <v>0</v>
      </c>
      <c r="L161" s="33">
        <f t="shared" si="60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8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59"/>
        <v>1</v>
      </c>
      <c r="L162" s="61">
        <f t="shared" si="60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59"/>
        <v>1</v>
      </c>
      <c r="L163" s="33">
        <f t="shared" si="60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TRUNC(SUM(AD121+AD134+AD148+AD162),2)</f>
        <v>855.27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285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59"/>
        <v>1</v>
      </c>
      <c r="L164" s="33">
        <f t="shared" si="60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102.63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285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59"/>
        <v>1</v>
      </c>
      <c r="L165" s="33">
        <f t="shared" si="60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103.33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285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59"/>
        <v>1</v>
      </c>
      <c r="L166" s="33">
        <f t="shared" si="60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55.85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285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59"/>
        <v>0</v>
      </c>
      <c r="L167" s="33">
        <f t="shared" si="60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285">
        <f>IFERROR(IF(G168=$A$1,1,0),0)</f>
        <v>0</v>
      </c>
      <c r="I168" s="62">
        <v>1</v>
      </c>
      <c r="J168" s="62">
        <v>1</v>
      </c>
      <c r="K168" s="61">
        <f t="shared" si="59"/>
        <v>1</v>
      </c>
      <c r="L168" s="61">
        <f t="shared" si="60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1117.08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V38:W38"/>
    <mergeCell ref="AD27:AD28"/>
    <mergeCell ref="V29:W29"/>
    <mergeCell ref="V30:W30"/>
    <mergeCell ref="V31:W31"/>
    <mergeCell ref="V32:W32"/>
    <mergeCell ref="V33:W33"/>
    <mergeCell ref="V46:W46"/>
    <mergeCell ref="V47:W47"/>
    <mergeCell ref="V48:W48"/>
    <mergeCell ref="V49:W49"/>
    <mergeCell ref="V50:W50"/>
    <mergeCell ref="V51:W51"/>
    <mergeCell ref="V40:W40"/>
    <mergeCell ref="V41:W41"/>
    <mergeCell ref="V42:W42"/>
    <mergeCell ref="V43:W43"/>
    <mergeCell ref="V44:W44"/>
    <mergeCell ref="V45:W45"/>
    <mergeCell ref="V58:W58"/>
    <mergeCell ref="V59:W59"/>
    <mergeCell ref="V60:W60"/>
    <mergeCell ref="V61:W61"/>
    <mergeCell ref="V62:W62"/>
    <mergeCell ref="V63:W63"/>
    <mergeCell ref="V52:W52"/>
    <mergeCell ref="V53:W53"/>
    <mergeCell ref="V54:W54"/>
    <mergeCell ref="V55:W55"/>
    <mergeCell ref="V56:W56"/>
    <mergeCell ref="V57:W57"/>
    <mergeCell ref="V70:W70"/>
    <mergeCell ref="V71:W71"/>
    <mergeCell ref="V72:W72"/>
    <mergeCell ref="V73:W73"/>
    <mergeCell ref="V74:W74"/>
    <mergeCell ref="V75:W75"/>
    <mergeCell ref="V64:W64"/>
    <mergeCell ref="V65:W65"/>
    <mergeCell ref="V66:W66"/>
    <mergeCell ref="V67:W67"/>
    <mergeCell ref="V68:W68"/>
    <mergeCell ref="V69:W69"/>
    <mergeCell ref="V82:W82"/>
    <mergeCell ref="V83:W83"/>
    <mergeCell ref="V84:W84"/>
    <mergeCell ref="V85:W85"/>
    <mergeCell ref="V86:W86"/>
    <mergeCell ref="V87:W87"/>
    <mergeCell ref="V76:W76"/>
    <mergeCell ref="V77:W77"/>
    <mergeCell ref="V78:W78"/>
    <mergeCell ref="V79:W79"/>
    <mergeCell ref="V80:W80"/>
    <mergeCell ref="V81:W81"/>
    <mergeCell ref="V94:W94"/>
    <mergeCell ref="V95:W95"/>
    <mergeCell ref="V96:W96"/>
    <mergeCell ref="V97:W97"/>
    <mergeCell ref="V98:W98"/>
    <mergeCell ref="V99:W99"/>
    <mergeCell ref="V88:W88"/>
    <mergeCell ref="V89:W89"/>
    <mergeCell ref="V90:W90"/>
    <mergeCell ref="V91:W91"/>
    <mergeCell ref="V92:W92"/>
    <mergeCell ref="V93:W93"/>
    <mergeCell ref="X121:Y121"/>
    <mergeCell ref="V122:Z122"/>
    <mergeCell ref="V123:Z123"/>
    <mergeCell ref="V124:Z124"/>
    <mergeCell ref="V125:Z125"/>
    <mergeCell ref="V126:Z126"/>
    <mergeCell ref="V100:W100"/>
    <mergeCell ref="V101:W101"/>
    <mergeCell ref="V102:W102"/>
    <mergeCell ref="V103:W103"/>
    <mergeCell ref="V104:W104"/>
    <mergeCell ref="V121:W121"/>
    <mergeCell ref="V133:Z133"/>
    <mergeCell ref="V135:Z135"/>
    <mergeCell ref="V137:Z137"/>
    <mergeCell ref="V138:Z138"/>
    <mergeCell ref="V139:Z139"/>
    <mergeCell ref="V140:Z140"/>
    <mergeCell ref="V127:Z127"/>
    <mergeCell ref="V128:Z128"/>
    <mergeCell ref="V129:Z129"/>
    <mergeCell ref="V130:Z130"/>
    <mergeCell ref="V131:Z131"/>
    <mergeCell ref="V132:Z132"/>
    <mergeCell ref="V147:Z147"/>
    <mergeCell ref="T149:T150"/>
    <mergeCell ref="V149:W150"/>
    <mergeCell ref="X149:X150"/>
    <mergeCell ref="Y149:AA149"/>
    <mergeCell ref="AB149:AB150"/>
    <mergeCell ref="V141:Z141"/>
    <mergeCell ref="V142:Z142"/>
    <mergeCell ref="V143:Z143"/>
    <mergeCell ref="V144:Z144"/>
    <mergeCell ref="V145:Z145"/>
    <mergeCell ref="V146:Z146"/>
    <mergeCell ref="V161:W161"/>
    <mergeCell ref="V155:W155"/>
    <mergeCell ref="V156:W156"/>
    <mergeCell ref="V157:W157"/>
    <mergeCell ref="V158:W158"/>
    <mergeCell ref="V159:W159"/>
    <mergeCell ref="V160:W160"/>
    <mergeCell ref="AC149:AC150"/>
    <mergeCell ref="AD149:AD150"/>
    <mergeCell ref="V151:W151"/>
    <mergeCell ref="V152:W152"/>
    <mergeCell ref="V153:W153"/>
    <mergeCell ref="V154:W154"/>
  </mergeCells>
  <conditionalFormatting sqref="T117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4:G168 G105 G108:G117">
      <formula1>"CONSULTORIA,SICRO"</formula1>
    </dataValidation>
    <dataValidation type="whole" allowBlank="1" showInputMessage="1" showErrorMessage="1" sqref="T105 T108:T117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9"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30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03 07 01</v>
      </c>
      <c r="C1" s="25" t="str">
        <f>CONCATENATE($W$25)</f>
        <v>PROJETO DE OBRAS COMPLEMENTARES  - DUPLICAÇÃO</v>
      </c>
      <c r="D1" s="25" t="str">
        <f>CONCATENATE($AC$25)</f>
        <v>Km</v>
      </c>
      <c r="E1" s="231">
        <f>$AD$163</f>
        <v>2062.4299999999998</v>
      </c>
      <c r="F1" s="231">
        <f>$AD$168</f>
        <v>2693.77</v>
      </c>
      <c r="G1" s="233">
        <f>$T$121</f>
        <v>20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161</v>
      </c>
      <c r="W25" s="579" t="str">
        <f>VLOOKUP(V25,ORÇAMENTO!E:G,2,0)</f>
        <v>PROJETO DE OBRAS COMPLEMENTARES  - DUPLICAÇÃO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57" si="0">MAX(I27:J27)</f>
        <v>1</v>
      </c>
      <c r="L27" s="33">
        <f t="shared" ref="L27:L57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IF(I38=1,1,IF(SUM(J39:J$169)+SUM(I$26:I38)&lt;$I$22,1,0))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63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0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9020.81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148</v>
      </c>
      <c r="U42" s="48"/>
      <c r="V42" s="569" t="s">
        <v>209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AB42/SUM($AB$42:$AB$97)</f>
        <v>0.1864406779661017</v>
      </c>
      <c r="AB42" s="114">
        <v>110</v>
      </c>
      <c r="AC42" s="196">
        <f>Y42/220</f>
        <v>51.580363636363636</v>
      </c>
      <c r="AD42" s="113">
        <f>ROUND(AB42*AC42,4)</f>
        <v>5673.84</v>
      </c>
      <c r="AE42" s="32"/>
      <c r="AF42" s="39"/>
      <c r="AG42" s="38"/>
    </row>
    <row r="43" spans="1:33" s="27" customFormat="1" hidden="1" x14ac:dyDescent="0.25">
      <c r="A43" s="30">
        <f t="shared" ref="A43:A60" si="13">IFERROR(IF(AD43&gt;0,T43,0),0)</f>
        <v>0</v>
      </c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4">IF($AD43=0,0,1)</f>
        <v>0</v>
      </c>
      <c r="J43" s="30">
        <f>IF(I43=1,1,IF(SUM(J44:J$169)+SUM(I$26:I43)&lt;$I$22,1,0))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ref="AD43:AD61" si="15">ROUND(AB43*AC43,4)</f>
        <v>0</v>
      </c>
      <c r="AE43" s="32"/>
      <c r="AF43" s="39"/>
      <c r="AG43" s="38"/>
    </row>
    <row r="44" spans="1:33" s="27" customFormat="1" hidden="1" x14ac:dyDescent="0.25">
      <c r="A44" s="30">
        <f t="shared" si="13"/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4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5"/>
        <v>0</v>
      </c>
      <c r="AE44" s="32"/>
      <c r="AF44" s="39"/>
      <c r="AG44" s="38"/>
    </row>
    <row r="45" spans="1:33" s="27" customFormat="1" hidden="1" x14ac:dyDescent="0.25">
      <c r="A45" s="30">
        <f t="shared" si="13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4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5"/>
        <v>0</v>
      </c>
      <c r="AE45" s="32"/>
      <c r="AF45" s="39"/>
      <c r="AG45" s="38"/>
    </row>
    <row r="46" spans="1:33" s="27" customFormat="1" hidden="1" x14ac:dyDescent="0.25">
      <c r="A46" s="30">
        <f t="shared" si="13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4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5"/>
        <v>0</v>
      </c>
      <c r="AE46" s="32"/>
      <c r="AF46" s="39"/>
      <c r="AG46" s="38"/>
    </row>
    <row r="47" spans="1:33" s="27" customFormat="1" hidden="1" x14ac:dyDescent="0.25">
      <c r="A47" s="30">
        <f t="shared" si="13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4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5"/>
        <v>0</v>
      </c>
      <c r="AE47" s="32"/>
      <c r="AF47" s="39"/>
      <c r="AG47" s="38"/>
    </row>
    <row r="48" spans="1:33" s="27" customFormat="1" hidden="1" x14ac:dyDescent="0.25">
      <c r="A48" s="30">
        <f t="shared" si="13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4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5"/>
        <v>0</v>
      </c>
      <c r="AE48" s="32"/>
      <c r="AF48" s="39"/>
      <c r="AG48" s="38"/>
    </row>
    <row r="49" spans="1:33" s="27" customFormat="1" hidden="1" x14ac:dyDescent="0.25">
      <c r="A49" s="30">
        <f t="shared" si="13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4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5"/>
        <v>0</v>
      </c>
      <c r="AE49" s="32"/>
      <c r="AF49" s="39"/>
      <c r="AG49" s="38"/>
    </row>
    <row r="50" spans="1:33" s="27" customFormat="1" hidden="1" x14ac:dyDescent="0.25">
      <c r="A50" s="30">
        <f t="shared" si="13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4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5"/>
        <v>0</v>
      </c>
      <c r="AE50" s="32"/>
      <c r="AF50" s="39"/>
      <c r="AG50" s="38"/>
    </row>
    <row r="51" spans="1:33" s="27" customFormat="1" hidden="1" x14ac:dyDescent="0.25">
      <c r="A51" s="30">
        <f t="shared" si="13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4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5"/>
        <v>0</v>
      </c>
      <c r="AE51" s="32"/>
      <c r="AF51" s="39"/>
      <c r="AG51" s="38"/>
    </row>
    <row r="52" spans="1:33" s="27" customFormat="1" hidden="1" x14ac:dyDescent="0.25">
      <c r="A52" s="30">
        <f t="shared" si="13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4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5"/>
        <v>0</v>
      </c>
      <c r="AE52" s="32"/>
      <c r="AF52" s="39"/>
      <c r="AG52" s="38"/>
    </row>
    <row r="53" spans="1:33" s="27" customFormat="1" hidden="1" x14ac:dyDescent="0.25">
      <c r="A53" s="30">
        <f t="shared" si="13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4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5"/>
        <v>0</v>
      </c>
      <c r="AE53" s="32"/>
      <c r="AF53" s="39"/>
      <c r="AG53" s="38"/>
    </row>
    <row r="54" spans="1:33" s="27" customFormat="1" hidden="1" x14ac:dyDescent="0.25">
      <c r="A54" s="30">
        <f t="shared" si="13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4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5"/>
        <v>0</v>
      </c>
      <c r="AE54" s="32"/>
      <c r="AF54" s="39"/>
      <c r="AG54" s="38"/>
    </row>
    <row r="55" spans="1:33" s="27" customFormat="1" hidden="1" x14ac:dyDescent="0.25">
      <c r="A55" s="30">
        <f t="shared" si="13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4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5"/>
        <v>0</v>
      </c>
      <c r="AE55" s="32"/>
      <c r="AF55" s="39"/>
      <c r="AG55" s="38"/>
    </row>
    <row r="56" spans="1:33" s="27" customFormat="1" hidden="1" x14ac:dyDescent="0.25">
      <c r="A56" s="30">
        <f t="shared" si="13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4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5"/>
        <v>0</v>
      </c>
      <c r="AE56" s="32"/>
      <c r="AF56" s="39"/>
      <c r="AG56" s="38"/>
    </row>
    <row r="57" spans="1:33" s="27" customFormat="1" hidden="1" x14ac:dyDescent="0.25">
      <c r="A57" s="30">
        <f t="shared" si="13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4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5"/>
        <v>0</v>
      </c>
      <c r="AE57" s="32"/>
      <c r="AF57" s="39"/>
      <c r="AG57" s="38"/>
    </row>
    <row r="58" spans="1:33" s="27" customFormat="1" hidden="1" x14ac:dyDescent="0.25">
      <c r="A58" s="30">
        <f t="shared" si="13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4"/>
        <v>0</v>
      </c>
      <c r="J58" s="30">
        <f>IF(I58=1,1,IF(SUM(J59:J$169)+SUM(I$26:I58)&lt;$I$22,1,0))</f>
        <v>0</v>
      </c>
      <c r="K58" s="33">
        <f t="shared" ref="K58:K89" si="16">MAX(I58:J58)</f>
        <v>0</v>
      </c>
      <c r="L58" s="33">
        <f t="shared" ref="L58:L89" si="17">K58</f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5"/>
        <v>0</v>
      </c>
      <c r="AE58" s="32"/>
      <c r="AF58" s="39"/>
      <c r="AG58" s="38"/>
    </row>
    <row r="59" spans="1:33" s="27" customFormat="1" hidden="1" x14ac:dyDescent="0.25">
      <c r="A59" s="30">
        <f t="shared" si="13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4"/>
        <v>0</v>
      </c>
      <c r="J59" s="30">
        <f>IF(I59=1,1,IF(SUM(J60:J$169)+SUM(I$26:I59)&lt;$I$22,1,0))</f>
        <v>0</v>
      </c>
      <c r="K59" s="33">
        <f t="shared" si="16"/>
        <v>0</v>
      </c>
      <c r="L59" s="33">
        <f t="shared" si="17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5"/>
        <v>0</v>
      </c>
      <c r="AE59" s="32"/>
      <c r="AF59" s="39"/>
      <c r="AG59" s="38"/>
    </row>
    <row r="60" spans="1:33" s="27" customFormat="1" hidden="1" x14ac:dyDescent="0.25">
      <c r="A60" s="30">
        <f t="shared" si="13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4"/>
        <v>0</v>
      </c>
      <c r="J60" s="30">
        <f>IF(I60=1,1,IF(SUM(J61:J$169)+SUM(I$26:I60)&lt;$I$22,1,0))</f>
        <v>0</v>
      </c>
      <c r="K60" s="33">
        <f t="shared" si="16"/>
        <v>0</v>
      </c>
      <c r="L60" s="33">
        <f t="shared" si="1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5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IF(I61=1,1,IF(SUM(J62:J$169)+SUM(I$26:I61)&lt;$I$22,1,0))</f>
        <v>1</v>
      </c>
      <c r="K61" s="33">
        <f t="shared" si="16"/>
        <v>1</v>
      </c>
      <c r="L61" s="33">
        <f t="shared" si="17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AB61/SUM($AB$42:$AB$97)</f>
        <v>6.7796610169491525E-2</v>
      </c>
      <c r="AB61" s="114">
        <v>40</v>
      </c>
      <c r="AC61" s="196">
        <f>Y61/220</f>
        <v>83.674272727272722</v>
      </c>
      <c r="AD61" s="113">
        <f t="shared" si="15"/>
        <v>3346.9708999999998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16"/>
        <v>1</v>
      </c>
      <c r="L62" s="33">
        <f t="shared" si="17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ROUND(SUM(AD63:AD82),2)</f>
        <v>9620.5499999999993</v>
      </c>
      <c r="AE62" s="32"/>
      <c r="AF62" s="39"/>
      <c r="AG62" s="38"/>
    </row>
    <row r="63" spans="1:33" s="27" customFormat="1" x14ac:dyDescent="0.25">
      <c r="A63" s="30"/>
      <c r="B63" s="122">
        <f t="shared" ref="B63:B82" si="18">IFERROR(IF($A63=0,0, ($AD63/$G$1)/$E$1  ),0)</f>
        <v>0</v>
      </c>
      <c r="C63" s="121">
        <f t="shared" ref="C63:C82" si="19">IF($A63=0,0,$B63*$E$1)</f>
        <v>0</v>
      </c>
      <c r="D63" s="121">
        <f t="shared" ref="D63:D82" si="20">IF($A63=0,0,$B63*$F$1)</f>
        <v>0</v>
      </c>
      <c r="E63" s="121">
        <f>IFERROR(IF($A63=0,0,#REF!*#REF!),0)</f>
        <v>0</v>
      </c>
      <c r="F63" s="122">
        <f t="shared" ref="F63:F82" si="21">IF($A63=0,0, ( ($AD63/$E63) / $Y63))</f>
        <v>0</v>
      </c>
      <c r="I63" s="30">
        <v>1</v>
      </c>
      <c r="J63" s="30">
        <f>IF(I63=1,1,IF(SUM(J64:J$169)+SUM(I$26:I63)&lt;$I$22,1,0))</f>
        <v>1</v>
      </c>
      <c r="K63" s="33">
        <f t="shared" si="16"/>
        <v>1</v>
      </c>
      <c r="L63" s="33">
        <f t="shared" si="17"/>
        <v>1</v>
      </c>
      <c r="M63" s="33"/>
      <c r="N63" s="33"/>
      <c r="O63" s="33"/>
      <c r="P63" s="33"/>
      <c r="Q63" s="33"/>
      <c r="R63" s="33"/>
      <c r="S63" s="33"/>
      <c r="T63" s="200" t="s">
        <v>120</v>
      </c>
      <c r="U63" s="48"/>
      <c r="V63" s="569" t="s">
        <v>229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AB63/SUM($AB$42:$AB$97)</f>
        <v>0.3728813559322034</v>
      </c>
      <c r="AB63" s="114">
        <v>220</v>
      </c>
      <c r="AC63" s="196">
        <f>Y63/220</f>
        <v>13.838636363636363</v>
      </c>
      <c r="AD63" s="113">
        <f>ROUND(AB63*AC63,4)</f>
        <v>3044.5</v>
      </c>
      <c r="AE63" s="32"/>
      <c r="AF63" s="39"/>
      <c r="AG63" s="38"/>
    </row>
    <row r="64" spans="1:33" s="27" customFormat="1" x14ac:dyDescent="0.25">
      <c r="A64" s="30"/>
      <c r="B64" s="122">
        <f t="shared" si="18"/>
        <v>0</v>
      </c>
      <c r="C64" s="121">
        <f t="shared" si="19"/>
        <v>0</v>
      </c>
      <c r="D64" s="121">
        <f t="shared" si="20"/>
        <v>0</v>
      </c>
      <c r="E64" s="121">
        <f>IFERROR(IF($A64=0,0,#REF!*#REF!),0)</f>
        <v>0</v>
      </c>
      <c r="F64" s="122">
        <f t="shared" si="21"/>
        <v>0</v>
      </c>
      <c r="I64" s="30">
        <f t="shared" ref="I64:I81" si="22">IF($AD64=0,0,1)</f>
        <v>1</v>
      </c>
      <c r="J64" s="30">
        <f>IF(I64=1,1,IF(SUM(J65:J$169)+SUM(I$26:I64)&lt;$I$22,1,0))</f>
        <v>1</v>
      </c>
      <c r="K64" s="33">
        <f t="shared" si="16"/>
        <v>1</v>
      </c>
      <c r="L64" s="33">
        <f t="shared" si="17"/>
        <v>1</v>
      </c>
      <c r="M64" s="33"/>
      <c r="N64" s="33"/>
      <c r="O64" s="33"/>
      <c r="P64" s="33"/>
      <c r="Q64" s="33"/>
      <c r="R64" s="33"/>
      <c r="S64" s="33"/>
      <c r="T64" s="200" t="s">
        <v>80</v>
      </c>
      <c r="U64" s="48"/>
      <c r="V64" s="569" t="s">
        <v>231</v>
      </c>
      <c r="W64" s="569"/>
      <c r="X64" s="131" t="s">
        <v>232</v>
      </c>
      <c r="Y64" s="207">
        <f>VLOOKUP(X64,BASE!$B$5:$E$53,4,FALSE)</f>
        <v>6576.05</v>
      </c>
      <c r="Z64" s="198">
        <v>1</v>
      </c>
      <c r="AA64" s="197">
        <f>AB64/SUM($AB$42:$AB$97)</f>
        <v>0.3728813559322034</v>
      </c>
      <c r="AB64" s="114">
        <v>220</v>
      </c>
      <c r="AC64" s="196">
        <f>Y64/220</f>
        <v>29.891136363636363</v>
      </c>
      <c r="AD64" s="113">
        <f t="shared" ref="AD64:AD82" si="23">ROUND(AB64*AC64,4)</f>
        <v>6576.05</v>
      </c>
      <c r="AE64" s="32"/>
      <c r="AF64" s="39"/>
      <c r="AG64" s="38"/>
    </row>
    <row r="65" spans="1:33" s="27" customFormat="1" hidden="1" x14ac:dyDescent="0.25">
      <c r="A65" s="30">
        <f t="shared" ref="A65:A81" si="24">IFERROR(IF(AD65&gt;0,T65,0),0)</f>
        <v>0</v>
      </c>
      <c r="B65" s="122">
        <f t="shared" si="18"/>
        <v>0</v>
      </c>
      <c r="C65" s="121">
        <f t="shared" si="19"/>
        <v>0</v>
      </c>
      <c r="D65" s="121">
        <f t="shared" si="20"/>
        <v>0</v>
      </c>
      <c r="E65" s="121">
        <f>IFERROR(IF($A65=0,0,#REF!*#REF!),0)</f>
        <v>0</v>
      </c>
      <c r="F65" s="122">
        <f t="shared" si="21"/>
        <v>0</v>
      </c>
      <c r="I65" s="30">
        <f t="shared" si="22"/>
        <v>0</v>
      </c>
      <c r="J65" s="30">
        <f>IF(I65=1,1,IF(SUM(J66:J$169)+SUM(I$26:I65)&lt;$I$22,1,0))</f>
        <v>0</v>
      </c>
      <c r="K65" s="33">
        <f t="shared" si="16"/>
        <v>0</v>
      </c>
      <c r="L65" s="33">
        <f t="shared" si="1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3"/>
        <v>0</v>
      </c>
      <c r="AE65" s="32"/>
      <c r="AF65" s="39"/>
      <c r="AG65" s="38"/>
    </row>
    <row r="66" spans="1:33" s="27" customFormat="1" hidden="1" x14ac:dyDescent="0.25">
      <c r="A66" s="30">
        <f t="shared" si="24"/>
        <v>0</v>
      </c>
      <c r="B66" s="122">
        <f t="shared" si="18"/>
        <v>0</v>
      </c>
      <c r="C66" s="121">
        <f t="shared" si="19"/>
        <v>0</v>
      </c>
      <c r="D66" s="121">
        <f t="shared" si="20"/>
        <v>0</v>
      </c>
      <c r="E66" s="121">
        <f>IFERROR(IF($A66=0,0,#REF!*#REF!),0)</f>
        <v>0</v>
      </c>
      <c r="F66" s="122">
        <f t="shared" si="21"/>
        <v>0</v>
      </c>
      <c r="I66" s="30">
        <f t="shared" si="22"/>
        <v>0</v>
      </c>
      <c r="J66" s="30">
        <f>IF(I66=1,1,IF(SUM(J67:J$169)+SUM(I$26:I66)&lt;$I$22,1,0))</f>
        <v>0</v>
      </c>
      <c r="K66" s="33">
        <f t="shared" si="16"/>
        <v>0</v>
      </c>
      <c r="L66" s="33">
        <f t="shared" si="1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3"/>
        <v>0</v>
      </c>
      <c r="AE66" s="32"/>
      <c r="AF66" s="39"/>
      <c r="AG66" s="38"/>
    </row>
    <row r="67" spans="1:33" s="27" customFormat="1" hidden="1" x14ac:dyDescent="0.25">
      <c r="A67" s="30">
        <f t="shared" si="24"/>
        <v>0</v>
      </c>
      <c r="B67" s="122">
        <f t="shared" si="18"/>
        <v>0</v>
      </c>
      <c r="C67" s="121">
        <f t="shared" si="19"/>
        <v>0</v>
      </c>
      <c r="D67" s="121">
        <f t="shared" si="20"/>
        <v>0</v>
      </c>
      <c r="E67" s="121">
        <f>IFERROR(IF($A67=0,0,#REF!*#REF!),0)</f>
        <v>0</v>
      </c>
      <c r="F67" s="122">
        <f t="shared" si="21"/>
        <v>0</v>
      </c>
      <c r="I67" s="30">
        <f t="shared" si="22"/>
        <v>0</v>
      </c>
      <c r="J67" s="30">
        <f>IF(I67=1,1,IF(SUM(J68:J$169)+SUM(I$26:I67)&lt;$I$22,1,0))</f>
        <v>0</v>
      </c>
      <c r="K67" s="33">
        <f t="shared" si="16"/>
        <v>0</v>
      </c>
      <c r="L67" s="33">
        <f t="shared" si="1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3"/>
        <v>0</v>
      </c>
      <c r="AE67" s="32"/>
      <c r="AF67" s="39"/>
      <c r="AG67" s="38"/>
    </row>
    <row r="68" spans="1:33" s="27" customFormat="1" hidden="1" x14ac:dyDescent="0.25">
      <c r="A68" s="30">
        <f t="shared" si="24"/>
        <v>0</v>
      </c>
      <c r="B68" s="122">
        <f t="shared" si="18"/>
        <v>0</v>
      </c>
      <c r="C68" s="121">
        <f t="shared" si="19"/>
        <v>0</v>
      </c>
      <c r="D68" s="121">
        <f t="shared" si="20"/>
        <v>0</v>
      </c>
      <c r="E68" s="121">
        <f>IFERROR(IF($A68=0,0,#REF!*#REF!),0)</f>
        <v>0</v>
      </c>
      <c r="F68" s="122">
        <f t="shared" si="21"/>
        <v>0</v>
      </c>
      <c r="I68" s="30">
        <f t="shared" si="22"/>
        <v>0</v>
      </c>
      <c r="J68" s="30">
        <f>IF(I68=1,1,IF(SUM(J69:J$169)+SUM(I$26:I68)&lt;$I$22,1,0))</f>
        <v>0</v>
      </c>
      <c r="K68" s="33">
        <f t="shared" si="16"/>
        <v>0</v>
      </c>
      <c r="L68" s="33">
        <f t="shared" si="1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3"/>
        <v>0</v>
      </c>
      <c r="AE68" s="32"/>
      <c r="AF68" s="39"/>
      <c r="AG68" s="38"/>
    </row>
    <row r="69" spans="1:33" s="27" customFormat="1" hidden="1" x14ac:dyDescent="0.25">
      <c r="A69" s="30">
        <f t="shared" si="24"/>
        <v>0</v>
      </c>
      <c r="B69" s="122">
        <f t="shared" si="18"/>
        <v>0</v>
      </c>
      <c r="C69" s="121">
        <f t="shared" si="19"/>
        <v>0</v>
      </c>
      <c r="D69" s="121">
        <f t="shared" si="20"/>
        <v>0</v>
      </c>
      <c r="E69" s="121">
        <f>IFERROR(IF($A69=0,0,#REF!*#REF!),0)</f>
        <v>0</v>
      </c>
      <c r="F69" s="122">
        <f t="shared" si="21"/>
        <v>0</v>
      </c>
      <c r="I69" s="30">
        <f t="shared" si="22"/>
        <v>0</v>
      </c>
      <c r="J69" s="30">
        <f>IF(I69=1,1,IF(SUM(J70:J$169)+SUM(I$26:I69)&lt;$I$22,1,0))</f>
        <v>0</v>
      </c>
      <c r="K69" s="33">
        <f t="shared" si="16"/>
        <v>0</v>
      </c>
      <c r="L69" s="33">
        <f t="shared" si="1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3"/>
        <v>0</v>
      </c>
      <c r="AE69" s="32"/>
      <c r="AF69" s="39"/>
      <c r="AG69" s="38"/>
    </row>
    <row r="70" spans="1:33" s="27" customFormat="1" hidden="1" x14ac:dyDescent="0.25">
      <c r="A70" s="30">
        <f t="shared" si="24"/>
        <v>0</v>
      </c>
      <c r="B70" s="122">
        <f t="shared" si="18"/>
        <v>0</v>
      </c>
      <c r="C70" s="121">
        <f t="shared" si="19"/>
        <v>0</v>
      </c>
      <c r="D70" s="121">
        <f t="shared" si="20"/>
        <v>0</v>
      </c>
      <c r="E70" s="121">
        <f>IFERROR(IF($A70=0,0,#REF!*#REF!),0)</f>
        <v>0</v>
      </c>
      <c r="F70" s="122">
        <f t="shared" si="21"/>
        <v>0</v>
      </c>
      <c r="I70" s="30">
        <f t="shared" si="22"/>
        <v>0</v>
      </c>
      <c r="J70" s="30">
        <f>IF(I70=1,1,IF(SUM(J71:J$169)+SUM(I$26:I70)&lt;$I$22,1,0))</f>
        <v>0</v>
      </c>
      <c r="K70" s="33">
        <f t="shared" si="16"/>
        <v>0</v>
      </c>
      <c r="L70" s="33">
        <f t="shared" si="1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3"/>
        <v>0</v>
      </c>
      <c r="AE70" s="32"/>
      <c r="AF70" s="39"/>
      <c r="AG70" s="38"/>
    </row>
    <row r="71" spans="1:33" s="27" customFormat="1" hidden="1" x14ac:dyDescent="0.25">
      <c r="A71" s="30">
        <f t="shared" si="24"/>
        <v>0</v>
      </c>
      <c r="B71" s="122">
        <f t="shared" si="18"/>
        <v>0</v>
      </c>
      <c r="C71" s="121">
        <f t="shared" si="19"/>
        <v>0</v>
      </c>
      <c r="D71" s="121">
        <f t="shared" si="20"/>
        <v>0</v>
      </c>
      <c r="E71" s="121">
        <f>IFERROR(IF($A71=0,0,#REF!*#REF!),0)</f>
        <v>0</v>
      </c>
      <c r="F71" s="122">
        <f t="shared" si="21"/>
        <v>0</v>
      </c>
      <c r="I71" s="30">
        <f t="shared" si="22"/>
        <v>0</v>
      </c>
      <c r="J71" s="30">
        <f>IF(I71=1,1,IF(SUM(J72:J$169)+SUM(I$26:I71)&lt;$I$22,1,0))</f>
        <v>0</v>
      </c>
      <c r="K71" s="33">
        <f t="shared" si="16"/>
        <v>0</v>
      </c>
      <c r="L71" s="33">
        <f t="shared" si="1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3"/>
        <v>0</v>
      </c>
      <c r="AE71" s="32"/>
      <c r="AF71" s="39"/>
      <c r="AG71" s="38"/>
    </row>
    <row r="72" spans="1:33" s="27" customFormat="1" hidden="1" x14ac:dyDescent="0.25">
      <c r="A72" s="30">
        <f t="shared" si="24"/>
        <v>0</v>
      </c>
      <c r="B72" s="122">
        <f t="shared" si="18"/>
        <v>0</v>
      </c>
      <c r="C72" s="121">
        <f t="shared" si="19"/>
        <v>0</v>
      </c>
      <c r="D72" s="121">
        <f t="shared" si="20"/>
        <v>0</v>
      </c>
      <c r="E72" s="121">
        <f>IFERROR(IF($A72=0,0,#REF!*#REF!),0)</f>
        <v>0</v>
      </c>
      <c r="F72" s="122">
        <f t="shared" si="21"/>
        <v>0</v>
      </c>
      <c r="I72" s="30">
        <f t="shared" si="22"/>
        <v>0</v>
      </c>
      <c r="J72" s="30">
        <f>IF(I72=1,1,IF(SUM(J73:J$169)+SUM(I$26:I72)&lt;$I$22,1,0))</f>
        <v>0</v>
      </c>
      <c r="K72" s="33">
        <f t="shared" si="16"/>
        <v>0</v>
      </c>
      <c r="L72" s="33">
        <f t="shared" si="1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3"/>
        <v>0</v>
      </c>
      <c r="AE72" s="32"/>
      <c r="AF72" s="39"/>
      <c r="AG72" s="38"/>
    </row>
    <row r="73" spans="1:33" s="27" customFormat="1" hidden="1" x14ac:dyDescent="0.25">
      <c r="A73" s="30">
        <f t="shared" si="24"/>
        <v>0</v>
      </c>
      <c r="B73" s="122">
        <f t="shared" si="18"/>
        <v>0</v>
      </c>
      <c r="C73" s="121">
        <f t="shared" si="19"/>
        <v>0</v>
      </c>
      <c r="D73" s="121">
        <f t="shared" si="20"/>
        <v>0</v>
      </c>
      <c r="E73" s="121">
        <f>IFERROR(IF($A73=0,0,#REF!*#REF!),0)</f>
        <v>0</v>
      </c>
      <c r="F73" s="122">
        <f t="shared" si="21"/>
        <v>0</v>
      </c>
      <c r="I73" s="30">
        <f t="shared" si="22"/>
        <v>0</v>
      </c>
      <c r="J73" s="30">
        <f>IF(I73=1,1,IF(SUM(J74:J$169)+SUM(I$26:I73)&lt;$I$22,1,0))</f>
        <v>0</v>
      </c>
      <c r="K73" s="33">
        <f t="shared" si="16"/>
        <v>0</v>
      </c>
      <c r="L73" s="33">
        <f t="shared" si="1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3"/>
        <v>0</v>
      </c>
      <c r="AE73" s="32"/>
      <c r="AF73" s="39"/>
      <c r="AG73" s="38"/>
    </row>
    <row r="74" spans="1:33" s="27" customFormat="1" hidden="1" x14ac:dyDescent="0.25">
      <c r="A74" s="30">
        <f t="shared" si="24"/>
        <v>0</v>
      </c>
      <c r="B74" s="122">
        <f t="shared" si="18"/>
        <v>0</v>
      </c>
      <c r="C74" s="121">
        <f t="shared" si="19"/>
        <v>0</v>
      </c>
      <c r="D74" s="121">
        <f t="shared" si="20"/>
        <v>0</v>
      </c>
      <c r="E74" s="121">
        <f>IFERROR(IF($A74=0,0,#REF!*#REF!),0)</f>
        <v>0</v>
      </c>
      <c r="F74" s="122">
        <f t="shared" si="21"/>
        <v>0</v>
      </c>
      <c r="I74" s="30">
        <f t="shared" si="22"/>
        <v>0</v>
      </c>
      <c r="J74" s="30">
        <f>IF(I74=1,1,IF(SUM(J75:J$169)+SUM(I$26:I74)&lt;$I$22,1,0))</f>
        <v>0</v>
      </c>
      <c r="K74" s="33">
        <f t="shared" si="16"/>
        <v>0</v>
      </c>
      <c r="L74" s="33">
        <f t="shared" si="1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3"/>
        <v>0</v>
      </c>
      <c r="AE74" s="32"/>
      <c r="AF74" s="39"/>
      <c r="AG74" s="38"/>
    </row>
    <row r="75" spans="1:33" s="27" customFormat="1" hidden="1" x14ac:dyDescent="0.25">
      <c r="A75" s="30">
        <f t="shared" si="24"/>
        <v>0</v>
      </c>
      <c r="B75" s="122">
        <f t="shared" si="18"/>
        <v>0</v>
      </c>
      <c r="C75" s="121">
        <f t="shared" si="19"/>
        <v>0</v>
      </c>
      <c r="D75" s="121">
        <f t="shared" si="20"/>
        <v>0</v>
      </c>
      <c r="E75" s="121">
        <f>IFERROR(IF($A75=0,0,#REF!*#REF!),0)</f>
        <v>0</v>
      </c>
      <c r="F75" s="122">
        <f t="shared" si="21"/>
        <v>0</v>
      </c>
      <c r="I75" s="30">
        <f t="shared" si="22"/>
        <v>0</v>
      </c>
      <c r="J75" s="30">
        <f>IF(I75=1,1,IF(SUM(J76:J$169)+SUM(I$26:I75)&lt;$I$22,1,0))</f>
        <v>0</v>
      </c>
      <c r="K75" s="33">
        <f t="shared" si="16"/>
        <v>0</v>
      </c>
      <c r="L75" s="33">
        <f t="shared" si="1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3"/>
        <v>0</v>
      </c>
      <c r="AE75" s="32"/>
      <c r="AF75" s="39"/>
      <c r="AG75" s="38"/>
    </row>
    <row r="76" spans="1:33" s="27" customFormat="1" hidden="1" x14ac:dyDescent="0.25">
      <c r="A76" s="30">
        <f t="shared" si="24"/>
        <v>0</v>
      </c>
      <c r="B76" s="122">
        <f t="shared" si="18"/>
        <v>0</v>
      </c>
      <c r="C76" s="121">
        <f t="shared" si="19"/>
        <v>0</v>
      </c>
      <c r="D76" s="121">
        <f t="shared" si="20"/>
        <v>0</v>
      </c>
      <c r="E76" s="121">
        <f>IFERROR(IF($A76=0,0,#REF!*#REF!),0)</f>
        <v>0</v>
      </c>
      <c r="F76" s="122">
        <f t="shared" si="21"/>
        <v>0</v>
      </c>
      <c r="I76" s="30">
        <f t="shared" si="22"/>
        <v>0</v>
      </c>
      <c r="J76" s="30">
        <f>IF(I76=1,1,IF(SUM(J77:J$169)+SUM(I$26:I76)&lt;$I$22,1,0))</f>
        <v>0</v>
      </c>
      <c r="K76" s="33">
        <f t="shared" si="16"/>
        <v>0</v>
      </c>
      <c r="L76" s="33">
        <f t="shared" si="1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3"/>
        <v>0</v>
      </c>
      <c r="AE76" s="32"/>
      <c r="AF76" s="39"/>
      <c r="AG76" s="38"/>
    </row>
    <row r="77" spans="1:33" s="27" customFormat="1" hidden="1" x14ac:dyDescent="0.25">
      <c r="A77" s="30">
        <f t="shared" si="24"/>
        <v>0</v>
      </c>
      <c r="B77" s="122">
        <f t="shared" si="18"/>
        <v>0</v>
      </c>
      <c r="C77" s="121">
        <f t="shared" si="19"/>
        <v>0</v>
      </c>
      <c r="D77" s="121">
        <f t="shared" si="20"/>
        <v>0</v>
      </c>
      <c r="E77" s="121">
        <f>IFERROR(IF($A77=0,0,#REF!*#REF!),0)</f>
        <v>0</v>
      </c>
      <c r="F77" s="122">
        <f t="shared" si="21"/>
        <v>0</v>
      </c>
      <c r="I77" s="30">
        <f t="shared" si="22"/>
        <v>0</v>
      </c>
      <c r="J77" s="30">
        <f>IF(I77=1,1,IF(SUM(J78:J$169)+SUM(I$26:I77)&lt;$I$22,1,0))</f>
        <v>0</v>
      </c>
      <c r="K77" s="33">
        <f t="shared" si="16"/>
        <v>0</v>
      </c>
      <c r="L77" s="33">
        <f t="shared" si="1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3"/>
        <v>0</v>
      </c>
      <c r="AE77" s="32"/>
      <c r="AF77" s="39"/>
      <c r="AG77" s="38"/>
    </row>
    <row r="78" spans="1:33" s="27" customFormat="1" hidden="1" x14ac:dyDescent="0.25">
      <c r="A78" s="30">
        <f t="shared" si="24"/>
        <v>0</v>
      </c>
      <c r="B78" s="122">
        <f t="shared" si="18"/>
        <v>0</v>
      </c>
      <c r="C78" s="121">
        <f t="shared" si="19"/>
        <v>0</v>
      </c>
      <c r="D78" s="121">
        <f t="shared" si="20"/>
        <v>0</v>
      </c>
      <c r="E78" s="121">
        <f>IFERROR(IF($A78=0,0,#REF!*#REF!),0)</f>
        <v>0</v>
      </c>
      <c r="F78" s="122">
        <f t="shared" si="21"/>
        <v>0</v>
      </c>
      <c r="I78" s="30">
        <f t="shared" si="22"/>
        <v>0</v>
      </c>
      <c r="J78" s="30">
        <f>IF(I78=1,1,IF(SUM(J79:J$169)+SUM(I$26:I78)&lt;$I$22,1,0))</f>
        <v>0</v>
      </c>
      <c r="K78" s="33">
        <f t="shared" si="16"/>
        <v>0</v>
      </c>
      <c r="L78" s="33">
        <f t="shared" si="1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3"/>
        <v>0</v>
      </c>
      <c r="AE78" s="32"/>
      <c r="AF78" s="39"/>
      <c r="AG78" s="38"/>
    </row>
    <row r="79" spans="1:33" s="27" customFormat="1" hidden="1" x14ac:dyDescent="0.25">
      <c r="A79" s="30">
        <f t="shared" si="24"/>
        <v>0</v>
      </c>
      <c r="B79" s="122">
        <f t="shared" si="18"/>
        <v>0</v>
      </c>
      <c r="C79" s="121">
        <f t="shared" si="19"/>
        <v>0</v>
      </c>
      <c r="D79" s="121">
        <f t="shared" si="20"/>
        <v>0</v>
      </c>
      <c r="E79" s="121">
        <f>IFERROR(IF($A79=0,0,#REF!*#REF!),0)</f>
        <v>0</v>
      </c>
      <c r="F79" s="122">
        <f t="shared" si="21"/>
        <v>0</v>
      </c>
      <c r="I79" s="30">
        <f t="shared" si="22"/>
        <v>0</v>
      </c>
      <c r="J79" s="30">
        <f>IF(I79=1,1,IF(SUM(J80:J$169)+SUM(I$26:I79)&lt;$I$22,1,0))</f>
        <v>0</v>
      </c>
      <c r="K79" s="33">
        <f t="shared" si="16"/>
        <v>0</v>
      </c>
      <c r="L79" s="33">
        <f t="shared" si="1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3"/>
        <v>0</v>
      </c>
      <c r="AE79" s="32"/>
      <c r="AF79" s="39"/>
      <c r="AG79" s="38"/>
    </row>
    <row r="80" spans="1:33" s="27" customFormat="1" hidden="1" x14ac:dyDescent="0.25">
      <c r="A80" s="30">
        <f t="shared" si="24"/>
        <v>0</v>
      </c>
      <c r="B80" s="122">
        <f t="shared" si="18"/>
        <v>0</v>
      </c>
      <c r="C80" s="121">
        <f t="shared" si="19"/>
        <v>0</v>
      </c>
      <c r="D80" s="121">
        <f t="shared" si="20"/>
        <v>0</v>
      </c>
      <c r="E80" s="121">
        <f>IFERROR(IF($A80=0,0,#REF!*#REF!),0)</f>
        <v>0</v>
      </c>
      <c r="F80" s="122">
        <f t="shared" si="21"/>
        <v>0</v>
      </c>
      <c r="I80" s="30">
        <f t="shared" si="22"/>
        <v>0</v>
      </c>
      <c r="J80" s="30">
        <f>IF(I80=1,1,IF(SUM(J81:J$169)+SUM(I$26:I80)&lt;$I$22,1,0))</f>
        <v>0</v>
      </c>
      <c r="K80" s="33">
        <f t="shared" si="16"/>
        <v>0</v>
      </c>
      <c r="L80" s="33">
        <f t="shared" si="1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3"/>
        <v>0</v>
      </c>
      <c r="AE80" s="32"/>
      <c r="AF80" s="39"/>
      <c r="AG80" s="38"/>
    </row>
    <row r="81" spans="1:33" s="27" customFormat="1" hidden="1" x14ac:dyDescent="0.25">
      <c r="A81" s="30">
        <f t="shared" si="24"/>
        <v>0</v>
      </c>
      <c r="B81" s="122">
        <f t="shared" si="18"/>
        <v>0</v>
      </c>
      <c r="C81" s="121">
        <f t="shared" si="19"/>
        <v>0</v>
      </c>
      <c r="D81" s="121">
        <f t="shared" si="20"/>
        <v>0</v>
      </c>
      <c r="E81" s="121">
        <f>IFERROR(IF($A81=0,0,#REF!*#REF!),0)</f>
        <v>0</v>
      </c>
      <c r="F81" s="122">
        <f t="shared" si="21"/>
        <v>0</v>
      </c>
      <c r="I81" s="30">
        <f t="shared" si="22"/>
        <v>0</v>
      </c>
      <c r="J81" s="30">
        <f>IF(I81=1,1,IF(SUM(J82:J$169)+SUM(I$26:I81)&lt;$I$22,1,0))</f>
        <v>0</v>
      </c>
      <c r="K81" s="33">
        <f t="shared" si="16"/>
        <v>0</v>
      </c>
      <c r="L81" s="33">
        <f t="shared" si="1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3"/>
        <v>0</v>
      </c>
      <c r="AE81" s="32"/>
      <c r="AF81" s="39"/>
      <c r="AG81" s="38"/>
    </row>
    <row r="82" spans="1:33" s="27" customFormat="1" x14ac:dyDescent="0.25">
      <c r="A82" s="30"/>
      <c r="B82" s="122">
        <f t="shared" si="18"/>
        <v>0</v>
      </c>
      <c r="C82" s="121">
        <f t="shared" si="19"/>
        <v>0</v>
      </c>
      <c r="D82" s="121">
        <f t="shared" si="20"/>
        <v>0</v>
      </c>
      <c r="E82" s="121">
        <f>IFERROR(IF($A82=0,0,#REF!*#REF!),0)</f>
        <v>0</v>
      </c>
      <c r="F82" s="122">
        <f t="shared" si="21"/>
        <v>0</v>
      </c>
      <c r="I82" s="30">
        <v>1</v>
      </c>
      <c r="J82" s="30">
        <f>IF(I82=1,1,IF(SUM(J83:J$169)+SUM(I$26:I82)&lt;$I$22,1,0))</f>
        <v>1</v>
      </c>
      <c r="K82" s="33">
        <f t="shared" si="16"/>
        <v>1</v>
      </c>
      <c r="L82" s="33">
        <f t="shared" si="17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3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16"/>
        <v>1</v>
      </c>
      <c r="L83" s="33">
        <f t="shared" si="17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ROUND(SUM(AD84:AD103),2)</f>
        <v>0</v>
      </c>
      <c r="AE83" s="32"/>
      <c r="AF83" s="39"/>
      <c r="AG83" s="38"/>
    </row>
    <row r="84" spans="1:33" s="27" customFormat="1" x14ac:dyDescent="0.25">
      <c r="A84" s="30"/>
      <c r="B84" s="122">
        <f t="shared" ref="B84:B103" si="25">IFERROR(IF($A84=0,0, ($AD84/$G$1)/$E$1  ),0)</f>
        <v>0</v>
      </c>
      <c r="C84" s="121">
        <f t="shared" ref="C84:C103" si="26">IF($A84=0,0,$B84*$E$1)</f>
        <v>0</v>
      </c>
      <c r="D84" s="121">
        <f t="shared" ref="D84:D103" si="27">IF($A84=0,0,$B84*$F$1)</f>
        <v>0</v>
      </c>
      <c r="E84" s="121">
        <f>IFERROR(IF($A84=0,0,#REF!*#REF!),0)</f>
        <v>0</v>
      </c>
      <c r="F84" s="122">
        <f t="shared" ref="F84:F103" si="28">IF($A84=0,0, ( ($AD84/$E84) / $Y84))</f>
        <v>0</v>
      </c>
      <c r="I84" s="30">
        <v>1</v>
      </c>
      <c r="J84" s="30">
        <f>IF(I84=1,1,IF(SUM(J85:J$169)+SUM(I$26:I84)&lt;$I$22,1,0))</f>
        <v>1</v>
      </c>
      <c r="K84" s="33">
        <f t="shared" si="16"/>
        <v>1</v>
      </c>
      <c r="L84" s="33">
        <f t="shared" si="17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>ROUND(AB84*AC84,4)</f>
        <v>0</v>
      </c>
      <c r="AE84" s="32"/>
      <c r="AF84" s="39"/>
      <c r="AG84" s="38"/>
    </row>
    <row r="85" spans="1:33" s="27" customFormat="1" x14ac:dyDescent="0.25">
      <c r="A85" s="30"/>
      <c r="B85" s="122">
        <f t="shared" si="25"/>
        <v>0</v>
      </c>
      <c r="C85" s="121">
        <f t="shared" si="26"/>
        <v>0</v>
      </c>
      <c r="D85" s="121">
        <f t="shared" si="27"/>
        <v>0</v>
      </c>
      <c r="E85" s="121">
        <f>IFERROR(IF($A85=0,0,#REF!*#REF!),0)</f>
        <v>0</v>
      </c>
      <c r="F85" s="122">
        <f t="shared" si="28"/>
        <v>0</v>
      </c>
      <c r="I85" s="30">
        <v>1</v>
      </c>
      <c r="J85" s="30">
        <f>IF(I85=1,1,IF(SUM(J86:J$169)+SUM(I$26:I85)&lt;$I$22,1,0))</f>
        <v>1</v>
      </c>
      <c r="K85" s="33">
        <f t="shared" si="16"/>
        <v>1</v>
      </c>
      <c r="L85" s="33">
        <f t="shared" si="1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29">ROUND(AB85*AC85,4)</f>
        <v>0</v>
      </c>
      <c r="AE85" s="32"/>
      <c r="AF85" s="39"/>
      <c r="AG85" s="38"/>
    </row>
    <row r="86" spans="1:33" s="27" customFormat="1" hidden="1" x14ac:dyDescent="0.25">
      <c r="A86" s="30">
        <f t="shared" ref="A86:A103" si="30">IFERROR(IF(AD86&gt;0,T86,0),0)</f>
        <v>0</v>
      </c>
      <c r="B86" s="122">
        <f t="shared" si="25"/>
        <v>0</v>
      </c>
      <c r="C86" s="121">
        <f t="shared" si="26"/>
        <v>0</v>
      </c>
      <c r="D86" s="121">
        <f t="shared" si="27"/>
        <v>0</v>
      </c>
      <c r="E86" s="121">
        <f>IFERROR(IF($A86=0,0,#REF!*#REF!),0)</f>
        <v>0</v>
      </c>
      <c r="F86" s="122">
        <f t="shared" si="28"/>
        <v>0</v>
      </c>
      <c r="I86" s="30">
        <f t="shared" ref="I86:I103" si="31">IF($AD86=0,0,1)</f>
        <v>0</v>
      </c>
      <c r="J86" s="30">
        <f>IF(I86=1,1,IF(SUM(J87:J$169)+SUM(I$26:I86)&lt;$I$22,1,0))</f>
        <v>0</v>
      </c>
      <c r="K86" s="33">
        <f t="shared" si="16"/>
        <v>0</v>
      </c>
      <c r="L86" s="33">
        <f t="shared" si="17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9"/>
        <v>0</v>
      </c>
      <c r="AE86" s="32"/>
      <c r="AF86" s="39"/>
      <c r="AG86" s="38"/>
    </row>
    <row r="87" spans="1:33" s="27" customFormat="1" hidden="1" x14ac:dyDescent="0.25">
      <c r="A87" s="30">
        <f t="shared" si="30"/>
        <v>0</v>
      </c>
      <c r="B87" s="122">
        <f t="shared" si="25"/>
        <v>0</v>
      </c>
      <c r="C87" s="121">
        <f t="shared" si="26"/>
        <v>0</v>
      </c>
      <c r="D87" s="121">
        <f t="shared" si="27"/>
        <v>0</v>
      </c>
      <c r="E87" s="121">
        <f>IFERROR(IF($A87=0,0,#REF!*#REF!),0)</f>
        <v>0</v>
      </c>
      <c r="F87" s="122">
        <f t="shared" si="28"/>
        <v>0</v>
      </c>
      <c r="I87" s="30">
        <f t="shared" si="31"/>
        <v>0</v>
      </c>
      <c r="J87" s="30">
        <f>IF(I87=1,1,IF(SUM(J88:J$169)+SUM(I$26:I87)&lt;$I$22,1,0))</f>
        <v>0</v>
      </c>
      <c r="K87" s="33">
        <f t="shared" si="16"/>
        <v>0</v>
      </c>
      <c r="L87" s="33">
        <f t="shared" si="1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9"/>
        <v>0</v>
      </c>
      <c r="AE87" s="32"/>
      <c r="AF87" s="39"/>
      <c r="AG87" s="38"/>
    </row>
    <row r="88" spans="1:33" s="27" customFormat="1" hidden="1" x14ac:dyDescent="0.25">
      <c r="A88" s="30">
        <f t="shared" si="30"/>
        <v>0</v>
      </c>
      <c r="B88" s="122">
        <f t="shared" si="25"/>
        <v>0</v>
      </c>
      <c r="C88" s="121">
        <f t="shared" si="26"/>
        <v>0</v>
      </c>
      <c r="D88" s="121">
        <f t="shared" si="27"/>
        <v>0</v>
      </c>
      <c r="E88" s="121">
        <f>IFERROR(IF($A88=0,0,#REF!*#REF!),0)</f>
        <v>0</v>
      </c>
      <c r="F88" s="122">
        <f t="shared" si="28"/>
        <v>0</v>
      </c>
      <c r="I88" s="30">
        <f t="shared" si="31"/>
        <v>0</v>
      </c>
      <c r="J88" s="30">
        <f>IF(I88=1,1,IF(SUM(J89:J$169)+SUM(I$26:I88)&lt;$I$22,1,0))</f>
        <v>0</v>
      </c>
      <c r="K88" s="33">
        <f t="shared" si="16"/>
        <v>0</v>
      </c>
      <c r="L88" s="33">
        <f t="shared" si="1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9"/>
        <v>0</v>
      </c>
      <c r="AE88" s="32"/>
      <c r="AF88" s="39"/>
      <c r="AG88" s="38"/>
    </row>
    <row r="89" spans="1:33" s="27" customFormat="1" hidden="1" x14ac:dyDescent="0.25">
      <c r="A89" s="30">
        <f t="shared" si="30"/>
        <v>0</v>
      </c>
      <c r="B89" s="122">
        <f t="shared" si="25"/>
        <v>0</v>
      </c>
      <c r="C89" s="121">
        <f t="shared" si="26"/>
        <v>0</v>
      </c>
      <c r="D89" s="121">
        <f t="shared" si="27"/>
        <v>0</v>
      </c>
      <c r="E89" s="121">
        <f>IFERROR(IF($A89=0,0,#REF!*#REF!),0)</f>
        <v>0</v>
      </c>
      <c r="F89" s="122">
        <f t="shared" si="28"/>
        <v>0</v>
      </c>
      <c r="I89" s="30">
        <f t="shared" si="31"/>
        <v>0</v>
      </c>
      <c r="J89" s="30">
        <f>IF(I89=1,1,IF(SUM(J90:J$169)+SUM(I$26:I89)&lt;$I$22,1,0))</f>
        <v>0</v>
      </c>
      <c r="K89" s="33">
        <f t="shared" si="16"/>
        <v>0</v>
      </c>
      <c r="L89" s="33">
        <f t="shared" si="1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9"/>
        <v>0</v>
      </c>
      <c r="AE89" s="32"/>
      <c r="AF89" s="39"/>
      <c r="AG89" s="38"/>
    </row>
    <row r="90" spans="1:33" s="27" customFormat="1" hidden="1" x14ac:dyDescent="0.25">
      <c r="A90" s="30">
        <f t="shared" si="30"/>
        <v>0</v>
      </c>
      <c r="B90" s="122">
        <f t="shared" si="25"/>
        <v>0</v>
      </c>
      <c r="C90" s="121">
        <f t="shared" si="26"/>
        <v>0</v>
      </c>
      <c r="D90" s="121">
        <f t="shared" si="27"/>
        <v>0</v>
      </c>
      <c r="E90" s="121">
        <f>IFERROR(IF($A90=0,0,#REF!*#REF!),0)</f>
        <v>0</v>
      </c>
      <c r="F90" s="122">
        <f t="shared" si="28"/>
        <v>0</v>
      </c>
      <c r="I90" s="30">
        <f t="shared" si="31"/>
        <v>0</v>
      </c>
      <c r="J90" s="30">
        <f>IF(I90=1,1,IF(SUM(J91:J$169)+SUM(I$26:I90)&lt;$I$22,1,0))</f>
        <v>0</v>
      </c>
      <c r="K90" s="33">
        <f t="shared" ref="K90:K121" si="32">MAX(I90:J90)</f>
        <v>0</v>
      </c>
      <c r="L90" s="33">
        <f t="shared" ref="L90:L121" si="33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9"/>
        <v>0</v>
      </c>
      <c r="AE90" s="32"/>
      <c r="AF90" s="39"/>
      <c r="AG90" s="38"/>
    </row>
    <row r="91" spans="1:33" s="27" customFormat="1" hidden="1" x14ac:dyDescent="0.25">
      <c r="A91" s="30">
        <f t="shared" si="30"/>
        <v>0</v>
      </c>
      <c r="B91" s="122">
        <f t="shared" si="25"/>
        <v>0</v>
      </c>
      <c r="C91" s="121">
        <f t="shared" si="26"/>
        <v>0</v>
      </c>
      <c r="D91" s="121">
        <f t="shared" si="27"/>
        <v>0</v>
      </c>
      <c r="E91" s="121">
        <f>IFERROR(IF($A91=0,0,#REF!*#REF!),0)</f>
        <v>0</v>
      </c>
      <c r="F91" s="122">
        <f t="shared" si="28"/>
        <v>0</v>
      </c>
      <c r="I91" s="30">
        <f t="shared" si="31"/>
        <v>0</v>
      </c>
      <c r="J91" s="30">
        <f>IF(I91=1,1,IF(SUM(J92:J$169)+SUM(I$26:I91)&lt;$I$22,1,0))</f>
        <v>0</v>
      </c>
      <c r="K91" s="33">
        <f t="shared" si="32"/>
        <v>0</v>
      </c>
      <c r="L91" s="33">
        <f t="shared" si="33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9"/>
        <v>0</v>
      </c>
      <c r="AE91" s="32"/>
      <c r="AF91" s="39"/>
      <c r="AG91" s="38"/>
    </row>
    <row r="92" spans="1:33" s="27" customFormat="1" hidden="1" x14ac:dyDescent="0.25">
      <c r="A92" s="30">
        <f t="shared" si="30"/>
        <v>0</v>
      </c>
      <c r="B92" s="122">
        <f t="shared" si="25"/>
        <v>0</v>
      </c>
      <c r="C92" s="121">
        <f t="shared" si="26"/>
        <v>0</v>
      </c>
      <c r="D92" s="121">
        <f t="shared" si="27"/>
        <v>0</v>
      </c>
      <c r="E92" s="121">
        <f>IFERROR(IF($A92=0,0,#REF!*#REF!),0)</f>
        <v>0</v>
      </c>
      <c r="F92" s="122">
        <f t="shared" si="28"/>
        <v>0</v>
      </c>
      <c r="I92" s="30">
        <f t="shared" si="31"/>
        <v>0</v>
      </c>
      <c r="J92" s="30">
        <f>IF(I92=1,1,IF(SUM(J93:J$169)+SUM(I$26:I92)&lt;$I$22,1,0))</f>
        <v>0</v>
      </c>
      <c r="K92" s="33">
        <f t="shared" si="32"/>
        <v>0</v>
      </c>
      <c r="L92" s="33">
        <f t="shared" si="3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9"/>
        <v>0</v>
      </c>
      <c r="AE92" s="32"/>
      <c r="AF92" s="39"/>
      <c r="AG92" s="38"/>
    </row>
    <row r="93" spans="1:33" s="27" customFormat="1" hidden="1" x14ac:dyDescent="0.25">
      <c r="A93" s="30">
        <f t="shared" si="30"/>
        <v>0</v>
      </c>
      <c r="B93" s="122">
        <f t="shared" si="25"/>
        <v>0</v>
      </c>
      <c r="C93" s="121">
        <f t="shared" si="26"/>
        <v>0</v>
      </c>
      <c r="D93" s="121">
        <f t="shared" si="27"/>
        <v>0</v>
      </c>
      <c r="E93" s="121">
        <f>IFERROR(IF($A93=0,0,#REF!*#REF!),0)</f>
        <v>0</v>
      </c>
      <c r="F93" s="122">
        <f t="shared" si="28"/>
        <v>0</v>
      </c>
      <c r="I93" s="30">
        <f t="shared" si="31"/>
        <v>0</v>
      </c>
      <c r="J93" s="30">
        <f>IF(I93=1,1,IF(SUM(J94:J$169)+SUM(I$26:I93)&lt;$I$22,1,0))</f>
        <v>0</v>
      </c>
      <c r="K93" s="33">
        <f t="shared" si="32"/>
        <v>0</v>
      </c>
      <c r="L93" s="33">
        <f t="shared" si="3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9"/>
        <v>0</v>
      </c>
      <c r="AE93" s="32"/>
      <c r="AF93" s="39"/>
      <c r="AG93" s="38"/>
    </row>
    <row r="94" spans="1:33" s="27" customFormat="1" hidden="1" x14ac:dyDescent="0.25">
      <c r="A94" s="30">
        <f t="shared" si="30"/>
        <v>0</v>
      </c>
      <c r="B94" s="122">
        <f t="shared" si="25"/>
        <v>0</v>
      </c>
      <c r="C94" s="121">
        <f t="shared" si="26"/>
        <v>0</v>
      </c>
      <c r="D94" s="121">
        <f t="shared" si="27"/>
        <v>0</v>
      </c>
      <c r="E94" s="121">
        <f>IFERROR(IF($A94=0,0,#REF!*#REF!),0)</f>
        <v>0</v>
      </c>
      <c r="F94" s="122">
        <f t="shared" si="28"/>
        <v>0</v>
      </c>
      <c r="I94" s="30">
        <f t="shared" si="31"/>
        <v>0</v>
      </c>
      <c r="J94" s="30">
        <f>IF(I94=1,1,IF(SUM(J95:J$169)+SUM(I$26:I94)&lt;$I$22,1,0))</f>
        <v>0</v>
      </c>
      <c r="K94" s="33">
        <f t="shared" si="32"/>
        <v>0</v>
      </c>
      <c r="L94" s="33">
        <f t="shared" si="3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9"/>
        <v>0</v>
      </c>
      <c r="AE94" s="32"/>
      <c r="AF94" s="39"/>
      <c r="AG94" s="38"/>
    </row>
    <row r="95" spans="1:33" s="27" customFormat="1" hidden="1" x14ac:dyDescent="0.25">
      <c r="A95" s="30">
        <f t="shared" si="30"/>
        <v>0</v>
      </c>
      <c r="B95" s="122">
        <f t="shared" si="25"/>
        <v>0</v>
      </c>
      <c r="C95" s="121">
        <f t="shared" si="26"/>
        <v>0</v>
      </c>
      <c r="D95" s="121">
        <f t="shared" si="27"/>
        <v>0</v>
      </c>
      <c r="E95" s="121">
        <f>IFERROR(IF($A95=0,0,#REF!*#REF!),0)</f>
        <v>0</v>
      </c>
      <c r="F95" s="122">
        <f t="shared" si="28"/>
        <v>0</v>
      </c>
      <c r="I95" s="30">
        <f t="shared" si="31"/>
        <v>0</v>
      </c>
      <c r="J95" s="30">
        <f>IF(I95=1,1,IF(SUM(J96:J$169)+SUM(I$26:I95)&lt;$I$22,1,0))</f>
        <v>0</v>
      </c>
      <c r="K95" s="33">
        <f t="shared" si="32"/>
        <v>0</v>
      </c>
      <c r="L95" s="33">
        <f t="shared" si="3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9"/>
        <v>0</v>
      </c>
      <c r="AE95" s="32"/>
      <c r="AF95" s="39"/>
      <c r="AG95" s="38"/>
    </row>
    <row r="96" spans="1:33" s="27" customFormat="1" hidden="1" x14ac:dyDescent="0.25">
      <c r="A96" s="30">
        <f t="shared" si="30"/>
        <v>0</v>
      </c>
      <c r="B96" s="122">
        <f t="shared" si="25"/>
        <v>0</v>
      </c>
      <c r="C96" s="121">
        <f t="shared" si="26"/>
        <v>0</v>
      </c>
      <c r="D96" s="121">
        <f t="shared" si="27"/>
        <v>0</v>
      </c>
      <c r="E96" s="121">
        <f>IFERROR(IF($A96=0,0,#REF!*#REF!),0)</f>
        <v>0</v>
      </c>
      <c r="F96" s="122">
        <f t="shared" si="28"/>
        <v>0</v>
      </c>
      <c r="I96" s="30">
        <f t="shared" si="31"/>
        <v>0</v>
      </c>
      <c r="J96" s="30">
        <f>IF(I96=1,1,IF(SUM(J97:J$169)+SUM(I$26:I96)&lt;$I$22,1,0))</f>
        <v>0</v>
      </c>
      <c r="K96" s="33">
        <f t="shared" si="32"/>
        <v>0</v>
      </c>
      <c r="L96" s="33">
        <f t="shared" si="3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9"/>
        <v>0</v>
      </c>
      <c r="AE96" s="32"/>
      <c r="AF96" s="39"/>
      <c r="AG96" s="38"/>
    </row>
    <row r="97" spans="1:33" s="27" customFormat="1" ht="14.45" hidden="1" customHeight="1" x14ac:dyDescent="0.25">
      <c r="A97" s="30">
        <f t="shared" si="30"/>
        <v>0</v>
      </c>
      <c r="B97" s="122">
        <f t="shared" si="25"/>
        <v>0</v>
      </c>
      <c r="C97" s="121">
        <f t="shared" si="26"/>
        <v>0</v>
      </c>
      <c r="D97" s="121">
        <f t="shared" si="27"/>
        <v>0</v>
      </c>
      <c r="E97" s="121">
        <f>IFERROR(IF($A97=0,0,#REF!*#REF!),0)</f>
        <v>0</v>
      </c>
      <c r="F97" s="122">
        <f t="shared" si="28"/>
        <v>0</v>
      </c>
      <c r="I97" s="30">
        <f t="shared" si="31"/>
        <v>0</v>
      </c>
      <c r="J97" s="30">
        <f>IF(I97=1,1,IF(SUM(J98:J$169)+SUM(I$26:I97)&lt;$I$22,1,0))</f>
        <v>0</v>
      </c>
      <c r="K97" s="33">
        <f t="shared" si="32"/>
        <v>0</v>
      </c>
      <c r="L97" s="33">
        <f t="shared" si="3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9"/>
        <v>0</v>
      </c>
      <c r="AE97" s="32"/>
      <c r="AF97" s="39"/>
      <c r="AG97" s="38"/>
    </row>
    <row r="98" spans="1:33" s="27" customFormat="1" hidden="1" x14ac:dyDescent="0.25">
      <c r="A98" s="30">
        <f t="shared" si="30"/>
        <v>0</v>
      </c>
      <c r="B98" s="122">
        <f t="shared" si="25"/>
        <v>0</v>
      </c>
      <c r="C98" s="121">
        <f t="shared" si="26"/>
        <v>0</v>
      </c>
      <c r="D98" s="121">
        <f t="shared" si="27"/>
        <v>0</v>
      </c>
      <c r="E98" s="121">
        <f>IFERROR(IF($A98=0,0,#REF!*#REF!),0)</f>
        <v>0</v>
      </c>
      <c r="F98" s="122">
        <f t="shared" si="28"/>
        <v>0</v>
      </c>
      <c r="I98" s="30">
        <f t="shared" si="31"/>
        <v>0</v>
      </c>
      <c r="J98" s="30">
        <f>IF(I98=1,1,IF(SUM(J99:J$169)+SUM(I$26:I98)&lt;$I$22,1,0))</f>
        <v>0</v>
      </c>
      <c r="K98" s="33">
        <f t="shared" si="32"/>
        <v>0</v>
      </c>
      <c r="L98" s="33">
        <f t="shared" si="3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9"/>
        <v>0</v>
      </c>
      <c r="AE98" s="32"/>
      <c r="AF98" s="39"/>
      <c r="AG98" s="38"/>
    </row>
    <row r="99" spans="1:33" s="27" customFormat="1" hidden="1" x14ac:dyDescent="0.25">
      <c r="A99" s="30">
        <f t="shared" si="30"/>
        <v>0</v>
      </c>
      <c r="B99" s="122">
        <f t="shared" si="25"/>
        <v>0</v>
      </c>
      <c r="C99" s="121">
        <f t="shared" si="26"/>
        <v>0</v>
      </c>
      <c r="D99" s="121">
        <f t="shared" si="27"/>
        <v>0</v>
      </c>
      <c r="E99" s="121">
        <f>IFERROR(IF($A99=0,0,#REF!*#REF!),0)</f>
        <v>0</v>
      </c>
      <c r="F99" s="122">
        <f t="shared" si="28"/>
        <v>0</v>
      </c>
      <c r="I99" s="30">
        <f t="shared" si="31"/>
        <v>0</v>
      </c>
      <c r="J99" s="30">
        <f>IF(I99=1,1,IF(SUM(J100:J$169)+SUM(I$26:I99)&lt;$I$22,1,0))</f>
        <v>0</v>
      </c>
      <c r="K99" s="33">
        <f t="shared" si="32"/>
        <v>0</v>
      </c>
      <c r="L99" s="33">
        <f t="shared" si="3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9"/>
        <v>0</v>
      </c>
      <c r="AE99" s="32"/>
      <c r="AF99" s="39"/>
      <c r="AG99" s="38"/>
    </row>
    <row r="100" spans="1:33" s="27" customFormat="1" hidden="1" x14ac:dyDescent="0.25">
      <c r="A100" s="30">
        <f t="shared" si="30"/>
        <v>0</v>
      </c>
      <c r="B100" s="122">
        <f t="shared" si="25"/>
        <v>0</v>
      </c>
      <c r="C100" s="121">
        <f t="shared" si="26"/>
        <v>0</v>
      </c>
      <c r="D100" s="121">
        <f t="shared" si="27"/>
        <v>0</v>
      </c>
      <c r="E100" s="121">
        <f>IFERROR(IF($A100=0,0,#REF!*#REF!),0)</f>
        <v>0</v>
      </c>
      <c r="F100" s="122">
        <f t="shared" si="28"/>
        <v>0</v>
      </c>
      <c r="I100" s="30">
        <f t="shared" si="31"/>
        <v>0</v>
      </c>
      <c r="J100" s="30">
        <f>IF(I100=1,1,IF(SUM(J101:J$169)+SUM(I$26:I100)&lt;$I$22,1,0))</f>
        <v>0</v>
      </c>
      <c r="K100" s="33">
        <f t="shared" si="32"/>
        <v>0</v>
      </c>
      <c r="L100" s="33">
        <f t="shared" si="3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9"/>
        <v>0</v>
      </c>
      <c r="AE100" s="32"/>
      <c r="AF100" s="39"/>
      <c r="AG100" s="38"/>
    </row>
    <row r="101" spans="1:33" s="27" customFormat="1" hidden="1" x14ac:dyDescent="0.25">
      <c r="A101" s="30">
        <f t="shared" si="30"/>
        <v>0</v>
      </c>
      <c r="B101" s="122">
        <f t="shared" si="25"/>
        <v>0</v>
      </c>
      <c r="C101" s="121">
        <f t="shared" si="26"/>
        <v>0</v>
      </c>
      <c r="D101" s="121">
        <f t="shared" si="27"/>
        <v>0</v>
      </c>
      <c r="E101" s="121">
        <f>IFERROR(IF($A101=0,0,#REF!*#REF!),0)</f>
        <v>0</v>
      </c>
      <c r="F101" s="122">
        <f t="shared" si="28"/>
        <v>0</v>
      </c>
      <c r="I101" s="30">
        <f t="shared" si="31"/>
        <v>0</v>
      </c>
      <c r="J101" s="30">
        <f>IF(I101=1,1,IF(SUM(J102:J$169)+SUM(I$26:I101)&lt;$I$22,1,0))</f>
        <v>0</v>
      </c>
      <c r="K101" s="33">
        <f t="shared" si="32"/>
        <v>0</v>
      </c>
      <c r="L101" s="33">
        <f t="shared" si="3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9"/>
        <v>0</v>
      </c>
      <c r="AE101" s="32"/>
      <c r="AF101" s="39"/>
      <c r="AG101" s="38"/>
    </row>
    <row r="102" spans="1:33" s="27" customFormat="1" hidden="1" x14ac:dyDescent="0.25">
      <c r="A102" s="30">
        <f t="shared" si="30"/>
        <v>0</v>
      </c>
      <c r="B102" s="122">
        <f t="shared" si="25"/>
        <v>0</v>
      </c>
      <c r="C102" s="121">
        <f t="shared" si="26"/>
        <v>0</v>
      </c>
      <c r="D102" s="121">
        <f t="shared" si="27"/>
        <v>0</v>
      </c>
      <c r="E102" s="121">
        <f>IFERROR(IF($A102=0,0,#REF!*#REF!),0)</f>
        <v>0</v>
      </c>
      <c r="F102" s="122">
        <f t="shared" si="28"/>
        <v>0</v>
      </c>
      <c r="I102" s="30">
        <f t="shared" si="31"/>
        <v>0</v>
      </c>
      <c r="J102" s="30">
        <f>IF(I102=1,1,IF(SUM(J103:J$169)+SUM(I$26:I102)&lt;$I$22,1,0))</f>
        <v>0</v>
      </c>
      <c r="K102" s="33">
        <f t="shared" si="32"/>
        <v>0</v>
      </c>
      <c r="L102" s="33">
        <f t="shared" si="3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9"/>
        <v>0</v>
      </c>
      <c r="AE102" s="32"/>
      <c r="AF102" s="39"/>
      <c r="AG102" s="38"/>
    </row>
    <row r="103" spans="1:33" s="27" customFormat="1" hidden="1" x14ac:dyDescent="0.25">
      <c r="A103" s="30">
        <f t="shared" si="30"/>
        <v>0</v>
      </c>
      <c r="B103" s="122">
        <f t="shared" si="25"/>
        <v>0</v>
      </c>
      <c r="C103" s="121">
        <f t="shared" si="26"/>
        <v>0</v>
      </c>
      <c r="D103" s="121">
        <f t="shared" si="27"/>
        <v>0</v>
      </c>
      <c r="E103" s="121">
        <f>IFERROR(IF($A103=0,0,#REF!*#REF!),0)</f>
        <v>0</v>
      </c>
      <c r="F103" s="122">
        <f t="shared" si="28"/>
        <v>0</v>
      </c>
      <c r="I103" s="30">
        <f t="shared" si="31"/>
        <v>0</v>
      </c>
      <c r="J103" s="30">
        <f>IF(I103=1,1,IF(SUM(J104:J$169)+SUM(I$26:I103)&lt;$I$22,1,0))</f>
        <v>0</v>
      </c>
      <c r="K103" s="33">
        <f t="shared" si="32"/>
        <v>0</v>
      </c>
      <c r="L103" s="33">
        <f t="shared" si="33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9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IF(I104=1,1,IF(SUM(J107:J$169)+SUM(I$26:I104)&lt;$I$22,1,0))</f>
        <v>1</v>
      </c>
      <c r="K104" s="33">
        <f t="shared" si="32"/>
        <v>1</v>
      </c>
      <c r="L104" s="33">
        <f t="shared" si="33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ROUND(AD41+AD62+AD83,2)</f>
        <v>18641.36</v>
      </c>
      <c r="AE104" s="32"/>
      <c r="AF104" s="39"/>
      <c r="AG104" s="38"/>
    </row>
    <row r="105" spans="1:33" s="101" customFormat="1" ht="14.45" customHeight="1" x14ac:dyDescent="0.25">
      <c r="A105" s="30"/>
      <c r="B105" s="122">
        <f>IFERROR(IF($A105=0,0, ($AD105/$G$1)/$E$1  ),0)</f>
        <v>0</v>
      </c>
      <c r="C105" s="121">
        <f>IF($A105=0,0,$B105*$E$1)</f>
        <v>0</v>
      </c>
      <c r="D105" s="121">
        <f>IF($A105=0,0,$B105*$F$1)</f>
        <v>0</v>
      </c>
      <c r="E105" s="121"/>
      <c r="F105" s="122"/>
      <c r="G105" s="64" t="s">
        <v>16</v>
      </c>
      <c r="H105" s="63">
        <f>IFERROR(IF(G105=$A$1,1,0),0)</f>
        <v>1</v>
      </c>
      <c r="I105" s="30">
        <v>1</v>
      </c>
      <c r="J105" s="30">
        <f>H105</f>
        <v>1</v>
      </c>
      <c r="K105" s="33">
        <f t="shared" si="32"/>
        <v>1</v>
      </c>
      <c r="L105" s="33">
        <f t="shared" si="33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15666.198944000002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IF(I106=1,1,IF(SUM(J109:J$169)+SUM(I$26:I106)&lt;$I$22,1,0))</f>
        <v>1</v>
      </c>
      <c r="K106" s="33">
        <f t="shared" si="32"/>
        <v>1</v>
      </c>
      <c r="L106" s="33">
        <f t="shared" si="33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ROUND(AD104+AD105,2)</f>
        <v>34307.56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 t="s">
        <v>18</v>
      </c>
      <c r="H107" s="100" t="s">
        <v>17</v>
      </c>
      <c r="I107" s="30">
        <v>1</v>
      </c>
      <c r="J107" s="30">
        <f>IF(I107=1,1,IF(SUM(J109:J$169)+SUM(I$26:I107)&lt;$I$22,1,0))</f>
        <v>1</v>
      </c>
      <c r="K107" s="33">
        <f t="shared" si="32"/>
        <v>1</v>
      </c>
      <c r="L107" s="33">
        <f t="shared" si="33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63">
        <f t="shared" ref="H108:H117" si="34">IFERROR(IF(G108=$A$1,1,0),0)</f>
        <v>1</v>
      </c>
      <c r="I108" s="30">
        <v>1</v>
      </c>
      <c r="J108" s="30">
        <f t="shared" ref="J108:J117" si="35">I108</f>
        <v>1</v>
      </c>
      <c r="K108" s="33">
        <f t="shared" si="32"/>
        <v>1</v>
      </c>
      <c r="L108" s="33">
        <f t="shared" si="33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5592.4081999999999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63">
        <f t="shared" si="34"/>
        <v>1</v>
      </c>
      <c r="I109" s="30">
        <f t="shared" ref="I109:I117" si="36">IF($AD109=0,0,1)</f>
        <v>0</v>
      </c>
      <c r="J109" s="30">
        <f t="shared" si="35"/>
        <v>0</v>
      </c>
      <c r="K109" s="33">
        <f t="shared" si="32"/>
        <v>0</v>
      </c>
      <c r="L109" s="33">
        <f t="shared" si="33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37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63">
        <f t="shared" si="34"/>
        <v>1</v>
      </c>
      <c r="I110" s="30">
        <f t="shared" si="36"/>
        <v>0</v>
      </c>
      <c r="J110" s="30">
        <f t="shared" si="35"/>
        <v>0</v>
      </c>
      <c r="K110" s="33">
        <f t="shared" si="32"/>
        <v>0</v>
      </c>
      <c r="L110" s="33">
        <f t="shared" si="3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37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63">
        <f t="shared" si="34"/>
        <v>1</v>
      </c>
      <c r="I111" s="30">
        <f t="shared" si="36"/>
        <v>0</v>
      </c>
      <c r="J111" s="30">
        <f t="shared" si="35"/>
        <v>0</v>
      </c>
      <c r="K111" s="33">
        <f t="shared" si="32"/>
        <v>0</v>
      </c>
      <c r="L111" s="33">
        <f t="shared" si="3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37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63">
        <f t="shared" si="34"/>
        <v>1</v>
      </c>
      <c r="I112" s="30">
        <f t="shared" si="36"/>
        <v>0</v>
      </c>
      <c r="J112" s="30">
        <f t="shared" si="35"/>
        <v>0</v>
      </c>
      <c r="K112" s="33">
        <f t="shared" si="32"/>
        <v>0</v>
      </c>
      <c r="L112" s="33">
        <f t="shared" si="3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37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63">
        <f t="shared" si="34"/>
        <v>0</v>
      </c>
      <c r="I113" s="30">
        <f t="shared" si="36"/>
        <v>0</v>
      </c>
      <c r="J113" s="30">
        <f t="shared" si="35"/>
        <v>0</v>
      </c>
      <c r="K113" s="33">
        <f t="shared" si="32"/>
        <v>0</v>
      </c>
      <c r="L113" s="33">
        <f t="shared" si="3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7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63">
        <f t="shared" si="34"/>
        <v>0</v>
      </c>
      <c r="I114" s="30">
        <f t="shared" si="36"/>
        <v>0</v>
      </c>
      <c r="J114" s="30">
        <f t="shared" si="35"/>
        <v>0</v>
      </c>
      <c r="K114" s="33">
        <f t="shared" si="32"/>
        <v>0</v>
      </c>
      <c r="L114" s="33">
        <f t="shared" si="3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7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63">
        <f t="shared" si="34"/>
        <v>0</v>
      </c>
      <c r="I115" s="30">
        <f t="shared" si="36"/>
        <v>0</v>
      </c>
      <c r="J115" s="30">
        <f t="shared" si="35"/>
        <v>0</v>
      </c>
      <c r="K115" s="33">
        <f t="shared" si="32"/>
        <v>0</v>
      </c>
      <c r="L115" s="33">
        <f t="shared" si="3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7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63">
        <f t="shared" si="34"/>
        <v>0</v>
      </c>
      <c r="I116" s="30">
        <f t="shared" si="36"/>
        <v>0</v>
      </c>
      <c r="J116" s="30">
        <f t="shared" si="35"/>
        <v>0</v>
      </c>
      <c r="K116" s="33">
        <f t="shared" si="32"/>
        <v>0</v>
      </c>
      <c r="L116" s="33">
        <f t="shared" si="3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7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63">
        <f t="shared" si="34"/>
        <v>0</v>
      </c>
      <c r="I117" s="30">
        <f t="shared" si="36"/>
        <v>0</v>
      </c>
      <c r="J117" s="30">
        <f t="shared" si="35"/>
        <v>0</v>
      </c>
      <c r="K117" s="33">
        <f t="shared" si="32"/>
        <v>0</v>
      </c>
      <c r="L117" s="33">
        <f t="shared" si="3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37"/>
        <v>0</v>
      </c>
      <c r="AE117" s="102"/>
      <c r="AF117" s="104"/>
      <c r="AG117" s="103"/>
    </row>
    <row r="118" spans="1:33" s="27" customFormat="1" x14ac:dyDescent="0.25">
      <c r="A118" s="30"/>
      <c r="B118" s="122">
        <f>IFERROR(IF($A118=0,0, ($AD118/$G$1)/$E$1  ),0)</f>
        <v>0</v>
      </c>
      <c r="C118" s="121">
        <f>IF($A118=0,0,$B118*$E$1)</f>
        <v>0</v>
      </c>
      <c r="D118" s="121">
        <f>IF($A118=0,0,$B118*$F$1)</f>
        <v>0</v>
      </c>
      <c r="E118" s="121"/>
      <c r="F118" s="122"/>
      <c r="I118" s="30">
        <v>1</v>
      </c>
      <c r="J118" s="62">
        <v>1</v>
      </c>
      <c r="K118" s="33">
        <f t="shared" si="32"/>
        <v>1</v>
      </c>
      <c r="L118" s="33">
        <f t="shared" si="33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ROUND(SUM(AD108:AD117),2)</f>
        <v>5592.41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2"/>
        <v>1</v>
      </c>
      <c r="L119" s="33">
        <f t="shared" si="33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ROUND(AD106+AD118,2)</f>
        <v>39899.97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2"/>
        <v>1</v>
      </c>
      <c r="L120" s="33">
        <f t="shared" si="33"/>
        <v>1</v>
      </c>
      <c r="M120" s="33"/>
      <c r="N120" s="33"/>
      <c r="O120" s="33"/>
      <c r="P120" s="33"/>
      <c r="Q120" s="33"/>
      <c r="R120" s="33"/>
      <c r="S120" s="33"/>
      <c r="T120" s="154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ROUND(AD39+AD119,2)</f>
        <v>40924.589999999997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32"/>
        <v>1</v>
      </c>
      <c r="L121" s="61">
        <f t="shared" si="33"/>
        <v>1</v>
      </c>
      <c r="M121" s="61"/>
      <c r="N121" s="61"/>
      <c r="O121" s="61"/>
      <c r="P121" s="61"/>
      <c r="Q121" s="61"/>
      <c r="R121" s="61"/>
      <c r="S121" s="61"/>
      <c r="T121" s="146">
        <v>20</v>
      </c>
      <c r="U121" s="145"/>
      <c r="V121" s="571" t="s">
        <v>30</v>
      </c>
      <c r="W121" s="571"/>
      <c r="X121" s="572" t="str">
        <f>IF($AD$119=0,"ZERO",CONCATENATE(TEXT(T121,"#.##0,00")," ",AC25))</f>
        <v>20,00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2046.23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IF(I122=1,1,IF(SUM(J123:J$169)+SUM(I$26:I122)&lt;$I$22,1,0))</f>
        <v>1</v>
      </c>
      <c r="K122" s="33">
        <f t="shared" ref="K122:K154" si="38">MAX(I122:J122)</f>
        <v>1</v>
      </c>
      <c r="L122" s="33">
        <f t="shared" ref="L122:L154" si="39">K122</f>
        <v>1</v>
      </c>
      <c r="M122" s="33"/>
      <c r="N122" s="33"/>
      <c r="O122" s="33"/>
      <c r="P122" s="33"/>
      <c r="Q122" s="33"/>
      <c r="R122" s="33"/>
      <c r="S122" s="33"/>
      <c r="T122" s="63" t="s">
        <v>8</v>
      </c>
      <c r="U122" s="124"/>
      <c r="V122" s="568" t="s">
        <v>28</v>
      </c>
      <c r="W122" s="568"/>
      <c r="X122" s="568"/>
      <c r="Y122" s="568"/>
      <c r="Z122" s="568"/>
      <c r="AA122" s="137" t="s">
        <v>22</v>
      </c>
      <c r="AB122" s="136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>
        <f t="shared" ref="B123:B133" si="40">IFERROR(IF($A123=0,0, ($AD123)/$E$1  ),0)</f>
        <v>0</v>
      </c>
      <c r="C123" s="121">
        <f t="shared" ref="C123:C133" si="41">IF($A123=0,0,$B123*$E$1)</f>
        <v>0</v>
      </c>
      <c r="D123" s="121">
        <f t="shared" ref="D123:D133" si="42">IF($A123=0,0,$B123*$F$1)</f>
        <v>0</v>
      </c>
      <c r="E123" s="121">
        <f t="shared" ref="E123:E133" si="43">IFERROR(IF($A123=0,0,$AB123),0)</f>
        <v>0</v>
      </c>
      <c r="F123" s="122"/>
      <c r="I123" s="30">
        <v>1</v>
      </c>
      <c r="J123" s="30">
        <f>IF(I123=1,1,IF(SUM(J124:J$169)+SUM(I$26:I123)&lt;$I$22,1,0))</f>
        <v>1</v>
      </c>
      <c r="K123" s="33">
        <f t="shared" si="38"/>
        <v>1</v>
      </c>
      <c r="L123" s="33">
        <f t="shared" si="39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ref="A124:A129" si="44">IFERROR(IF(AD124&gt;0,T124,0),0)</f>
        <v>0</v>
      </c>
      <c r="B124" s="122">
        <f t="shared" si="40"/>
        <v>0</v>
      </c>
      <c r="C124" s="121">
        <f t="shared" si="41"/>
        <v>0</v>
      </c>
      <c r="D124" s="121">
        <f t="shared" si="42"/>
        <v>0</v>
      </c>
      <c r="E124" s="121">
        <f t="shared" si="43"/>
        <v>0</v>
      </c>
      <c r="F124" s="31"/>
      <c r="I124" s="30">
        <f t="shared" ref="I124:I133" si="45">IF($AD124=0,0,1)</f>
        <v>0</v>
      </c>
      <c r="J124" s="30">
        <f>IF(I124=1,1,IF(SUM(J125:J$169)+SUM(I$26:I124)&lt;$I$22,1,0))</f>
        <v>0</v>
      </c>
      <c r="K124" s="33">
        <f t="shared" si="38"/>
        <v>0</v>
      </c>
      <c r="L124" s="33">
        <f t="shared" si="39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46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4"/>
        <v>0</v>
      </c>
      <c r="B125" s="122">
        <f t="shared" si="40"/>
        <v>0</v>
      </c>
      <c r="C125" s="121">
        <f t="shared" si="41"/>
        <v>0</v>
      </c>
      <c r="D125" s="121">
        <f t="shared" si="42"/>
        <v>0</v>
      </c>
      <c r="E125" s="121">
        <f t="shared" si="43"/>
        <v>0</v>
      </c>
      <c r="F125" s="31"/>
      <c r="I125" s="30">
        <f t="shared" si="45"/>
        <v>0</v>
      </c>
      <c r="J125" s="30">
        <f>IF(I125=1,1,IF(SUM(J126:J$169)+SUM(I$26:I125)&lt;$I$22,1,0))</f>
        <v>0</v>
      </c>
      <c r="K125" s="33">
        <f t="shared" si="38"/>
        <v>0</v>
      </c>
      <c r="L125" s="33">
        <f t="shared" si="39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6"/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4"/>
        <v>0</v>
      </c>
      <c r="B126" s="122">
        <f t="shared" si="40"/>
        <v>0</v>
      </c>
      <c r="C126" s="121">
        <f t="shared" si="41"/>
        <v>0</v>
      </c>
      <c r="D126" s="121">
        <f t="shared" si="42"/>
        <v>0</v>
      </c>
      <c r="E126" s="121">
        <f t="shared" si="43"/>
        <v>0</v>
      </c>
      <c r="F126" s="31"/>
      <c r="I126" s="30">
        <f t="shared" si="45"/>
        <v>0</v>
      </c>
      <c r="J126" s="30">
        <f>IF(I126=1,1,IF(SUM(J127:J$169)+SUM(I$26:I126)&lt;$I$22,1,0))</f>
        <v>0</v>
      </c>
      <c r="K126" s="33">
        <f t="shared" si="38"/>
        <v>0</v>
      </c>
      <c r="L126" s="33">
        <f t="shared" si="39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6"/>
        <v>0</v>
      </c>
      <c r="AE126" s="32"/>
      <c r="AF126" s="39"/>
      <c r="AG126" s="38"/>
    </row>
    <row r="127" spans="1:33" s="27" customFormat="1" hidden="1" x14ac:dyDescent="0.25">
      <c r="A127" s="30">
        <f t="shared" si="44"/>
        <v>0</v>
      </c>
      <c r="B127" s="122">
        <f t="shared" si="40"/>
        <v>0</v>
      </c>
      <c r="C127" s="121">
        <f t="shared" si="41"/>
        <v>0</v>
      </c>
      <c r="D127" s="121">
        <f t="shared" si="42"/>
        <v>0</v>
      </c>
      <c r="E127" s="121">
        <f t="shared" si="43"/>
        <v>0</v>
      </c>
      <c r="F127" s="31"/>
      <c r="I127" s="30">
        <f t="shared" si="45"/>
        <v>0</v>
      </c>
      <c r="J127" s="30">
        <f>IF(I127=1,1,IF(SUM(J128:J$169)+SUM(I$26:I127)&lt;$I$22,1,0))</f>
        <v>0</v>
      </c>
      <c r="K127" s="33">
        <f t="shared" si="38"/>
        <v>0</v>
      </c>
      <c r="L127" s="33">
        <f t="shared" si="39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6"/>
        <v>0</v>
      </c>
      <c r="AE127" s="32"/>
      <c r="AF127" s="39"/>
      <c r="AG127" s="38"/>
    </row>
    <row r="128" spans="1:33" s="27" customFormat="1" hidden="1" x14ac:dyDescent="0.25">
      <c r="A128" s="30">
        <f t="shared" si="44"/>
        <v>0</v>
      </c>
      <c r="B128" s="122">
        <f t="shared" si="40"/>
        <v>0</v>
      </c>
      <c r="C128" s="121">
        <f t="shared" si="41"/>
        <v>0</v>
      </c>
      <c r="D128" s="121">
        <f t="shared" si="42"/>
        <v>0</v>
      </c>
      <c r="E128" s="121">
        <f t="shared" si="43"/>
        <v>0</v>
      </c>
      <c r="F128" s="31"/>
      <c r="I128" s="30">
        <f t="shared" si="45"/>
        <v>0</v>
      </c>
      <c r="J128" s="30">
        <f>IF(I128=1,1,IF(SUM(J129:J$169)+SUM(I$26:I128)&lt;$I$22,1,0))</f>
        <v>0</v>
      </c>
      <c r="K128" s="33">
        <f t="shared" si="38"/>
        <v>0</v>
      </c>
      <c r="L128" s="33">
        <f t="shared" si="39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6"/>
        <v>0</v>
      </c>
      <c r="AE128" s="32"/>
      <c r="AF128" s="39"/>
      <c r="AG128" s="38"/>
    </row>
    <row r="129" spans="1:33" s="27" customFormat="1" hidden="1" x14ac:dyDescent="0.25">
      <c r="A129" s="30">
        <f t="shared" si="44"/>
        <v>0</v>
      </c>
      <c r="B129" s="122">
        <f t="shared" si="40"/>
        <v>0</v>
      </c>
      <c r="C129" s="121">
        <f t="shared" si="41"/>
        <v>0</v>
      </c>
      <c r="D129" s="121">
        <f t="shared" si="42"/>
        <v>0</v>
      </c>
      <c r="E129" s="121">
        <f t="shared" si="43"/>
        <v>0</v>
      </c>
      <c r="F129" s="31"/>
      <c r="I129" s="30">
        <f t="shared" si="45"/>
        <v>0</v>
      </c>
      <c r="J129" s="30">
        <f>IF(I129=1,1,IF(SUM(J130:J$169)+SUM(I$26:I129)&lt;$I$22,1,0))</f>
        <v>1</v>
      </c>
      <c r="K129" s="33">
        <f t="shared" si="38"/>
        <v>1</v>
      </c>
      <c r="L129" s="33">
        <f t="shared" si="39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6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40"/>
        <v>0</v>
      </c>
      <c r="C130" s="121">
        <f t="shared" si="41"/>
        <v>0</v>
      </c>
      <c r="D130" s="121">
        <f t="shared" si="42"/>
        <v>0</v>
      </c>
      <c r="E130" s="121">
        <f t="shared" si="43"/>
        <v>0</v>
      </c>
      <c r="F130" s="31"/>
      <c r="I130" s="30">
        <f t="shared" si="45"/>
        <v>0</v>
      </c>
      <c r="J130" s="30">
        <f>IF(I130=1,1,IF(SUM(J131:J$169)+SUM(I$26:I130)&lt;$I$22,1,0))</f>
        <v>1</v>
      </c>
      <c r="K130" s="33">
        <f t="shared" si="38"/>
        <v>1</v>
      </c>
      <c r="L130" s="33">
        <f t="shared" si="39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6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40"/>
        <v>0</v>
      </c>
      <c r="C131" s="121">
        <f t="shared" si="41"/>
        <v>0</v>
      </c>
      <c r="D131" s="121">
        <f t="shared" si="42"/>
        <v>0</v>
      </c>
      <c r="E131" s="121">
        <f t="shared" si="43"/>
        <v>0</v>
      </c>
      <c r="F131" s="31"/>
      <c r="I131" s="30">
        <f t="shared" si="45"/>
        <v>0</v>
      </c>
      <c r="J131" s="30">
        <f>IF(I131=1,1,IF(SUM(J132:J$169)+SUM(I$26:I131)&lt;$I$22,1,0))</f>
        <v>1</v>
      </c>
      <c r="K131" s="33">
        <f t="shared" si="38"/>
        <v>1</v>
      </c>
      <c r="L131" s="33">
        <f t="shared" si="39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6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40"/>
        <v>0</v>
      </c>
      <c r="C132" s="121">
        <f t="shared" si="41"/>
        <v>0</v>
      </c>
      <c r="D132" s="121">
        <f t="shared" si="42"/>
        <v>0</v>
      </c>
      <c r="E132" s="121">
        <f t="shared" si="43"/>
        <v>0</v>
      </c>
      <c r="F132" s="31"/>
      <c r="I132" s="30">
        <f t="shared" si="45"/>
        <v>0</v>
      </c>
      <c r="J132" s="30">
        <f>IF(I132=1,1,IF(SUM(J133:J$169)+SUM(I$26:I132)&lt;$I$22,1,0))</f>
        <v>1</v>
      </c>
      <c r="K132" s="33">
        <f t="shared" si="38"/>
        <v>1</v>
      </c>
      <c r="L132" s="33">
        <f t="shared" si="39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6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40"/>
        <v>0</v>
      </c>
      <c r="C133" s="121">
        <f t="shared" si="41"/>
        <v>0</v>
      </c>
      <c r="D133" s="121">
        <f t="shared" si="42"/>
        <v>0</v>
      </c>
      <c r="E133" s="121">
        <f t="shared" si="43"/>
        <v>0</v>
      </c>
      <c r="F133" s="31"/>
      <c r="I133" s="30">
        <f t="shared" si="45"/>
        <v>0</v>
      </c>
      <c r="J133" s="30">
        <f>IF(I133=1,1,IF(SUM(J134:J$169)+SUM(I$26:I133)&lt;$I$22,1,0))</f>
        <v>1</v>
      </c>
      <c r="K133" s="33">
        <f t="shared" si="38"/>
        <v>1</v>
      </c>
      <c r="L133" s="33">
        <f t="shared" si="39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6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38"/>
        <v>1</v>
      </c>
      <c r="L134" s="61">
        <f t="shared" si="39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ROUND(SUM(AD123:AD133),2)</f>
        <v>0</v>
      </c>
      <c r="AE134" s="102"/>
      <c r="AF134" s="104"/>
      <c r="AG134" s="103"/>
    </row>
    <row r="135" spans="1:33" s="27" customFormat="1" ht="25.5" x14ac:dyDescent="0.25">
      <c r="H135" s="138" t="s">
        <v>26</v>
      </c>
      <c r="I135" s="30">
        <v>1</v>
      </c>
      <c r="J135" s="30">
        <f>IF(I135=1,1,IF(SUM(J137:J$169)+SUM(I$26:I135)&lt;$I$22,1,0))</f>
        <v>1</v>
      </c>
      <c r="K135" s="33">
        <f t="shared" si="38"/>
        <v>1</v>
      </c>
      <c r="L135" s="33">
        <f t="shared" si="39"/>
        <v>1</v>
      </c>
      <c r="M135" s="33"/>
      <c r="N135" s="33"/>
      <c r="O135" s="33"/>
      <c r="P135" s="33"/>
      <c r="Q135" s="33"/>
      <c r="R135" s="33"/>
      <c r="S135" s="33"/>
      <c r="T135" s="63" t="s">
        <v>8</v>
      </c>
      <c r="U135" s="124"/>
      <c r="V135" s="568" t="s">
        <v>25</v>
      </c>
      <c r="W135" s="568"/>
      <c r="X135" s="568"/>
      <c r="Y135" s="568"/>
      <c r="Z135" s="568"/>
      <c r="AA135" s="137" t="s">
        <v>22</v>
      </c>
      <c r="AB135" s="136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1" t="s">
        <v>480</v>
      </c>
      <c r="W136" s="431"/>
      <c r="X136" s="431"/>
      <c r="Y136" s="431"/>
      <c r="Z136" s="431"/>
      <c r="AA136" s="131" t="s">
        <v>441</v>
      </c>
      <c r="AB136" s="115">
        <v>2</v>
      </c>
      <c r="AC136" s="207">
        <f>VLOOKUP(V136,BASE!$B$5:$E$60,4,FALSE)</f>
        <v>162</v>
      </c>
      <c r="AD136" s="113">
        <f>ROUND(AC136*AB136,2)</f>
        <v>324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7">IFERROR(IF($A137=0,0, ($AD137)/$E$1  ),0)</f>
        <v>0</v>
      </c>
      <c r="C137" s="121">
        <f t="shared" ref="C137:C147" si="48">IF($A137=0,0,$B137*$E$1)</f>
        <v>0</v>
      </c>
      <c r="D137" s="121">
        <f t="shared" ref="D137:D147" si="49">IF($A137=0,0,$B137*$F$1)</f>
        <v>0</v>
      </c>
      <c r="E137" s="121">
        <f t="shared" ref="E137:E147" si="50">IFERROR(IF($A137=0,0,$AB137),0)</f>
        <v>0</v>
      </c>
      <c r="F137" s="31"/>
      <c r="G137" s="27">
        <f t="shared" ref="G137:G147" ca="1" si="51">IF($H137=0,0,IFERROR(INDIRECT(CONCATENATE("'",$T137,"'!E1")),0))</f>
        <v>0</v>
      </c>
      <c r="H137" s="63">
        <f t="shared" ref="H137:H147" ca="1" si="52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8"/>
        <v>1</v>
      </c>
      <c r="L137" s="33">
        <f t="shared" si="39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53">IFERROR(IF(AD138&gt;0,T138,0),0)</f>
        <v>0</v>
      </c>
      <c r="B138" s="122">
        <f t="shared" si="47"/>
        <v>0</v>
      </c>
      <c r="C138" s="121">
        <f t="shared" si="48"/>
        <v>0</v>
      </c>
      <c r="D138" s="121">
        <f t="shared" si="49"/>
        <v>0</v>
      </c>
      <c r="E138" s="121">
        <f t="shared" si="50"/>
        <v>0</v>
      </c>
      <c r="G138" s="27">
        <f t="shared" ca="1" si="51"/>
        <v>0</v>
      </c>
      <c r="H138" s="63">
        <f t="shared" ca="1" si="52"/>
        <v>0</v>
      </c>
      <c r="I138" s="30">
        <f t="shared" ref="I138:I147" si="54">IF($AD138=0,0,1)</f>
        <v>0</v>
      </c>
      <c r="J138" s="30">
        <v>0</v>
      </c>
      <c r="K138" s="33">
        <f t="shared" si="38"/>
        <v>0</v>
      </c>
      <c r="L138" s="33">
        <f t="shared" si="39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5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53"/>
        <v>0</v>
      </c>
      <c r="B139" s="122">
        <f t="shared" si="47"/>
        <v>0</v>
      </c>
      <c r="C139" s="121">
        <f t="shared" si="48"/>
        <v>0</v>
      </c>
      <c r="D139" s="121">
        <f t="shared" si="49"/>
        <v>0</v>
      </c>
      <c r="E139" s="121">
        <f t="shared" si="50"/>
        <v>0</v>
      </c>
      <c r="G139" s="27">
        <f t="shared" ca="1" si="51"/>
        <v>0</v>
      </c>
      <c r="H139" s="63">
        <f t="shared" ca="1" si="52"/>
        <v>0</v>
      </c>
      <c r="I139" s="30">
        <f t="shared" si="54"/>
        <v>0</v>
      </c>
      <c r="J139" s="30">
        <v>0</v>
      </c>
      <c r="K139" s="33">
        <f t="shared" si="38"/>
        <v>0</v>
      </c>
      <c r="L139" s="33">
        <f t="shared" si="39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5"/>
        <v>0</v>
      </c>
      <c r="AE139" s="32"/>
      <c r="AF139" s="39"/>
      <c r="AG139" s="38"/>
    </row>
    <row r="140" spans="1:33" s="27" customFormat="1" hidden="1" x14ac:dyDescent="0.25">
      <c r="A140" s="30">
        <f t="shared" si="53"/>
        <v>0</v>
      </c>
      <c r="B140" s="122">
        <f t="shared" si="47"/>
        <v>0</v>
      </c>
      <c r="C140" s="121">
        <f t="shared" si="48"/>
        <v>0</v>
      </c>
      <c r="D140" s="121">
        <f t="shared" si="49"/>
        <v>0</v>
      </c>
      <c r="E140" s="121">
        <f t="shared" si="50"/>
        <v>0</v>
      </c>
      <c r="G140" s="27">
        <f t="shared" ca="1" si="51"/>
        <v>0</v>
      </c>
      <c r="H140" s="63">
        <f t="shared" ca="1" si="52"/>
        <v>0</v>
      </c>
      <c r="I140" s="30">
        <f t="shared" si="54"/>
        <v>0</v>
      </c>
      <c r="J140" s="30">
        <v>0</v>
      </c>
      <c r="K140" s="33">
        <f t="shared" si="38"/>
        <v>0</v>
      </c>
      <c r="L140" s="33">
        <f t="shared" si="39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5"/>
        <v>0</v>
      </c>
      <c r="AE140" s="32"/>
      <c r="AF140" s="39"/>
      <c r="AG140" s="38"/>
    </row>
    <row r="141" spans="1:33" s="27" customFormat="1" hidden="1" x14ac:dyDescent="0.25">
      <c r="A141" s="30">
        <f t="shared" si="53"/>
        <v>0</v>
      </c>
      <c r="B141" s="122">
        <f t="shared" si="47"/>
        <v>0</v>
      </c>
      <c r="C141" s="121">
        <f t="shared" si="48"/>
        <v>0</v>
      </c>
      <c r="D141" s="121">
        <f t="shared" si="49"/>
        <v>0</v>
      </c>
      <c r="E141" s="121">
        <f t="shared" si="50"/>
        <v>0</v>
      </c>
      <c r="G141" s="27">
        <f t="shared" ca="1" si="51"/>
        <v>0</v>
      </c>
      <c r="H141" s="63">
        <f t="shared" ca="1" si="52"/>
        <v>0</v>
      </c>
      <c r="I141" s="30">
        <f t="shared" si="54"/>
        <v>0</v>
      </c>
      <c r="J141" s="30">
        <v>0</v>
      </c>
      <c r="K141" s="33">
        <f t="shared" si="38"/>
        <v>0</v>
      </c>
      <c r="L141" s="33">
        <f t="shared" si="39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5"/>
        <v>0</v>
      </c>
      <c r="AE141" s="32"/>
      <c r="AF141" s="39"/>
      <c r="AG141" s="38"/>
    </row>
    <row r="142" spans="1:33" s="27" customFormat="1" hidden="1" x14ac:dyDescent="0.25">
      <c r="A142" s="30">
        <f t="shared" si="53"/>
        <v>0</v>
      </c>
      <c r="B142" s="122">
        <f t="shared" si="47"/>
        <v>0</v>
      </c>
      <c r="C142" s="121">
        <f t="shared" si="48"/>
        <v>0</v>
      </c>
      <c r="D142" s="121">
        <f t="shared" si="49"/>
        <v>0</v>
      </c>
      <c r="E142" s="121">
        <f t="shared" si="50"/>
        <v>0</v>
      </c>
      <c r="G142" s="27">
        <f t="shared" ca="1" si="51"/>
        <v>0</v>
      </c>
      <c r="H142" s="63">
        <f t="shared" ca="1" si="52"/>
        <v>0</v>
      </c>
      <c r="I142" s="30">
        <f t="shared" si="54"/>
        <v>0</v>
      </c>
      <c r="J142" s="30">
        <v>0</v>
      </c>
      <c r="K142" s="33">
        <f t="shared" si="38"/>
        <v>0</v>
      </c>
      <c r="L142" s="33">
        <f t="shared" si="39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5"/>
        <v>0</v>
      </c>
      <c r="AE142" s="32"/>
      <c r="AF142" s="39"/>
      <c r="AG142" s="38"/>
    </row>
    <row r="143" spans="1:33" s="27" customFormat="1" hidden="1" x14ac:dyDescent="0.25">
      <c r="A143" s="30">
        <f t="shared" si="53"/>
        <v>0</v>
      </c>
      <c r="B143" s="122">
        <f t="shared" si="47"/>
        <v>0</v>
      </c>
      <c r="C143" s="121">
        <f t="shared" si="48"/>
        <v>0</v>
      </c>
      <c r="D143" s="121">
        <f t="shared" si="49"/>
        <v>0</v>
      </c>
      <c r="E143" s="121">
        <f t="shared" si="50"/>
        <v>0</v>
      </c>
      <c r="G143" s="27">
        <f t="shared" ca="1" si="51"/>
        <v>0</v>
      </c>
      <c r="H143" s="63">
        <f t="shared" ca="1" si="52"/>
        <v>0</v>
      </c>
      <c r="I143" s="30">
        <f t="shared" si="54"/>
        <v>0</v>
      </c>
      <c r="J143" s="30">
        <v>0</v>
      </c>
      <c r="K143" s="33">
        <f t="shared" si="38"/>
        <v>0</v>
      </c>
      <c r="L143" s="33">
        <f t="shared" si="39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5"/>
        <v>0</v>
      </c>
      <c r="AE143" s="32"/>
      <c r="AF143" s="39"/>
      <c r="AG143" s="38"/>
    </row>
    <row r="144" spans="1:33" s="27" customFormat="1" hidden="1" x14ac:dyDescent="0.25">
      <c r="A144" s="30">
        <f t="shared" si="53"/>
        <v>0</v>
      </c>
      <c r="B144" s="122">
        <f t="shared" si="47"/>
        <v>0</v>
      </c>
      <c r="C144" s="121">
        <f t="shared" si="48"/>
        <v>0</v>
      </c>
      <c r="D144" s="121">
        <f t="shared" si="49"/>
        <v>0</v>
      </c>
      <c r="E144" s="121">
        <f t="shared" si="50"/>
        <v>0</v>
      </c>
      <c r="G144" s="27">
        <f t="shared" ca="1" si="51"/>
        <v>0</v>
      </c>
      <c r="H144" s="63">
        <f t="shared" ca="1" si="52"/>
        <v>0</v>
      </c>
      <c r="I144" s="30">
        <f t="shared" si="54"/>
        <v>0</v>
      </c>
      <c r="J144" s="30">
        <v>0</v>
      </c>
      <c r="K144" s="33">
        <f t="shared" si="38"/>
        <v>0</v>
      </c>
      <c r="L144" s="33">
        <f t="shared" si="39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5"/>
        <v>0</v>
      </c>
      <c r="AE144" s="32"/>
      <c r="AF144" s="39"/>
      <c r="AG144" s="38"/>
    </row>
    <row r="145" spans="1:33" s="27" customFormat="1" hidden="1" x14ac:dyDescent="0.25">
      <c r="A145" s="30">
        <f t="shared" si="53"/>
        <v>0</v>
      </c>
      <c r="B145" s="122">
        <f t="shared" si="47"/>
        <v>0</v>
      </c>
      <c r="C145" s="121">
        <f t="shared" si="48"/>
        <v>0</v>
      </c>
      <c r="D145" s="121">
        <f t="shared" si="49"/>
        <v>0</v>
      </c>
      <c r="E145" s="121">
        <f t="shared" si="50"/>
        <v>0</v>
      </c>
      <c r="G145" s="27">
        <f t="shared" ca="1" si="51"/>
        <v>0</v>
      </c>
      <c r="H145" s="63">
        <f t="shared" ca="1" si="52"/>
        <v>0</v>
      </c>
      <c r="I145" s="30">
        <f t="shared" si="54"/>
        <v>0</v>
      </c>
      <c r="J145" s="30">
        <v>0</v>
      </c>
      <c r="K145" s="33">
        <f t="shared" si="38"/>
        <v>0</v>
      </c>
      <c r="L145" s="33">
        <f t="shared" si="39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5"/>
        <v>0</v>
      </c>
      <c r="AE145" s="32"/>
      <c r="AF145" s="39"/>
      <c r="AG145" s="38"/>
    </row>
    <row r="146" spans="1:33" s="27" customFormat="1" hidden="1" x14ac:dyDescent="0.25">
      <c r="A146" s="30">
        <f t="shared" si="53"/>
        <v>0</v>
      </c>
      <c r="B146" s="122">
        <f t="shared" si="47"/>
        <v>0</v>
      </c>
      <c r="C146" s="121">
        <f t="shared" si="48"/>
        <v>0</v>
      </c>
      <c r="D146" s="121">
        <f t="shared" si="49"/>
        <v>0</v>
      </c>
      <c r="E146" s="121">
        <f t="shared" si="50"/>
        <v>0</v>
      </c>
      <c r="G146" s="27">
        <f t="shared" ca="1" si="51"/>
        <v>0</v>
      </c>
      <c r="H146" s="63">
        <f t="shared" ca="1" si="52"/>
        <v>0</v>
      </c>
      <c r="I146" s="30">
        <f t="shared" si="54"/>
        <v>0</v>
      </c>
      <c r="J146" s="30">
        <v>0</v>
      </c>
      <c r="K146" s="33">
        <f t="shared" si="38"/>
        <v>0</v>
      </c>
      <c r="L146" s="33">
        <f t="shared" si="39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5"/>
        <v>0</v>
      </c>
      <c r="AE146" s="32"/>
      <c r="AF146" s="39"/>
      <c r="AG146" s="38"/>
    </row>
    <row r="147" spans="1:33" s="27" customFormat="1" hidden="1" x14ac:dyDescent="0.25">
      <c r="A147" s="30">
        <f t="shared" si="53"/>
        <v>0</v>
      </c>
      <c r="B147" s="122">
        <f t="shared" si="47"/>
        <v>0</v>
      </c>
      <c r="C147" s="121">
        <f t="shared" si="48"/>
        <v>0</v>
      </c>
      <c r="D147" s="121">
        <f t="shared" si="49"/>
        <v>0</v>
      </c>
      <c r="E147" s="121">
        <f t="shared" si="50"/>
        <v>0</v>
      </c>
      <c r="G147" s="27">
        <f t="shared" ca="1" si="51"/>
        <v>0</v>
      </c>
      <c r="H147" s="63">
        <f t="shared" ca="1" si="52"/>
        <v>0</v>
      </c>
      <c r="I147" s="30">
        <f t="shared" si="54"/>
        <v>0</v>
      </c>
      <c r="J147" s="30">
        <v>0</v>
      </c>
      <c r="K147" s="33">
        <f t="shared" si="38"/>
        <v>0</v>
      </c>
      <c r="L147" s="33">
        <f t="shared" si="39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5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8"/>
        <v>1</v>
      </c>
      <c r="L148" s="61">
        <f t="shared" si="39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IF($T$121=0,0,ROUND((SUM(AD136:AD138))/$T$121,2))</f>
        <v>16.2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8"/>
        <v>1</v>
      </c>
      <c r="L149" s="33">
        <f t="shared" si="39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8"/>
        <v>1</v>
      </c>
      <c r="L150" s="33">
        <f t="shared" si="39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6">IFERROR(IF($A151=0,0, ($AD151)/$E$1  ),0)</f>
        <v>0</v>
      </c>
      <c r="C151" s="121">
        <f t="shared" ref="C151:C161" si="57">IF($A151=0,0,$B151*$E$1)</f>
        <v>0</v>
      </c>
      <c r="D151" s="121">
        <f t="shared" ref="D151:D161" si="58">IF($A151=0,0,$B151*$F$1)</f>
        <v>0</v>
      </c>
      <c r="E151" s="121">
        <f t="shared" ref="E151:E161" si="59">IFERROR(IF($A151=0,0,$AB151),0)</f>
        <v>0</v>
      </c>
      <c r="F151" s="31"/>
      <c r="I151" s="30">
        <v>1</v>
      </c>
      <c r="J151" s="30">
        <v>0</v>
      </c>
      <c r="K151" s="33">
        <f t="shared" si="38"/>
        <v>1</v>
      </c>
      <c r="L151" s="33">
        <f t="shared" si="39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60">IFERROR(IF(AD152&gt;0,T152,0),0)</f>
        <v>0</v>
      </c>
      <c r="B152" s="122">
        <f t="shared" si="56"/>
        <v>0</v>
      </c>
      <c r="C152" s="121">
        <f t="shared" si="57"/>
        <v>0</v>
      </c>
      <c r="D152" s="121">
        <f t="shared" si="58"/>
        <v>0</v>
      </c>
      <c r="E152" s="121">
        <f t="shared" si="59"/>
        <v>0</v>
      </c>
      <c r="F152" s="31"/>
      <c r="I152" s="30">
        <f t="shared" ref="I152:I161" si="61">IF($AD152=0,0,1)</f>
        <v>0</v>
      </c>
      <c r="J152" s="30">
        <v>0</v>
      </c>
      <c r="K152" s="33">
        <f t="shared" si="38"/>
        <v>0</v>
      </c>
      <c r="L152" s="33">
        <f t="shared" si="39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62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60"/>
        <v>0</v>
      </c>
      <c r="B153" s="122">
        <f t="shared" si="56"/>
        <v>0</v>
      </c>
      <c r="C153" s="121">
        <f t="shared" si="57"/>
        <v>0</v>
      </c>
      <c r="D153" s="121">
        <f t="shared" si="58"/>
        <v>0</v>
      </c>
      <c r="E153" s="121">
        <f t="shared" si="59"/>
        <v>0</v>
      </c>
      <c r="F153" s="31"/>
      <c r="I153" s="30">
        <f t="shared" si="61"/>
        <v>0</v>
      </c>
      <c r="J153" s="30">
        <v>0</v>
      </c>
      <c r="K153" s="33">
        <f t="shared" si="38"/>
        <v>0</v>
      </c>
      <c r="L153" s="33">
        <f t="shared" si="39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62"/>
        <v>0</v>
      </c>
      <c r="AE153" s="32"/>
      <c r="AF153" s="39"/>
      <c r="AG153" s="38"/>
    </row>
    <row r="154" spans="1:33" s="27" customFormat="1" hidden="1" x14ac:dyDescent="0.25">
      <c r="A154" s="30">
        <f t="shared" si="60"/>
        <v>0</v>
      </c>
      <c r="B154" s="122">
        <f t="shared" si="56"/>
        <v>0</v>
      </c>
      <c r="C154" s="121">
        <f t="shared" si="57"/>
        <v>0</v>
      </c>
      <c r="D154" s="121">
        <f t="shared" si="58"/>
        <v>0</v>
      </c>
      <c r="E154" s="121">
        <f t="shared" si="59"/>
        <v>0</v>
      </c>
      <c r="F154" s="31"/>
      <c r="I154" s="30">
        <f t="shared" si="61"/>
        <v>0</v>
      </c>
      <c r="J154" s="30">
        <v>0</v>
      </c>
      <c r="K154" s="33">
        <f t="shared" si="38"/>
        <v>0</v>
      </c>
      <c r="L154" s="33">
        <f t="shared" si="39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62"/>
        <v>0</v>
      </c>
      <c r="AE154" s="32"/>
      <c r="AF154" s="39"/>
      <c r="AG154" s="38"/>
    </row>
    <row r="155" spans="1:33" s="27" customFormat="1" hidden="1" x14ac:dyDescent="0.25">
      <c r="A155" s="30">
        <f t="shared" si="60"/>
        <v>0</v>
      </c>
      <c r="B155" s="122">
        <f t="shared" si="56"/>
        <v>0</v>
      </c>
      <c r="C155" s="121">
        <f t="shared" si="57"/>
        <v>0</v>
      </c>
      <c r="D155" s="121">
        <f t="shared" si="58"/>
        <v>0</v>
      </c>
      <c r="E155" s="121">
        <f t="shared" si="59"/>
        <v>0</v>
      </c>
      <c r="F155" s="31"/>
      <c r="I155" s="30">
        <f t="shared" si="61"/>
        <v>0</v>
      </c>
      <c r="J155" s="30">
        <v>0</v>
      </c>
      <c r="K155" s="33">
        <f t="shared" ref="K155:K168" si="63">MAX(I155:J155)</f>
        <v>0</v>
      </c>
      <c r="L155" s="33">
        <f t="shared" ref="L155:L168" si="64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62"/>
        <v>0</v>
      </c>
      <c r="AE155" s="32"/>
      <c r="AF155" s="39"/>
      <c r="AG155" s="38"/>
    </row>
    <row r="156" spans="1:33" s="27" customFormat="1" hidden="1" x14ac:dyDescent="0.25">
      <c r="A156" s="30">
        <f t="shared" si="60"/>
        <v>0</v>
      </c>
      <c r="B156" s="122">
        <f t="shared" si="56"/>
        <v>0</v>
      </c>
      <c r="C156" s="121">
        <f t="shared" si="57"/>
        <v>0</v>
      </c>
      <c r="D156" s="121">
        <f t="shared" si="58"/>
        <v>0</v>
      </c>
      <c r="E156" s="121">
        <f t="shared" si="59"/>
        <v>0</v>
      </c>
      <c r="F156" s="31"/>
      <c r="I156" s="30">
        <f t="shared" si="61"/>
        <v>0</v>
      </c>
      <c r="J156" s="30">
        <v>0</v>
      </c>
      <c r="K156" s="33">
        <f t="shared" si="63"/>
        <v>0</v>
      </c>
      <c r="L156" s="33">
        <f t="shared" si="64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62"/>
        <v>0</v>
      </c>
      <c r="AE156" s="32"/>
      <c r="AF156" s="39"/>
      <c r="AG156" s="38"/>
    </row>
    <row r="157" spans="1:33" s="27" customFormat="1" hidden="1" x14ac:dyDescent="0.25">
      <c r="A157" s="30">
        <f t="shared" si="60"/>
        <v>0</v>
      </c>
      <c r="B157" s="122">
        <f t="shared" si="56"/>
        <v>0</v>
      </c>
      <c r="C157" s="121">
        <f t="shared" si="57"/>
        <v>0</v>
      </c>
      <c r="D157" s="121">
        <f t="shared" si="58"/>
        <v>0</v>
      </c>
      <c r="E157" s="121">
        <f t="shared" si="59"/>
        <v>0</v>
      </c>
      <c r="F157" s="31"/>
      <c r="I157" s="30">
        <f t="shared" si="61"/>
        <v>0</v>
      </c>
      <c r="J157" s="30">
        <v>0</v>
      </c>
      <c r="K157" s="33">
        <f t="shared" si="63"/>
        <v>0</v>
      </c>
      <c r="L157" s="33">
        <f t="shared" si="64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62"/>
        <v>0</v>
      </c>
      <c r="AE157" s="32"/>
      <c r="AF157" s="39"/>
      <c r="AG157" s="38"/>
    </row>
    <row r="158" spans="1:33" s="27" customFormat="1" hidden="1" x14ac:dyDescent="0.25">
      <c r="A158" s="30">
        <f t="shared" si="60"/>
        <v>0</v>
      </c>
      <c r="B158" s="122">
        <f t="shared" si="56"/>
        <v>0</v>
      </c>
      <c r="C158" s="121">
        <f t="shared" si="57"/>
        <v>0</v>
      </c>
      <c r="D158" s="121">
        <f t="shared" si="58"/>
        <v>0</v>
      </c>
      <c r="E158" s="121">
        <f t="shared" si="59"/>
        <v>0</v>
      </c>
      <c r="F158" s="31"/>
      <c r="I158" s="30">
        <f t="shared" si="61"/>
        <v>0</v>
      </c>
      <c r="J158" s="30">
        <v>0</v>
      </c>
      <c r="K158" s="33">
        <f t="shared" si="63"/>
        <v>0</v>
      </c>
      <c r="L158" s="33">
        <f t="shared" si="64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62"/>
        <v>0</v>
      </c>
      <c r="AE158" s="32"/>
      <c r="AF158" s="39"/>
      <c r="AG158" s="38"/>
    </row>
    <row r="159" spans="1:33" s="27" customFormat="1" hidden="1" x14ac:dyDescent="0.25">
      <c r="A159" s="30">
        <f t="shared" si="60"/>
        <v>0</v>
      </c>
      <c r="B159" s="122">
        <f t="shared" si="56"/>
        <v>0</v>
      </c>
      <c r="C159" s="121">
        <f t="shared" si="57"/>
        <v>0</v>
      </c>
      <c r="D159" s="121">
        <f t="shared" si="58"/>
        <v>0</v>
      </c>
      <c r="E159" s="121">
        <f t="shared" si="59"/>
        <v>0</v>
      </c>
      <c r="F159" s="31"/>
      <c r="I159" s="30">
        <f t="shared" si="61"/>
        <v>0</v>
      </c>
      <c r="J159" s="30">
        <v>0</v>
      </c>
      <c r="K159" s="33">
        <f t="shared" si="63"/>
        <v>0</v>
      </c>
      <c r="L159" s="33">
        <f t="shared" si="64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62"/>
        <v>0</v>
      </c>
      <c r="AE159" s="32"/>
      <c r="AF159" s="39"/>
      <c r="AG159" s="38"/>
    </row>
    <row r="160" spans="1:33" s="27" customFormat="1" hidden="1" x14ac:dyDescent="0.25">
      <c r="A160" s="30">
        <f t="shared" si="60"/>
        <v>0</v>
      </c>
      <c r="B160" s="122">
        <f t="shared" si="56"/>
        <v>0</v>
      </c>
      <c r="C160" s="121">
        <f t="shared" si="57"/>
        <v>0</v>
      </c>
      <c r="D160" s="121">
        <f t="shared" si="58"/>
        <v>0</v>
      </c>
      <c r="E160" s="121">
        <f t="shared" si="59"/>
        <v>0</v>
      </c>
      <c r="F160" s="31"/>
      <c r="I160" s="30">
        <f t="shared" si="61"/>
        <v>0</v>
      </c>
      <c r="J160" s="30">
        <v>0</v>
      </c>
      <c r="K160" s="33">
        <f t="shared" si="63"/>
        <v>0</v>
      </c>
      <c r="L160" s="33">
        <f t="shared" si="64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62"/>
        <v>0</v>
      </c>
      <c r="AE160" s="32"/>
      <c r="AF160" s="39"/>
      <c r="AG160" s="38"/>
    </row>
    <row r="161" spans="1:33" s="27" customFormat="1" hidden="1" x14ac:dyDescent="0.25">
      <c r="A161" s="30">
        <f t="shared" si="60"/>
        <v>0</v>
      </c>
      <c r="B161" s="122">
        <f t="shared" si="56"/>
        <v>0</v>
      </c>
      <c r="C161" s="121">
        <f t="shared" si="57"/>
        <v>0</v>
      </c>
      <c r="D161" s="121">
        <f t="shared" si="58"/>
        <v>0</v>
      </c>
      <c r="E161" s="121">
        <f t="shared" si="59"/>
        <v>0</v>
      </c>
      <c r="F161" s="31"/>
      <c r="I161" s="30">
        <f t="shared" si="61"/>
        <v>0</v>
      </c>
      <c r="J161" s="30">
        <v>0</v>
      </c>
      <c r="K161" s="33">
        <f t="shared" si="63"/>
        <v>0</v>
      </c>
      <c r="L161" s="33">
        <f t="shared" si="64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62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63"/>
        <v>1</v>
      </c>
      <c r="L162" s="61">
        <f t="shared" si="64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63"/>
        <v>1</v>
      </c>
      <c r="L163" s="33">
        <f t="shared" si="64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TRUNC(SUM(AD121+AD134+AD148+AD162),2)</f>
        <v>2062.4299999999998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63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63"/>
        <v>1</v>
      </c>
      <c r="L164" s="33">
        <f t="shared" si="64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247.49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63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3"/>
        <v>1</v>
      </c>
      <c r="L165" s="33">
        <f t="shared" si="64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249.17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63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3"/>
        <v>1</v>
      </c>
      <c r="L166" s="33">
        <f t="shared" si="64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134.68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63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63"/>
        <v>0</v>
      </c>
      <c r="L167" s="33">
        <f t="shared" si="64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63">
        <f>IFERROR(IF(G168=$A$1,1,0),0)</f>
        <v>0</v>
      </c>
      <c r="I168" s="62">
        <v>1</v>
      </c>
      <c r="J168" s="62">
        <v>1</v>
      </c>
      <c r="K168" s="61">
        <f t="shared" si="63"/>
        <v>1</v>
      </c>
      <c r="L168" s="61">
        <f t="shared" si="64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2693.77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T27:T28"/>
    <mergeCell ref="V27:W28"/>
    <mergeCell ref="X27:X28"/>
    <mergeCell ref="Y27:Y28"/>
    <mergeCell ref="Z27:AA27"/>
    <mergeCell ref="AB27:AC27"/>
    <mergeCell ref="V36:W36"/>
    <mergeCell ref="V37:W37"/>
    <mergeCell ref="V38:W38"/>
    <mergeCell ref="V40:W40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21:W121"/>
    <mergeCell ref="X121:Y121"/>
    <mergeCell ref="V122:Z122"/>
    <mergeCell ref="V124:Z124"/>
    <mergeCell ref="V125:Z125"/>
    <mergeCell ref="V123:Z123"/>
    <mergeCell ref="V127:Z127"/>
    <mergeCell ref="V128:Z128"/>
    <mergeCell ref="V129:Z129"/>
    <mergeCell ref="V130:Z130"/>
    <mergeCell ref="V131:Z131"/>
    <mergeCell ref="V126:Z126"/>
    <mergeCell ref="V132:Z132"/>
    <mergeCell ref="V133:Z133"/>
    <mergeCell ref="V135:Z135"/>
    <mergeCell ref="V137:Z137"/>
    <mergeCell ref="V138:Z138"/>
    <mergeCell ref="V139:Z139"/>
    <mergeCell ref="V140:Z140"/>
    <mergeCell ref="V141:Z141"/>
    <mergeCell ref="V142:Z142"/>
    <mergeCell ref="V143:Z143"/>
    <mergeCell ref="V144:Z144"/>
    <mergeCell ref="V145:Z145"/>
    <mergeCell ref="V146:Z146"/>
    <mergeCell ref="V147:Z147"/>
    <mergeCell ref="T149:T150"/>
    <mergeCell ref="V149:W150"/>
    <mergeCell ref="X149:X150"/>
    <mergeCell ref="Y149:AA149"/>
    <mergeCell ref="AB149:AB150"/>
    <mergeCell ref="AC149:AC150"/>
    <mergeCell ref="AD149:AD150"/>
    <mergeCell ref="V151:W151"/>
    <mergeCell ref="V152:W152"/>
    <mergeCell ref="V153:W153"/>
    <mergeCell ref="V160:W160"/>
    <mergeCell ref="V161:W161"/>
    <mergeCell ref="V154:W154"/>
    <mergeCell ref="V155:W155"/>
    <mergeCell ref="V156:W156"/>
    <mergeCell ref="V157:W157"/>
    <mergeCell ref="V158:W158"/>
    <mergeCell ref="V159:W159"/>
  </mergeCells>
  <conditionalFormatting sqref="T117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4:G168 G105 G108:G117">
      <formula1>"CONSULTORIA,SICRO"</formula1>
    </dataValidation>
    <dataValidation type="whole" allowBlank="1" showInputMessage="1" showErrorMessage="1" sqref="T105 T108:T117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69" orientation="portrait" r:id="rId1"/>
  <headerFooter>
    <oddFooter>Página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P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9.8554687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03 07 02</v>
      </c>
      <c r="C1" s="25" t="str">
        <f>CONCATENATE($W$25)</f>
        <v>PROJETO DE OBRAS COMPLEMENTARES - VIA NOVA (PISTA SIMPLES)</v>
      </c>
      <c r="D1" s="25" t="str">
        <f>CONCATENATE($AC$25)</f>
        <v>Km</v>
      </c>
      <c r="E1" s="231">
        <f>$AD$163</f>
        <v>855.27</v>
      </c>
      <c r="F1" s="231">
        <f>$AD$168</f>
        <v>1117.08</v>
      </c>
      <c r="G1" s="233">
        <f>$T$121</f>
        <v>40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8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377</v>
      </c>
      <c r="W25" s="579" t="str">
        <f>VLOOKUP(V25,ORÇAMENTO!E:G,2,0)</f>
        <v>PROJETO DE OBRAS COMPLEMENTARES - VIA NOVA (PISTA SIMPLES)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89" si="0">MAX(I27:J27)</f>
        <v>1</v>
      </c>
      <c r="L27" s="33">
        <f t="shared" ref="L27:L89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86" t="s">
        <v>65</v>
      </c>
      <c r="AA28" s="286" t="s">
        <v>64</v>
      </c>
      <c r="AB28" s="282" t="s">
        <v>65</v>
      </c>
      <c r="AC28" s="286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IF(I38=1,1,IF(SUM(J39:J$169)+SUM(I$26:I38)&lt;$I$22,1,0))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285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8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9020.81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148</v>
      </c>
      <c r="U42" s="48"/>
      <c r="V42" s="569" t="s">
        <v>209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AB42/SUM($AB$42:$AB$97)</f>
        <v>0.22916666666666666</v>
      </c>
      <c r="AB42" s="114">
        <v>110</v>
      </c>
      <c r="AC42" s="196">
        <f>Y42/220</f>
        <v>51.580363636363636</v>
      </c>
      <c r="AD42" s="113">
        <f>ROUND(AB42*AC42,4)</f>
        <v>5673.84</v>
      </c>
      <c r="AE42" s="32"/>
      <c r="AF42" s="39"/>
      <c r="AG42" s="38"/>
    </row>
    <row r="43" spans="1:33" s="27" customFormat="1" hidden="1" x14ac:dyDescent="0.25">
      <c r="A43" s="30">
        <f t="shared" ref="A43:A60" si="13">IFERROR(IF(AD43&gt;0,T43,0),0)</f>
        <v>0</v>
      </c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4">IF($AD43=0,0,1)</f>
        <v>0</v>
      </c>
      <c r="J43" s="30">
        <f>IF(I43=1,1,IF(SUM(J44:J$169)+SUM(I$26:I43)&lt;$I$22,1,0))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ref="AD43:AD61" si="15">ROUND(AB43*AC43,4)</f>
        <v>0</v>
      </c>
      <c r="AE43" s="32"/>
      <c r="AF43" s="39"/>
      <c r="AG43" s="38"/>
    </row>
    <row r="44" spans="1:33" s="27" customFormat="1" hidden="1" x14ac:dyDescent="0.25">
      <c r="A44" s="30">
        <f t="shared" si="13"/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4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5"/>
        <v>0</v>
      </c>
      <c r="AE44" s="32"/>
      <c r="AF44" s="39"/>
      <c r="AG44" s="38"/>
    </row>
    <row r="45" spans="1:33" s="27" customFormat="1" hidden="1" x14ac:dyDescent="0.25">
      <c r="A45" s="30">
        <f t="shared" si="13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4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5"/>
        <v>0</v>
      </c>
      <c r="AE45" s="32"/>
      <c r="AF45" s="39"/>
      <c r="AG45" s="38"/>
    </row>
    <row r="46" spans="1:33" s="27" customFormat="1" hidden="1" x14ac:dyDescent="0.25">
      <c r="A46" s="30">
        <f t="shared" si="13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4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5"/>
        <v>0</v>
      </c>
      <c r="AE46" s="32"/>
      <c r="AF46" s="39"/>
      <c r="AG46" s="38"/>
    </row>
    <row r="47" spans="1:33" s="27" customFormat="1" hidden="1" x14ac:dyDescent="0.25">
      <c r="A47" s="30">
        <f t="shared" si="13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4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5"/>
        <v>0</v>
      </c>
      <c r="AE47" s="32"/>
      <c r="AF47" s="39"/>
      <c r="AG47" s="38"/>
    </row>
    <row r="48" spans="1:33" s="27" customFormat="1" hidden="1" x14ac:dyDescent="0.25">
      <c r="A48" s="30">
        <f t="shared" si="13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4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5"/>
        <v>0</v>
      </c>
      <c r="AE48" s="32"/>
      <c r="AF48" s="39"/>
      <c r="AG48" s="38"/>
    </row>
    <row r="49" spans="1:33" s="27" customFormat="1" hidden="1" x14ac:dyDescent="0.25">
      <c r="A49" s="30">
        <f t="shared" si="13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4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5"/>
        <v>0</v>
      </c>
      <c r="AE49" s="32"/>
      <c r="AF49" s="39"/>
      <c r="AG49" s="38"/>
    </row>
    <row r="50" spans="1:33" s="27" customFormat="1" hidden="1" x14ac:dyDescent="0.25">
      <c r="A50" s="30">
        <f t="shared" si="13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4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5"/>
        <v>0</v>
      </c>
      <c r="AE50" s="32"/>
      <c r="AF50" s="39"/>
      <c r="AG50" s="38"/>
    </row>
    <row r="51" spans="1:33" s="27" customFormat="1" hidden="1" x14ac:dyDescent="0.25">
      <c r="A51" s="30">
        <f t="shared" si="13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4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5"/>
        <v>0</v>
      </c>
      <c r="AE51" s="32"/>
      <c r="AF51" s="39"/>
      <c r="AG51" s="38"/>
    </row>
    <row r="52" spans="1:33" s="27" customFormat="1" hidden="1" x14ac:dyDescent="0.25">
      <c r="A52" s="30">
        <f t="shared" si="13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4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5"/>
        <v>0</v>
      </c>
      <c r="AE52" s="32"/>
      <c r="AF52" s="39"/>
      <c r="AG52" s="38"/>
    </row>
    <row r="53" spans="1:33" s="27" customFormat="1" hidden="1" x14ac:dyDescent="0.25">
      <c r="A53" s="30">
        <f t="shared" si="13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4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5"/>
        <v>0</v>
      </c>
      <c r="AE53" s="32"/>
      <c r="AF53" s="39"/>
      <c r="AG53" s="38"/>
    </row>
    <row r="54" spans="1:33" s="27" customFormat="1" hidden="1" x14ac:dyDescent="0.25">
      <c r="A54" s="30">
        <f t="shared" si="13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4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5"/>
        <v>0</v>
      </c>
      <c r="AE54" s="32"/>
      <c r="AF54" s="39"/>
      <c r="AG54" s="38"/>
    </row>
    <row r="55" spans="1:33" s="27" customFormat="1" hidden="1" x14ac:dyDescent="0.25">
      <c r="A55" s="30">
        <f t="shared" si="13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4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5"/>
        <v>0</v>
      </c>
      <c r="AE55" s="32"/>
      <c r="AF55" s="39"/>
      <c r="AG55" s="38"/>
    </row>
    <row r="56" spans="1:33" s="27" customFormat="1" hidden="1" x14ac:dyDescent="0.25">
      <c r="A56" s="30">
        <f t="shared" si="13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4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5"/>
        <v>0</v>
      </c>
      <c r="AE56" s="32"/>
      <c r="AF56" s="39"/>
      <c r="AG56" s="38"/>
    </row>
    <row r="57" spans="1:33" s="27" customFormat="1" hidden="1" x14ac:dyDescent="0.25">
      <c r="A57" s="30">
        <f t="shared" si="13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4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5"/>
        <v>0</v>
      </c>
      <c r="AE57" s="32"/>
      <c r="AF57" s="39"/>
      <c r="AG57" s="38"/>
    </row>
    <row r="58" spans="1:33" s="27" customFormat="1" hidden="1" x14ac:dyDescent="0.25">
      <c r="A58" s="30">
        <f t="shared" si="13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4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5"/>
        <v>0</v>
      </c>
      <c r="AE58" s="32"/>
      <c r="AF58" s="39"/>
      <c r="AG58" s="38"/>
    </row>
    <row r="59" spans="1:33" s="27" customFormat="1" hidden="1" x14ac:dyDescent="0.25">
      <c r="A59" s="30">
        <f t="shared" si="13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4"/>
        <v>0</v>
      </c>
      <c r="J59" s="30">
        <f>IF(I59=1,1,IF(SUM(J60:J$169)+SUM(I$26:I59)&lt;$I$22,1,0))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5"/>
        <v>0</v>
      </c>
      <c r="AE59" s="32"/>
      <c r="AF59" s="39"/>
      <c r="AG59" s="38"/>
    </row>
    <row r="60" spans="1:33" s="27" customFormat="1" hidden="1" x14ac:dyDescent="0.25">
      <c r="A60" s="30">
        <f t="shared" si="13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4"/>
        <v>0</v>
      </c>
      <c r="J60" s="30">
        <f>IF(I60=1,1,IF(SUM(J61:J$169)+SUM(I$26:I60)&lt;$I$22,1,0))</f>
        <v>0</v>
      </c>
      <c r="K60" s="33">
        <f t="shared" si="0"/>
        <v>0</v>
      </c>
      <c r="L60" s="33">
        <f t="shared" si="1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5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IF(I61=1,1,IF(SUM(J62:J$169)+SUM(I$26:I61)&lt;$I$22,1,0))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AB61/SUM($AB$42:$AB$97)</f>
        <v>8.3333333333333329E-2</v>
      </c>
      <c r="AB61" s="114">
        <v>40</v>
      </c>
      <c r="AC61" s="196">
        <f>Y61/220</f>
        <v>83.674272727272722</v>
      </c>
      <c r="AD61" s="113">
        <f t="shared" si="15"/>
        <v>3346.9708999999998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ROUND(SUM(AD63:AD82),2)</f>
        <v>6332.53</v>
      </c>
      <c r="AE62" s="32"/>
      <c r="AF62" s="39"/>
      <c r="AG62" s="38"/>
    </row>
    <row r="63" spans="1:33" s="27" customFormat="1" x14ac:dyDescent="0.25">
      <c r="A63" s="30"/>
      <c r="B63" s="122">
        <f t="shared" ref="B63:B82" si="16">IFERROR(IF($A63=0,0, ($AD63/$G$1)/$E$1  ),0)</f>
        <v>0</v>
      </c>
      <c r="C63" s="121">
        <f t="shared" ref="C63:C82" si="17">IF($A63=0,0,$B63*$E$1)</f>
        <v>0</v>
      </c>
      <c r="D63" s="121">
        <f t="shared" ref="D63:D82" si="18">IF($A63=0,0,$B63*$F$1)</f>
        <v>0</v>
      </c>
      <c r="E63" s="121">
        <f>IFERROR(IF($A63=0,0,#REF!*#REF!),0)</f>
        <v>0</v>
      </c>
      <c r="F63" s="122">
        <f t="shared" ref="F63:F82" si="19">IF($A63=0,0, ( ($AD63/$E63) / $Y63))</f>
        <v>0</v>
      </c>
      <c r="I63" s="30">
        <v>1</v>
      </c>
      <c r="J63" s="30">
        <f>IF(I63=1,1,IF(SUM(J64:J$169)+SUM(I$26:I63)&lt;$I$22,1,0))</f>
        <v>1</v>
      </c>
      <c r="K63" s="33">
        <f t="shared" si="0"/>
        <v>1</v>
      </c>
      <c r="L63" s="33">
        <f t="shared" si="1"/>
        <v>1</v>
      </c>
      <c r="M63" s="33"/>
      <c r="N63" s="33"/>
      <c r="O63" s="33"/>
      <c r="P63" s="33"/>
      <c r="Q63" s="33"/>
      <c r="R63" s="33"/>
      <c r="S63" s="33"/>
      <c r="T63" s="200" t="s">
        <v>120</v>
      </c>
      <c r="U63" s="48"/>
      <c r="V63" s="569" t="s">
        <v>229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AB63/SUM($AB$42:$AB$97)</f>
        <v>0.45833333333333331</v>
      </c>
      <c r="AB63" s="114">
        <v>220</v>
      </c>
      <c r="AC63" s="196">
        <f>Y63/220</f>
        <v>13.838636363636363</v>
      </c>
      <c r="AD63" s="113">
        <f>ROUND(AB63*AC63,4)</f>
        <v>3044.5</v>
      </c>
      <c r="AE63" s="32"/>
      <c r="AF63" s="39"/>
      <c r="AG63" s="38"/>
    </row>
    <row r="64" spans="1:33" s="27" customFormat="1" x14ac:dyDescent="0.25">
      <c r="A64" s="30"/>
      <c r="B64" s="122">
        <f t="shared" si="16"/>
        <v>0</v>
      </c>
      <c r="C64" s="121">
        <f t="shared" si="17"/>
        <v>0</v>
      </c>
      <c r="D64" s="121">
        <f t="shared" si="18"/>
        <v>0</v>
      </c>
      <c r="E64" s="121">
        <f>IFERROR(IF($A64=0,0,#REF!*#REF!),0)</f>
        <v>0</v>
      </c>
      <c r="F64" s="122">
        <f t="shared" si="19"/>
        <v>0</v>
      </c>
      <c r="I64" s="30">
        <f t="shared" ref="I64:I81" si="20">IF($AD64=0,0,1)</f>
        <v>1</v>
      </c>
      <c r="J64" s="30">
        <f>IF(I64=1,1,IF(SUM(J65:J$169)+SUM(I$26:I64)&lt;$I$22,1,0))</f>
        <v>1</v>
      </c>
      <c r="K64" s="33">
        <f t="shared" si="0"/>
        <v>1</v>
      </c>
      <c r="L64" s="33">
        <f t="shared" si="1"/>
        <v>1</v>
      </c>
      <c r="M64" s="33"/>
      <c r="N64" s="33"/>
      <c r="O64" s="33"/>
      <c r="P64" s="33"/>
      <c r="Q64" s="33"/>
      <c r="R64" s="33"/>
      <c r="S64" s="33"/>
      <c r="T64" s="200" t="s">
        <v>80</v>
      </c>
      <c r="U64" s="48"/>
      <c r="V64" s="569" t="s">
        <v>231</v>
      </c>
      <c r="W64" s="569"/>
      <c r="X64" s="131" t="s">
        <v>232</v>
      </c>
      <c r="Y64" s="207">
        <f>VLOOKUP(X64,BASE!$B$5:$E$53,4,FALSE)</f>
        <v>6576.05</v>
      </c>
      <c r="Z64" s="198">
        <v>1</v>
      </c>
      <c r="AA64" s="197">
        <f>AB64/SUM($AB$42:$AB$97)</f>
        <v>0.22916666666666666</v>
      </c>
      <c r="AB64" s="114">
        <v>110</v>
      </c>
      <c r="AC64" s="196">
        <f>Y64/220</f>
        <v>29.891136363636363</v>
      </c>
      <c r="AD64" s="113">
        <f t="shared" ref="AD64:AD82" si="21">ROUND(AB64*AC64,4)</f>
        <v>3288.0250000000001</v>
      </c>
      <c r="AE64" s="32"/>
      <c r="AF64" s="39"/>
      <c r="AG64" s="38"/>
    </row>
    <row r="65" spans="1:33" s="27" customFormat="1" hidden="1" x14ac:dyDescent="0.25">
      <c r="A65" s="30">
        <f t="shared" ref="A65:A81" si="22">IFERROR(IF(AD65&gt;0,T65,0),0)</f>
        <v>0</v>
      </c>
      <c r="B65" s="122">
        <f t="shared" si="16"/>
        <v>0</v>
      </c>
      <c r="C65" s="121">
        <f t="shared" si="17"/>
        <v>0</v>
      </c>
      <c r="D65" s="121">
        <f t="shared" si="18"/>
        <v>0</v>
      </c>
      <c r="E65" s="121">
        <f>IFERROR(IF($A65=0,0,#REF!*#REF!),0)</f>
        <v>0</v>
      </c>
      <c r="F65" s="122">
        <f t="shared" si="19"/>
        <v>0</v>
      </c>
      <c r="I65" s="30">
        <f t="shared" si="20"/>
        <v>0</v>
      </c>
      <c r="J65" s="30">
        <f>IF(I65=1,1,IF(SUM(J66:J$169)+SUM(I$26:I65)&lt;$I$22,1,0))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1"/>
        <v>0</v>
      </c>
      <c r="AE65" s="32"/>
      <c r="AF65" s="39"/>
      <c r="AG65" s="38"/>
    </row>
    <row r="66" spans="1:33" s="27" customFormat="1" hidden="1" x14ac:dyDescent="0.25">
      <c r="A66" s="30">
        <f t="shared" si="22"/>
        <v>0</v>
      </c>
      <c r="B66" s="122">
        <f t="shared" si="16"/>
        <v>0</v>
      </c>
      <c r="C66" s="121">
        <f t="shared" si="17"/>
        <v>0</v>
      </c>
      <c r="D66" s="121">
        <f t="shared" si="18"/>
        <v>0</v>
      </c>
      <c r="E66" s="121">
        <f>IFERROR(IF($A66=0,0,#REF!*#REF!),0)</f>
        <v>0</v>
      </c>
      <c r="F66" s="122">
        <f t="shared" si="19"/>
        <v>0</v>
      </c>
      <c r="I66" s="30">
        <f t="shared" si="20"/>
        <v>0</v>
      </c>
      <c r="J66" s="30">
        <f>IF(I66=1,1,IF(SUM(J67:J$169)+SUM(I$26:I66)&lt;$I$22,1,0))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1"/>
        <v>0</v>
      </c>
      <c r="AE66" s="32"/>
      <c r="AF66" s="39"/>
      <c r="AG66" s="38"/>
    </row>
    <row r="67" spans="1:33" s="27" customFormat="1" hidden="1" x14ac:dyDescent="0.25">
      <c r="A67" s="30">
        <f t="shared" si="22"/>
        <v>0</v>
      </c>
      <c r="B67" s="122">
        <f t="shared" si="16"/>
        <v>0</v>
      </c>
      <c r="C67" s="121">
        <f t="shared" si="17"/>
        <v>0</v>
      </c>
      <c r="D67" s="121">
        <f t="shared" si="18"/>
        <v>0</v>
      </c>
      <c r="E67" s="121">
        <f>IFERROR(IF($A67=0,0,#REF!*#REF!),0)</f>
        <v>0</v>
      </c>
      <c r="F67" s="122">
        <f t="shared" si="19"/>
        <v>0</v>
      </c>
      <c r="I67" s="30">
        <f t="shared" si="20"/>
        <v>0</v>
      </c>
      <c r="J67" s="30">
        <f>IF(I67=1,1,IF(SUM(J68:J$169)+SUM(I$26:I67)&lt;$I$22,1,0))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1"/>
        <v>0</v>
      </c>
      <c r="AE67" s="32"/>
      <c r="AF67" s="39"/>
      <c r="AG67" s="38"/>
    </row>
    <row r="68" spans="1:33" s="27" customFormat="1" hidden="1" x14ac:dyDescent="0.25">
      <c r="A68" s="30">
        <f t="shared" si="22"/>
        <v>0</v>
      </c>
      <c r="B68" s="122">
        <f t="shared" si="16"/>
        <v>0</v>
      </c>
      <c r="C68" s="121">
        <f t="shared" si="17"/>
        <v>0</v>
      </c>
      <c r="D68" s="121">
        <f t="shared" si="18"/>
        <v>0</v>
      </c>
      <c r="E68" s="121">
        <f>IFERROR(IF($A68=0,0,#REF!*#REF!),0)</f>
        <v>0</v>
      </c>
      <c r="F68" s="122">
        <f t="shared" si="19"/>
        <v>0</v>
      </c>
      <c r="I68" s="30">
        <f t="shared" si="20"/>
        <v>0</v>
      </c>
      <c r="J68" s="30">
        <f>IF(I68=1,1,IF(SUM(J69:J$169)+SUM(I$26:I68)&lt;$I$22,1,0))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1"/>
        <v>0</v>
      </c>
      <c r="AE68" s="32"/>
      <c r="AF68" s="39"/>
      <c r="AG68" s="38"/>
    </row>
    <row r="69" spans="1:33" s="27" customFormat="1" hidden="1" x14ac:dyDescent="0.25">
      <c r="A69" s="30">
        <f t="shared" si="22"/>
        <v>0</v>
      </c>
      <c r="B69" s="122">
        <f t="shared" si="16"/>
        <v>0</v>
      </c>
      <c r="C69" s="121">
        <f t="shared" si="17"/>
        <v>0</v>
      </c>
      <c r="D69" s="121">
        <f t="shared" si="18"/>
        <v>0</v>
      </c>
      <c r="E69" s="121">
        <f>IFERROR(IF($A69=0,0,#REF!*#REF!),0)</f>
        <v>0</v>
      </c>
      <c r="F69" s="122">
        <f t="shared" si="19"/>
        <v>0</v>
      </c>
      <c r="I69" s="30">
        <f t="shared" si="20"/>
        <v>0</v>
      </c>
      <c r="J69" s="30">
        <f>IF(I69=1,1,IF(SUM(J70:J$169)+SUM(I$26:I69)&lt;$I$22,1,0))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1"/>
        <v>0</v>
      </c>
      <c r="AE69" s="32"/>
      <c r="AF69" s="39"/>
      <c r="AG69" s="38"/>
    </row>
    <row r="70" spans="1:33" s="27" customFormat="1" hidden="1" x14ac:dyDescent="0.25">
      <c r="A70" s="30">
        <f t="shared" si="22"/>
        <v>0</v>
      </c>
      <c r="B70" s="122">
        <f t="shared" si="16"/>
        <v>0</v>
      </c>
      <c r="C70" s="121">
        <f t="shared" si="17"/>
        <v>0</v>
      </c>
      <c r="D70" s="121">
        <f t="shared" si="18"/>
        <v>0</v>
      </c>
      <c r="E70" s="121">
        <f>IFERROR(IF($A70=0,0,#REF!*#REF!),0)</f>
        <v>0</v>
      </c>
      <c r="F70" s="122">
        <f t="shared" si="19"/>
        <v>0</v>
      </c>
      <c r="I70" s="30">
        <f t="shared" si="20"/>
        <v>0</v>
      </c>
      <c r="J70" s="30">
        <f>IF(I70=1,1,IF(SUM(J71:J$169)+SUM(I$26:I70)&lt;$I$22,1,0))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1"/>
        <v>0</v>
      </c>
      <c r="AE70" s="32"/>
      <c r="AF70" s="39"/>
      <c r="AG70" s="38"/>
    </row>
    <row r="71" spans="1:33" s="27" customFormat="1" hidden="1" x14ac:dyDescent="0.25">
      <c r="A71" s="30">
        <f t="shared" si="22"/>
        <v>0</v>
      </c>
      <c r="B71" s="122">
        <f t="shared" si="16"/>
        <v>0</v>
      </c>
      <c r="C71" s="121">
        <f t="shared" si="17"/>
        <v>0</v>
      </c>
      <c r="D71" s="121">
        <f t="shared" si="18"/>
        <v>0</v>
      </c>
      <c r="E71" s="121">
        <f>IFERROR(IF($A71=0,0,#REF!*#REF!),0)</f>
        <v>0</v>
      </c>
      <c r="F71" s="122">
        <f t="shared" si="19"/>
        <v>0</v>
      </c>
      <c r="I71" s="30">
        <f t="shared" si="20"/>
        <v>0</v>
      </c>
      <c r="J71" s="30">
        <f>IF(I71=1,1,IF(SUM(J72:J$169)+SUM(I$26:I71)&lt;$I$22,1,0))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1"/>
        <v>0</v>
      </c>
      <c r="AE71" s="32"/>
      <c r="AF71" s="39"/>
      <c r="AG71" s="38"/>
    </row>
    <row r="72" spans="1:33" s="27" customFormat="1" hidden="1" x14ac:dyDescent="0.25">
      <c r="A72" s="30">
        <f t="shared" si="22"/>
        <v>0</v>
      </c>
      <c r="B72" s="122">
        <f t="shared" si="16"/>
        <v>0</v>
      </c>
      <c r="C72" s="121">
        <f t="shared" si="17"/>
        <v>0</v>
      </c>
      <c r="D72" s="121">
        <f t="shared" si="18"/>
        <v>0</v>
      </c>
      <c r="E72" s="121">
        <f>IFERROR(IF($A72=0,0,#REF!*#REF!),0)</f>
        <v>0</v>
      </c>
      <c r="F72" s="122">
        <f t="shared" si="19"/>
        <v>0</v>
      </c>
      <c r="I72" s="30">
        <f t="shared" si="20"/>
        <v>0</v>
      </c>
      <c r="J72" s="30">
        <f>IF(I72=1,1,IF(SUM(J73:J$169)+SUM(I$26:I72)&lt;$I$22,1,0))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1"/>
        <v>0</v>
      </c>
      <c r="AE72" s="32"/>
      <c r="AF72" s="39"/>
      <c r="AG72" s="38"/>
    </row>
    <row r="73" spans="1:33" s="27" customFormat="1" hidden="1" x14ac:dyDescent="0.25">
      <c r="A73" s="30">
        <f t="shared" si="22"/>
        <v>0</v>
      </c>
      <c r="B73" s="122">
        <f t="shared" si="16"/>
        <v>0</v>
      </c>
      <c r="C73" s="121">
        <f t="shared" si="17"/>
        <v>0</v>
      </c>
      <c r="D73" s="121">
        <f t="shared" si="18"/>
        <v>0</v>
      </c>
      <c r="E73" s="121">
        <f>IFERROR(IF($A73=0,0,#REF!*#REF!),0)</f>
        <v>0</v>
      </c>
      <c r="F73" s="122">
        <f t="shared" si="19"/>
        <v>0</v>
      </c>
      <c r="I73" s="30">
        <f t="shared" si="20"/>
        <v>0</v>
      </c>
      <c r="J73" s="30">
        <f>IF(I73=1,1,IF(SUM(J74:J$169)+SUM(I$26:I73)&lt;$I$22,1,0))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1"/>
        <v>0</v>
      </c>
      <c r="AE73" s="32"/>
      <c r="AF73" s="39"/>
      <c r="AG73" s="38"/>
    </row>
    <row r="74" spans="1:33" s="27" customFormat="1" hidden="1" x14ac:dyDescent="0.25">
      <c r="A74" s="30">
        <f t="shared" si="22"/>
        <v>0</v>
      </c>
      <c r="B74" s="122">
        <f t="shared" si="16"/>
        <v>0</v>
      </c>
      <c r="C74" s="121">
        <f t="shared" si="17"/>
        <v>0</v>
      </c>
      <c r="D74" s="121">
        <f t="shared" si="18"/>
        <v>0</v>
      </c>
      <c r="E74" s="121">
        <f>IFERROR(IF($A74=0,0,#REF!*#REF!),0)</f>
        <v>0</v>
      </c>
      <c r="F74" s="122">
        <f t="shared" si="19"/>
        <v>0</v>
      </c>
      <c r="I74" s="30">
        <f t="shared" si="20"/>
        <v>0</v>
      </c>
      <c r="J74" s="30">
        <f>IF(I74=1,1,IF(SUM(J75:J$169)+SUM(I$26:I74)&lt;$I$22,1,0))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1"/>
        <v>0</v>
      </c>
      <c r="AE74" s="32"/>
      <c r="AF74" s="39"/>
      <c r="AG74" s="38"/>
    </row>
    <row r="75" spans="1:33" s="27" customFormat="1" hidden="1" x14ac:dyDescent="0.25">
      <c r="A75" s="30">
        <f t="shared" si="22"/>
        <v>0</v>
      </c>
      <c r="B75" s="122">
        <f t="shared" si="16"/>
        <v>0</v>
      </c>
      <c r="C75" s="121">
        <f t="shared" si="17"/>
        <v>0</v>
      </c>
      <c r="D75" s="121">
        <f t="shared" si="18"/>
        <v>0</v>
      </c>
      <c r="E75" s="121">
        <f>IFERROR(IF($A75=0,0,#REF!*#REF!),0)</f>
        <v>0</v>
      </c>
      <c r="F75" s="122">
        <f t="shared" si="19"/>
        <v>0</v>
      </c>
      <c r="I75" s="30">
        <f t="shared" si="20"/>
        <v>0</v>
      </c>
      <c r="J75" s="30">
        <f>IF(I75=1,1,IF(SUM(J76:J$169)+SUM(I$26:I75)&lt;$I$22,1,0))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1"/>
        <v>0</v>
      </c>
      <c r="AE75" s="32"/>
      <c r="AF75" s="39"/>
      <c r="AG75" s="38"/>
    </row>
    <row r="76" spans="1:33" s="27" customFormat="1" hidden="1" x14ac:dyDescent="0.25">
      <c r="A76" s="30">
        <f t="shared" si="22"/>
        <v>0</v>
      </c>
      <c r="B76" s="122">
        <f t="shared" si="16"/>
        <v>0</v>
      </c>
      <c r="C76" s="121">
        <f t="shared" si="17"/>
        <v>0</v>
      </c>
      <c r="D76" s="121">
        <f t="shared" si="18"/>
        <v>0</v>
      </c>
      <c r="E76" s="121">
        <f>IFERROR(IF($A76=0,0,#REF!*#REF!),0)</f>
        <v>0</v>
      </c>
      <c r="F76" s="122">
        <f t="shared" si="19"/>
        <v>0</v>
      </c>
      <c r="I76" s="30">
        <f t="shared" si="20"/>
        <v>0</v>
      </c>
      <c r="J76" s="30">
        <f>IF(I76=1,1,IF(SUM(J77:J$169)+SUM(I$26:I76)&lt;$I$22,1,0))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1"/>
        <v>0</v>
      </c>
      <c r="AE76" s="32"/>
      <c r="AF76" s="39"/>
      <c r="AG76" s="38"/>
    </row>
    <row r="77" spans="1:33" s="27" customFormat="1" hidden="1" x14ac:dyDescent="0.25">
      <c r="A77" s="30">
        <f t="shared" si="22"/>
        <v>0</v>
      </c>
      <c r="B77" s="122">
        <f t="shared" si="16"/>
        <v>0</v>
      </c>
      <c r="C77" s="121">
        <f t="shared" si="17"/>
        <v>0</v>
      </c>
      <c r="D77" s="121">
        <f t="shared" si="18"/>
        <v>0</v>
      </c>
      <c r="E77" s="121">
        <f>IFERROR(IF($A77=0,0,#REF!*#REF!),0)</f>
        <v>0</v>
      </c>
      <c r="F77" s="122">
        <f t="shared" si="19"/>
        <v>0</v>
      </c>
      <c r="I77" s="30">
        <f t="shared" si="20"/>
        <v>0</v>
      </c>
      <c r="J77" s="30">
        <f>IF(I77=1,1,IF(SUM(J78:J$169)+SUM(I$26:I77)&lt;$I$22,1,0))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1"/>
        <v>0</v>
      </c>
      <c r="AE77" s="32"/>
      <c r="AF77" s="39"/>
      <c r="AG77" s="38"/>
    </row>
    <row r="78" spans="1:33" s="27" customFormat="1" hidden="1" x14ac:dyDescent="0.25">
      <c r="A78" s="30">
        <f t="shared" si="22"/>
        <v>0</v>
      </c>
      <c r="B78" s="122">
        <f t="shared" si="16"/>
        <v>0</v>
      </c>
      <c r="C78" s="121">
        <f t="shared" si="17"/>
        <v>0</v>
      </c>
      <c r="D78" s="121">
        <f t="shared" si="18"/>
        <v>0</v>
      </c>
      <c r="E78" s="121">
        <f>IFERROR(IF($A78=0,0,#REF!*#REF!),0)</f>
        <v>0</v>
      </c>
      <c r="F78" s="122">
        <f t="shared" si="19"/>
        <v>0</v>
      </c>
      <c r="I78" s="30">
        <f t="shared" si="20"/>
        <v>0</v>
      </c>
      <c r="J78" s="30">
        <f>IF(I78=1,1,IF(SUM(J79:J$169)+SUM(I$26:I78)&lt;$I$22,1,0))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1"/>
        <v>0</v>
      </c>
      <c r="AE78" s="32"/>
      <c r="AF78" s="39"/>
      <c r="AG78" s="38"/>
    </row>
    <row r="79" spans="1:33" s="27" customFormat="1" hidden="1" x14ac:dyDescent="0.25">
      <c r="A79" s="30">
        <f t="shared" si="22"/>
        <v>0</v>
      </c>
      <c r="B79" s="122">
        <f t="shared" si="16"/>
        <v>0</v>
      </c>
      <c r="C79" s="121">
        <f t="shared" si="17"/>
        <v>0</v>
      </c>
      <c r="D79" s="121">
        <f t="shared" si="18"/>
        <v>0</v>
      </c>
      <c r="E79" s="121">
        <f>IFERROR(IF($A79=0,0,#REF!*#REF!),0)</f>
        <v>0</v>
      </c>
      <c r="F79" s="122">
        <f t="shared" si="19"/>
        <v>0</v>
      </c>
      <c r="I79" s="30">
        <f t="shared" si="20"/>
        <v>0</v>
      </c>
      <c r="J79" s="30">
        <f>IF(I79=1,1,IF(SUM(J80:J$169)+SUM(I$26:I79)&lt;$I$22,1,0))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1"/>
        <v>0</v>
      </c>
      <c r="AE79" s="32"/>
      <c r="AF79" s="39"/>
      <c r="AG79" s="38"/>
    </row>
    <row r="80" spans="1:33" s="27" customFormat="1" hidden="1" x14ac:dyDescent="0.25">
      <c r="A80" s="30">
        <f t="shared" si="22"/>
        <v>0</v>
      </c>
      <c r="B80" s="122">
        <f t="shared" si="16"/>
        <v>0</v>
      </c>
      <c r="C80" s="121">
        <f t="shared" si="17"/>
        <v>0</v>
      </c>
      <c r="D80" s="121">
        <f t="shared" si="18"/>
        <v>0</v>
      </c>
      <c r="E80" s="121">
        <f>IFERROR(IF($A80=0,0,#REF!*#REF!),0)</f>
        <v>0</v>
      </c>
      <c r="F80" s="122">
        <f t="shared" si="19"/>
        <v>0</v>
      </c>
      <c r="I80" s="30">
        <f t="shared" si="20"/>
        <v>0</v>
      </c>
      <c r="J80" s="30">
        <f>IF(I80=1,1,IF(SUM(J81:J$169)+SUM(I$26:I80)&lt;$I$22,1,0))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1"/>
        <v>0</v>
      </c>
      <c r="AE80" s="32"/>
      <c r="AF80" s="39"/>
      <c r="AG80" s="38"/>
    </row>
    <row r="81" spans="1:33" s="27" customFormat="1" hidden="1" x14ac:dyDescent="0.25">
      <c r="A81" s="30">
        <f t="shared" si="22"/>
        <v>0</v>
      </c>
      <c r="B81" s="122">
        <f t="shared" si="16"/>
        <v>0</v>
      </c>
      <c r="C81" s="121">
        <f t="shared" si="17"/>
        <v>0</v>
      </c>
      <c r="D81" s="121">
        <f t="shared" si="18"/>
        <v>0</v>
      </c>
      <c r="E81" s="121">
        <f>IFERROR(IF($A81=0,0,#REF!*#REF!),0)</f>
        <v>0</v>
      </c>
      <c r="F81" s="122">
        <f t="shared" si="19"/>
        <v>0</v>
      </c>
      <c r="I81" s="30">
        <f t="shared" si="20"/>
        <v>0</v>
      </c>
      <c r="J81" s="30">
        <f>IF(I81=1,1,IF(SUM(J82:J$169)+SUM(I$26:I81)&lt;$I$22,1,0))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1"/>
        <v>0</v>
      </c>
      <c r="AE81" s="32"/>
      <c r="AF81" s="39"/>
      <c r="AG81" s="38"/>
    </row>
    <row r="82" spans="1:33" s="27" customFormat="1" x14ac:dyDescent="0.25">
      <c r="A82" s="30"/>
      <c r="B82" s="122">
        <f t="shared" si="16"/>
        <v>0</v>
      </c>
      <c r="C82" s="121">
        <f t="shared" si="17"/>
        <v>0</v>
      </c>
      <c r="D82" s="121">
        <f t="shared" si="18"/>
        <v>0</v>
      </c>
      <c r="E82" s="121">
        <f>IFERROR(IF($A82=0,0,#REF!*#REF!),0)</f>
        <v>0</v>
      </c>
      <c r="F82" s="122">
        <f t="shared" si="19"/>
        <v>0</v>
      </c>
      <c r="I82" s="30">
        <v>1</v>
      </c>
      <c r="J82" s="30">
        <f>IF(I82=1,1,IF(SUM(J83:J$169)+SUM(I$26:I82)&lt;$I$22,1,0))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1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ROUND(SUM(AD84:AD103),2)</f>
        <v>0</v>
      </c>
      <c r="AE83" s="32"/>
      <c r="AF83" s="39"/>
      <c r="AG83" s="38"/>
    </row>
    <row r="84" spans="1:33" s="27" customFormat="1" x14ac:dyDescent="0.25">
      <c r="A84" s="30"/>
      <c r="B84" s="122">
        <f t="shared" ref="B84:B103" si="23">IFERROR(IF($A84=0,0, ($AD84/$G$1)/$E$1  ),0)</f>
        <v>0</v>
      </c>
      <c r="C84" s="121">
        <f t="shared" ref="C84:C103" si="24">IF($A84=0,0,$B84*$E$1)</f>
        <v>0</v>
      </c>
      <c r="D84" s="121">
        <f t="shared" ref="D84:D103" si="25">IF($A84=0,0,$B84*$F$1)</f>
        <v>0</v>
      </c>
      <c r="E84" s="121">
        <f>IFERROR(IF($A84=0,0,#REF!*#REF!),0)</f>
        <v>0</v>
      </c>
      <c r="F84" s="122">
        <f t="shared" ref="F84:F103" si="26">IF($A84=0,0, ( ($AD84/$E84) / $Y84))</f>
        <v>0</v>
      </c>
      <c r="I84" s="30">
        <v>1</v>
      </c>
      <c r="J84" s="30">
        <f>IF(I84=1,1,IF(SUM(J85:J$169)+SUM(I$26:I84)&lt;$I$22,1,0))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>ROUND(AB84*AC84,4)</f>
        <v>0</v>
      </c>
      <c r="AE84" s="32"/>
      <c r="AF84" s="39"/>
      <c r="AG84" s="38"/>
    </row>
    <row r="85" spans="1:33" s="27" customFormat="1" x14ac:dyDescent="0.25">
      <c r="A85" s="30"/>
      <c r="B85" s="122">
        <f t="shared" si="23"/>
        <v>0</v>
      </c>
      <c r="C85" s="121">
        <f t="shared" si="24"/>
        <v>0</v>
      </c>
      <c r="D85" s="121">
        <f t="shared" si="25"/>
        <v>0</v>
      </c>
      <c r="E85" s="121">
        <f>IFERROR(IF($A85=0,0,#REF!*#REF!),0)</f>
        <v>0</v>
      </c>
      <c r="F85" s="122">
        <f t="shared" si="26"/>
        <v>0</v>
      </c>
      <c r="I85" s="30">
        <v>1</v>
      </c>
      <c r="J85" s="30">
        <f>IF(I85=1,1,IF(SUM(J86:J$169)+SUM(I$26:I85)&lt;$I$22,1,0))</f>
        <v>1</v>
      </c>
      <c r="K85" s="33">
        <f t="shared" si="0"/>
        <v>1</v>
      </c>
      <c r="L85" s="33">
        <f t="shared" si="1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27">ROUND(AB85*AC85,4)</f>
        <v>0</v>
      </c>
      <c r="AE85" s="32"/>
      <c r="AF85" s="39"/>
      <c r="AG85" s="38"/>
    </row>
    <row r="86" spans="1:33" s="27" customFormat="1" hidden="1" x14ac:dyDescent="0.25">
      <c r="A86" s="30">
        <f t="shared" ref="A86:A103" si="28">IFERROR(IF(AD86&gt;0,T86,0),0)</f>
        <v>0</v>
      </c>
      <c r="B86" s="122">
        <f t="shared" si="23"/>
        <v>0</v>
      </c>
      <c r="C86" s="121">
        <f t="shared" si="24"/>
        <v>0</v>
      </c>
      <c r="D86" s="121">
        <f t="shared" si="25"/>
        <v>0</v>
      </c>
      <c r="E86" s="121">
        <f>IFERROR(IF($A86=0,0,#REF!*#REF!),0)</f>
        <v>0</v>
      </c>
      <c r="F86" s="122">
        <f t="shared" si="26"/>
        <v>0</v>
      </c>
      <c r="I86" s="30">
        <f t="shared" ref="I86:I103" si="29">IF($AD86=0,0,1)</f>
        <v>0</v>
      </c>
      <c r="J86" s="30">
        <f>IF(I86=1,1,IF(SUM(J87:J$169)+SUM(I$26:I86)&lt;$I$22,1,0))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7"/>
        <v>0</v>
      </c>
      <c r="AE86" s="32"/>
      <c r="AF86" s="39"/>
      <c r="AG86" s="38"/>
    </row>
    <row r="87" spans="1:33" s="27" customFormat="1" hidden="1" x14ac:dyDescent="0.25">
      <c r="A87" s="30">
        <f t="shared" si="28"/>
        <v>0</v>
      </c>
      <c r="B87" s="122">
        <f t="shared" si="23"/>
        <v>0</v>
      </c>
      <c r="C87" s="121">
        <f t="shared" si="24"/>
        <v>0</v>
      </c>
      <c r="D87" s="121">
        <f t="shared" si="25"/>
        <v>0</v>
      </c>
      <c r="E87" s="121">
        <f>IFERROR(IF($A87=0,0,#REF!*#REF!),0)</f>
        <v>0</v>
      </c>
      <c r="F87" s="122">
        <f t="shared" si="26"/>
        <v>0</v>
      </c>
      <c r="I87" s="30">
        <f t="shared" si="29"/>
        <v>0</v>
      </c>
      <c r="J87" s="30">
        <f>IF(I87=1,1,IF(SUM(J88:J$169)+SUM(I$26:I87)&lt;$I$22,1,0))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7"/>
        <v>0</v>
      </c>
      <c r="AE87" s="32"/>
      <c r="AF87" s="39"/>
      <c r="AG87" s="38"/>
    </row>
    <row r="88" spans="1:33" s="27" customFormat="1" hidden="1" x14ac:dyDescent="0.25">
      <c r="A88" s="30">
        <f t="shared" si="28"/>
        <v>0</v>
      </c>
      <c r="B88" s="122">
        <f t="shared" si="23"/>
        <v>0</v>
      </c>
      <c r="C88" s="121">
        <f t="shared" si="24"/>
        <v>0</v>
      </c>
      <c r="D88" s="121">
        <f t="shared" si="25"/>
        <v>0</v>
      </c>
      <c r="E88" s="121">
        <f>IFERROR(IF($A88=0,0,#REF!*#REF!),0)</f>
        <v>0</v>
      </c>
      <c r="F88" s="122">
        <f t="shared" si="26"/>
        <v>0</v>
      </c>
      <c r="I88" s="30">
        <f t="shared" si="29"/>
        <v>0</v>
      </c>
      <c r="J88" s="30">
        <f>IF(I88=1,1,IF(SUM(J89:J$169)+SUM(I$26:I88)&lt;$I$22,1,0))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7"/>
        <v>0</v>
      </c>
      <c r="AE88" s="32"/>
      <c r="AF88" s="39"/>
      <c r="AG88" s="38"/>
    </row>
    <row r="89" spans="1:33" s="27" customFormat="1" hidden="1" x14ac:dyDescent="0.25">
      <c r="A89" s="30">
        <f t="shared" si="28"/>
        <v>0</v>
      </c>
      <c r="B89" s="122">
        <f t="shared" si="23"/>
        <v>0</v>
      </c>
      <c r="C89" s="121">
        <f t="shared" si="24"/>
        <v>0</v>
      </c>
      <c r="D89" s="121">
        <f t="shared" si="25"/>
        <v>0</v>
      </c>
      <c r="E89" s="121">
        <f>IFERROR(IF($A89=0,0,#REF!*#REF!),0)</f>
        <v>0</v>
      </c>
      <c r="F89" s="122">
        <f t="shared" si="26"/>
        <v>0</v>
      </c>
      <c r="I89" s="30">
        <f t="shared" si="29"/>
        <v>0</v>
      </c>
      <c r="J89" s="30">
        <f>IF(I89=1,1,IF(SUM(J90:J$169)+SUM(I$26:I89)&lt;$I$22,1,0))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7"/>
        <v>0</v>
      </c>
      <c r="AE89" s="32"/>
      <c r="AF89" s="39"/>
      <c r="AG89" s="38"/>
    </row>
    <row r="90" spans="1:33" s="27" customFormat="1" hidden="1" x14ac:dyDescent="0.25">
      <c r="A90" s="30">
        <f t="shared" si="28"/>
        <v>0</v>
      </c>
      <c r="B90" s="122">
        <f t="shared" si="23"/>
        <v>0</v>
      </c>
      <c r="C90" s="121">
        <f t="shared" si="24"/>
        <v>0</v>
      </c>
      <c r="D90" s="121">
        <f t="shared" si="25"/>
        <v>0</v>
      </c>
      <c r="E90" s="121">
        <f>IFERROR(IF($A90=0,0,#REF!*#REF!),0)</f>
        <v>0</v>
      </c>
      <c r="F90" s="122">
        <f t="shared" si="26"/>
        <v>0</v>
      </c>
      <c r="I90" s="30">
        <f t="shared" si="29"/>
        <v>0</v>
      </c>
      <c r="J90" s="30">
        <f>IF(I90=1,1,IF(SUM(J91:J$169)+SUM(I$26:I90)&lt;$I$22,1,0))</f>
        <v>0</v>
      </c>
      <c r="K90" s="33">
        <f t="shared" ref="K90:K154" si="30">MAX(I90:J90)</f>
        <v>0</v>
      </c>
      <c r="L90" s="33">
        <f t="shared" ref="L90:L154" si="31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7"/>
        <v>0</v>
      </c>
      <c r="AE90" s="32"/>
      <c r="AF90" s="39"/>
      <c r="AG90" s="38"/>
    </row>
    <row r="91" spans="1:33" s="27" customFormat="1" hidden="1" x14ac:dyDescent="0.25">
      <c r="A91" s="30">
        <f t="shared" si="28"/>
        <v>0</v>
      </c>
      <c r="B91" s="122">
        <f t="shared" si="23"/>
        <v>0</v>
      </c>
      <c r="C91" s="121">
        <f t="shared" si="24"/>
        <v>0</v>
      </c>
      <c r="D91" s="121">
        <f t="shared" si="25"/>
        <v>0</v>
      </c>
      <c r="E91" s="121">
        <f>IFERROR(IF($A91=0,0,#REF!*#REF!),0)</f>
        <v>0</v>
      </c>
      <c r="F91" s="122">
        <f t="shared" si="26"/>
        <v>0</v>
      </c>
      <c r="I91" s="30">
        <f t="shared" si="29"/>
        <v>0</v>
      </c>
      <c r="J91" s="30">
        <f>IF(I91=1,1,IF(SUM(J92:J$169)+SUM(I$26:I91)&lt;$I$22,1,0))</f>
        <v>0</v>
      </c>
      <c r="K91" s="33">
        <f t="shared" si="30"/>
        <v>0</v>
      </c>
      <c r="L91" s="33">
        <f t="shared" si="3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7"/>
        <v>0</v>
      </c>
      <c r="AE91" s="32"/>
      <c r="AF91" s="39"/>
      <c r="AG91" s="38"/>
    </row>
    <row r="92" spans="1:33" s="27" customFormat="1" hidden="1" x14ac:dyDescent="0.25">
      <c r="A92" s="30">
        <f t="shared" si="28"/>
        <v>0</v>
      </c>
      <c r="B92" s="122">
        <f t="shared" si="23"/>
        <v>0</v>
      </c>
      <c r="C92" s="121">
        <f t="shared" si="24"/>
        <v>0</v>
      </c>
      <c r="D92" s="121">
        <f t="shared" si="25"/>
        <v>0</v>
      </c>
      <c r="E92" s="121">
        <f>IFERROR(IF($A92=0,0,#REF!*#REF!),0)</f>
        <v>0</v>
      </c>
      <c r="F92" s="122">
        <f t="shared" si="26"/>
        <v>0</v>
      </c>
      <c r="I92" s="30">
        <f t="shared" si="29"/>
        <v>0</v>
      </c>
      <c r="J92" s="30">
        <f>IF(I92=1,1,IF(SUM(J93:J$169)+SUM(I$26:I92)&lt;$I$22,1,0))</f>
        <v>0</v>
      </c>
      <c r="K92" s="33">
        <f t="shared" si="30"/>
        <v>0</v>
      </c>
      <c r="L92" s="33">
        <f t="shared" si="3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7"/>
        <v>0</v>
      </c>
      <c r="AE92" s="32"/>
      <c r="AF92" s="39"/>
      <c r="AG92" s="38"/>
    </row>
    <row r="93" spans="1:33" s="27" customFormat="1" hidden="1" x14ac:dyDescent="0.25">
      <c r="A93" s="30">
        <f t="shared" si="28"/>
        <v>0</v>
      </c>
      <c r="B93" s="122">
        <f t="shared" si="23"/>
        <v>0</v>
      </c>
      <c r="C93" s="121">
        <f t="shared" si="24"/>
        <v>0</v>
      </c>
      <c r="D93" s="121">
        <f t="shared" si="25"/>
        <v>0</v>
      </c>
      <c r="E93" s="121">
        <f>IFERROR(IF($A93=0,0,#REF!*#REF!),0)</f>
        <v>0</v>
      </c>
      <c r="F93" s="122">
        <f t="shared" si="26"/>
        <v>0</v>
      </c>
      <c r="I93" s="30">
        <f t="shared" si="29"/>
        <v>0</v>
      </c>
      <c r="J93" s="30">
        <f>IF(I93=1,1,IF(SUM(J94:J$169)+SUM(I$26:I93)&lt;$I$22,1,0))</f>
        <v>0</v>
      </c>
      <c r="K93" s="33">
        <f t="shared" si="30"/>
        <v>0</v>
      </c>
      <c r="L93" s="33">
        <f t="shared" si="3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7"/>
        <v>0</v>
      </c>
      <c r="AE93" s="32"/>
      <c r="AF93" s="39"/>
      <c r="AG93" s="38"/>
    </row>
    <row r="94" spans="1:33" s="27" customFormat="1" hidden="1" x14ac:dyDescent="0.25">
      <c r="A94" s="30">
        <f t="shared" si="28"/>
        <v>0</v>
      </c>
      <c r="B94" s="122">
        <f t="shared" si="23"/>
        <v>0</v>
      </c>
      <c r="C94" s="121">
        <f t="shared" si="24"/>
        <v>0</v>
      </c>
      <c r="D94" s="121">
        <f t="shared" si="25"/>
        <v>0</v>
      </c>
      <c r="E94" s="121">
        <f>IFERROR(IF($A94=0,0,#REF!*#REF!),0)</f>
        <v>0</v>
      </c>
      <c r="F94" s="122">
        <f t="shared" si="26"/>
        <v>0</v>
      </c>
      <c r="I94" s="30">
        <f t="shared" si="29"/>
        <v>0</v>
      </c>
      <c r="J94" s="30">
        <f>IF(I94=1,1,IF(SUM(J95:J$169)+SUM(I$26:I94)&lt;$I$22,1,0))</f>
        <v>0</v>
      </c>
      <c r="K94" s="33">
        <f t="shared" si="30"/>
        <v>0</v>
      </c>
      <c r="L94" s="33">
        <f t="shared" si="3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7"/>
        <v>0</v>
      </c>
      <c r="AE94" s="32"/>
      <c r="AF94" s="39"/>
      <c r="AG94" s="38"/>
    </row>
    <row r="95" spans="1:33" s="27" customFormat="1" hidden="1" x14ac:dyDescent="0.25">
      <c r="A95" s="30">
        <f t="shared" si="28"/>
        <v>0</v>
      </c>
      <c r="B95" s="122">
        <f t="shared" si="23"/>
        <v>0</v>
      </c>
      <c r="C95" s="121">
        <f t="shared" si="24"/>
        <v>0</v>
      </c>
      <c r="D95" s="121">
        <f t="shared" si="25"/>
        <v>0</v>
      </c>
      <c r="E95" s="121">
        <f>IFERROR(IF($A95=0,0,#REF!*#REF!),0)</f>
        <v>0</v>
      </c>
      <c r="F95" s="122">
        <f t="shared" si="26"/>
        <v>0</v>
      </c>
      <c r="I95" s="30">
        <f t="shared" si="29"/>
        <v>0</v>
      </c>
      <c r="J95" s="30">
        <f>IF(I95=1,1,IF(SUM(J96:J$169)+SUM(I$26:I95)&lt;$I$22,1,0))</f>
        <v>0</v>
      </c>
      <c r="K95" s="33">
        <f t="shared" si="30"/>
        <v>0</v>
      </c>
      <c r="L95" s="33">
        <f t="shared" si="3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7"/>
        <v>0</v>
      </c>
      <c r="AE95" s="32"/>
      <c r="AF95" s="39"/>
      <c r="AG95" s="38"/>
    </row>
    <row r="96" spans="1:33" s="27" customFormat="1" hidden="1" x14ac:dyDescent="0.25">
      <c r="A96" s="30">
        <f t="shared" si="28"/>
        <v>0</v>
      </c>
      <c r="B96" s="122">
        <f t="shared" si="23"/>
        <v>0</v>
      </c>
      <c r="C96" s="121">
        <f t="shared" si="24"/>
        <v>0</v>
      </c>
      <c r="D96" s="121">
        <f t="shared" si="25"/>
        <v>0</v>
      </c>
      <c r="E96" s="121">
        <f>IFERROR(IF($A96=0,0,#REF!*#REF!),0)</f>
        <v>0</v>
      </c>
      <c r="F96" s="122">
        <f t="shared" si="26"/>
        <v>0</v>
      </c>
      <c r="I96" s="30">
        <f t="shared" si="29"/>
        <v>0</v>
      </c>
      <c r="J96" s="30">
        <f>IF(I96=1,1,IF(SUM(J97:J$169)+SUM(I$26:I96)&lt;$I$22,1,0))</f>
        <v>0</v>
      </c>
      <c r="K96" s="33">
        <f t="shared" si="30"/>
        <v>0</v>
      </c>
      <c r="L96" s="33">
        <f t="shared" si="3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7"/>
        <v>0</v>
      </c>
      <c r="AE96" s="32"/>
      <c r="AF96" s="39"/>
      <c r="AG96" s="38"/>
    </row>
    <row r="97" spans="1:33" s="27" customFormat="1" ht="14.45" hidden="1" customHeight="1" x14ac:dyDescent="0.25">
      <c r="A97" s="30">
        <f t="shared" si="28"/>
        <v>0</v>
      </c>
      <c r="B97" s="122">
        <f t="shared" si="23"/>
        <v>0</v>
      </c>
      <c r="C97" s="121">
        <f t="shared" si="24"/>
        <v>0</v>
      </c>
      <c r="D97" s="121">
        <f t="shared" si="25"/>
        <v>0</v>
      </c>
      <c r="E97" s="121">
        <f>IFERROR(IF($A97=0,0,#REF!*#REF!),0)</f>
        <v>0</v>
      </c>
      <c r="F97" s="122">
        <f t="shared" si="26"/>
        <v>0</v>
      </c>
      <c r="I97" s="30">
        <f t="shared" si="29"/>
        <v>0</v>
      </c>
      <c r="J97" s="30">
        <f>IF(I97=1,1,IF(SUM(J98:J$169)+SUM(I$26:I97)&lt;$I$22,1,0))</f>
        <v>0</v>
      </c>
      <c r="K97" s="33">
        <f t="shared" si="30"/>
        <v>0</v>
      </c>
      <c r="L97" s="33">
        <f t="shared" si="3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7"/>
        <v>0</v>
      </c>
      <c r="AE97" s="32"/>
      <c r="AF97" s="39"/>
      <c r="AG97" s="38"/>
    </row>
    <row r="98" spans="1:33" s="27" customFormat="1" hidden="1" x14ac:dyDescent="0.25">
      <c r="A98" s="30">
        <f t="shared" si="28"/>
        <v>0</v>
      </c>
      <c r="B98" s="122">
        <f t="shared" si="23"/>
        <v>0</v>
      </c>
      <c r="C98" s="121">
        <f t="shared" si="24"/>
        <v>0</v>
      </c>
      <c r="D98" s="121">
        <f t="shared" si="25"/>
        <v>0</v>
      </c>
      <c r="E98" s="121">
        <f>IFERROR(IF($A98=0,0,#REF!*#REF!),0)</f>
        <v>0</v>
      </c>
      <c r="F98" s="122">
        <f t="shared" si="26"/>
        <v>0</v>
      </c>
      <c r="I98" s="30">
        <f t="shared" si="29"/>
        <v>0</v>
      </c>
      <c r="J98" s="30">
        <f>IF(I98=1,1,IF(SUM(J99:J$169)+SUM(I$26:I98)&lt;$I$22,1,0))</f>
        <v>0</v>
      </c>
      <c r="K98" s="33">
        <f t="shared" si="30"/>
        <v>0</v>
      </c>
      <c r="L98" s="33">
        <f t="shared" si="3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7"/>
        <v>0</v>
      </c>
      <c r="AE98" s="32"/>
      <c r="AF98" s="39"/>
      <c r="AG98" s="38"/>
    </row>
    <row r="99" spans="1:33" s="27" customFormat="1" hidden="1" x14ac:dyDescent="0.25">
      <c r="A99" s="30">
        <f t="shared" si="28"/>
        <v>0</v>
      </c>
      <c r="B99" s="122">
        <f t="shared" si="23"/>
        <v>0</v>
      </c>
      <c r="C99" s="121">
        <f t="shared" si="24"/>
        <v>0</v>
      </c>
      <c r="D99" s="121">
        <f t="shared" si="25"/>
        <v>0</v>
      </c>
      <c r="E99" s="121">
        <f>IFERROR(IF($A99=0,0,#REF!*#REF!),0)</f>
        <v>0</v>
      </c>
      <c r="F99" s="122">
        <f t="shared" si="26"/>
        <v>0</v>
      </c>
      <c r="I99" s="30">
        <f t="shared" si="29"/>
        <v>0</v>
      </c>
      <c r="J99" s="30">
        <f>IF(I99=1,1,IF(SUM(J100:J$169)+SUM(I$26:I99)&lt;$I$22,1,0))</f>
        <v>0</v>
      </c>
      <c r="K99" s="33">
        <f t="shared" si="30"/>
        <v>0</v>
      </c>
      <c r="L99" s="33">
        <f t="shared" si="3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7"/>
        <v>0</v>
      </c>
      <c r="AE99" s="32"/>
      <c r="AF99" s="39"/>
      <c r="AG99" s="38"/>
    </row>
    <row r="100" spans="1:33" s="27" customFormat="1" hidden="1" x14ac:dyDescent="0.25">
      <c r="A100" s="30">
        <f t="shared" si="28"/>
        <v>0</v>
      </c>
      <c r="B100" s="122">
        <f t="shared" si="23"/>
        <v>0</v>
      </c>
      <c r="C100" s="121">
        <f t="shared" si="24"/>
        <v>0</v>
      </c>
      <c r="D100" s="121">
        <f t="shared" si="25"/>
        <v>0</v>
      </c>
      <c r="E100" s="121">
        <f>IFERROR(IF($A100=0,0,#REF!*#REF!),0)</f>
        <v>0</v>
      </c>
      <c r="F100" s="122">
        <f t="shared" si="26"/>
        <v>0</v>
      </c>
      <c r="I100" s="30">
        <f t="shared" si="29"/>
        <v>0</v>
      </c>
      <c r="J100" s="30">
        <f>IF(I100=1,1,IF(SUM(J101:J$169)+SUM(I$26:I100)&lt;$I$22,1,0))</f>
        <v>0</v>
      </c>
      <c r="K100" s="33">
        <f t="shared" si="30"/>
        <v>0</v>
      </c>
      <c r="L100" s="33">
        <f t="shared" si="3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7"/>
        <v>0</v>
      </c>
      <c r="AE100" s="32"/>
      <c r="AF100" s="39"/>
      <c r="AG100" s="38"/>
    </row>
    <row r="101" spans="1:33" s="27" customFormat="1" hidden="1" x14ac:dyDescent="0.25">
      <c r="A101" s="30">
        <f t="shared" si="28"/>
        <v>0</v>
      </c>
      <c r="B101" s="122">
        <f t="shared" si="23"/>
        <v>0</v>
      </c>
      <c r="C101" s="121">
        <f t="shared" si="24"/>
        <v>0</v>
      </c>
      <c r="D101" s="121">
        <f t="shared" si="25"/>
        <v>0</v>
      </c>
      <c r="E101" s="121">
        <f>IFERROR(IF($A101=0,0,#REF!*#REF!),0)</f>
        <v>0</v>
      </c>
      <c r="F101" s="122">
        <f t="shared" si="26"/>
        <v>0</v>
      </c>
      <c r="I101" s="30">
        <f t="shared" si="29"/>
        <v>0</v>
      </c>
      <c r="J101" s="30">
        <f>IF(I101=1,1,IF(SUM(J102:J$169)+SUM(I$26:I101)&lt;$I$22,1,0))</f>
        <v>0</v>
      </c>
      <c r="K101" s="33">
        <f t="shared" si="30"/>
        <v>0</v>
      </c>
      <c r="L101" s="33">
        <f t="shared" si="3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7"/>
        <v>0</v>
      </c>
      <c r="AE101" s="32"/>
      <c r="AF101" s="39"/>
      <c r="AG101" s="38"/>
    </row>
    <row r="102" spans="1:33" s="27" customFormat="1" hidden="1" x14ac:dyDescent="0.25">
      <c r="A102" s="30">
        <f t="shared" si="28"/>
        <v>0</v>
      </c>
      <c r="B102" s="122">
        <f t="shared" si="23"/>
        <v>0</v>
      </c>
      <c r="C102" s="121">
        <f t="shared" si="24"/>
        <v>0</v>
      </c>
      <c r="D102" s="121">
        <f t="shared" si="25"/>
        <v>0</v>
      </c>
      <c r="E102" s="121">
        <f>IFERROR(IF($A102=0,0,#REF!*#REF!),0)</f>
        <v>0</v>
      </c>
      <c r="F102" s="122">
        <f t="shared" si="26"/>
        <v>0</v>
      </c>
      <c r="I102" s="30">
        <f t="shared" si="29"/>
        <v>0</v>
      </c>
      <c r="J102" s="30">
        <f>IF(I102=1,1,IF(SUM(J103:J$169)+SUM(I$26:I102)&lt;$I$22,1,0))</f>
        <v>0</v>
      </c>
      <c r="K102" s="33">
        <f t="shared" si="30"/>
        <v>0</v>
      </c>
      <c r="L102" s="33">
        <f t="shared" si="31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7"/>
        <v>0</v>
      </c>
      <c r="AE102" s="32"/>
      <c r="AF102" s="39"/>
      <c r="AG102" s="38"/>
    </row>
    <row r="103" spans="1:33" s="27" customFormat="1" hidden="1" x14ac:dyDescent="0.25">
      <c r="A103" s="30">
        <f t="shared" si="28"/>
        <v>0</v>
      </c>
      <c r="B103" s="122">
        <f t="shared" si="23"/>
        <v>0</v>
      </c>
      <c r="C103" s="121">
        <f t="shared" si="24"/>
        <v>0</v>
      </c>
      <c r="D103" s="121">
        <f t="shared" si="25"/>
        <v>0</v>
      </c>
      <c r="E103" s="121">
        <f>IFERROR(IF($A103=0,0,#REF!*#REF!),0)</f>
        <v>0</v>
      </c>
      <c r="F103" s="122">
        <f t="shared" si="26"/>
        <v>0</v>
      </c>
      <c r="I103" s="30">
        <f t="shared" si="29"/>
        <v>0</v>
      </c>
      <c r="J103" s="30">
        <f>IF(I103=1,1,IF(SUM(J104:J$169)+SUM(I$26:I103)&lt;$I$22,1,0))</f>
        <v>0</v>
      </c>
      <c r="K103" s="33">
        <f t="shared" si="30"/>
        <v>0</v>
      </c>
      <c r="L103" s="33">
        <f t="shared" si="31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7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IF(I104=1,1,IF(SUM(J107:J$169)+SUM(I$26:I104)&lt;$I$22,1,0))</f>
        <v>1</v>
      </c>
      <c r="K104" s="33">
        <f t="shared" si="30"/>
        <v>1</v>
      </c>
      <c r="L104" s="33">
        <f t="shared" si="31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ROUND(AD41+AD62+AD83,2)</f>
        <v>15353.34</v>
      </c>
      <c r="AE104" s="32"/>
      <c r="AF104" s="39"/>
      <c r="AG104" s="38"/>
    </row>
    <row r="105" spans="1:33" s="101" customFormat="1" ht="14.45" customHeight="1" x14ac:dyDescent="0.25">
      <c r="A105" s="30"/>
      <c r="B105" s="122">
        <f>IFERROR(IF($A105=0,0, ($AD105/$G$1)/$E$1  ),0)</f>
        <v>0</v>
      </c>
      <c r="C105" s="121">
        <f>IF($A105=0,0,$B105*$E$1)</f>
        <v>0</v>
      </c>
      <c r="D105" s="121">
        <f>IF($A105=0,0,$B105*$F$1)</f>
        <v>0</v>
      </c>
      <c r="E105" s="121"/>
      <c r="F105" s="122"/>
      <c r="G105" s="64" t="s">
        <v>16</v>
      </c>
      <c r="H105" s="285">
        <f>IFERROR(IF(G105=$A$1,1,0),0)</f>
        <v>1</v>
      </c>
      <c r="I105" s="30">
        <v>1</v>
      </c>
      <c r="J105" s="30">
        <f>H105</f>
        <v>1</v>
      </c>
      <c r="K105" s="33">
        <f t="shared" si="30"/>
        <v>1</v>
      </c>
      <c r="L105" s="33">
        <f t="shared" si="31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12902.946936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IF(I106=1,1,IF(SUM(J109:J$169)+SUM(I$26:I106)&lt;$I$22,1,0))</f>
        <v>1</v>
      </c>
      <c r="K106" s="33">
        <f t="shared" si="30"/>
        <v>1</v>
      </c>
      <c r="L106" s="33">
        <f t="shared" si="31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ROUND(AD104+AD105,2)</f>
        <v>28256.29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 t="s">
        <v>18</v>
      </c>
      <c r="H107" s="100" t="s">
        <v>17</v>
      </c>
      <c r="I107" s="30">
        <v>1</v>
      </c>
      <c r="J107" s="30">
        <f>IF(I107=1,1,IF(SUM(J109:J$169)+SUM(I$26:I107)&lt;$I$22,1,0))</f>
        <v>1</v>
      </c>
      <c r="K107" s="33">
        <f t="shared" si="30"/>
        <v>1</v>
      </c>
      <c r="L107" s="33">
        <f t="shared" si="31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285">
        <f t="shared" ref="H108:H117" si="32">IFERROR(IF(G108=$A$1,1,0),0)</f>
        <v>1</v>
      </c>
      <c r="I108" s="30">
        <v>1</v>
      </c>
      <c r="J108" s="30">
        <f t="shared" ref="J108:J117" si="33">I108</f>
        <v>1</v>
      </c>
      <c r="K108" s="33">
        <f t="shared" si="30"/>
        <v>1</v>
      </c>
      <c r="L108" s="33">
        <f t="shared" si="31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4606.0024999999996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285">
        <f t="shared" si="32"/>
        <v>1</v>
      </c>
      <c r="I109" s="30">
        <f t="shared" ref="I109:I117" si="34">IF($AD109=0,0,1)</f>
        <v>0</v>
      </c>
      <c r="J109" s="30">
        <f t="shared" si="33"/>
        <v>0</v>
      </c>
      <c r="K109" s="33">
        <f t="shared" si="30"/>
        <v>0</v>
      </c>
      <c r="L109" s="33">
        <f t="shared" si="3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35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285">
        <f t="shared" si="32"/>
        <v>1</v>
      </c>
      <c r="I110" s="30">
        <f t="shared" si="34"/>
        <v>0</v>
      </c>
      <c r="J110" s="30">
        <f t="shared" si="33"/>
        <v>0</v>
      </c>
      <c r="K110" s="33">
        <f t="shared" si="30"/>
        <v>0</v>
      </c>
      <c r="L110" s="33">
        <f t="shared" si="3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35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285">
        <f t="shared" si="32"/>
        <v>1</v>
      </c>
      <c r="I111" s="30">
        <f t="shared" si="34"/>
        <v>0</v>
      </c>
      <c r="J111" s="30">
        <f t="shared" si="33"/>
        <v>0</v>
      </c>
      <c r="K111" s="33">
        <f t="shared" si="30"/>
        <v>0</v>
      </c>
      <c r="L111" s="33">
        <f t="shared" si="3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35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285">
        <f t="shared" si="32"/>
        <v>1</v>
      </c>
      <c r="I112" s="30">
        <f t="shared" si="34"/>
        <v>0</v>
      </c>
      <c r="J112" s="30">
        <f t="shared" si="33"/>
        <v>0</v>
      </c>
      <c r="K112" s="33">
        <f t="shared" si="30"/>
        <v>0</v>
      </c>
      <c r="L112" s="33">
        <f t="shared" si="3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35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285">
        <f t="shared" si="32"/>
        <v>0</v>
      </c>
      <c r="I113" s="30">
        <f t="shared" si="34"/>
        <v>0</v>
      </c>
      <c r="J113" s="30">
        <f t="shared" si="33"/>
        <v>0</v>
      </c>
      <c r="K113" s="33">
        <f t="shared" si="30"/>
        <v>0</v>
      </c>
      <c r="L113" s="33">
        <f t="shared" si="3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5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285">
        <f t="shared" si="32"/>
        <v>0</v>
      </c>
      <c r="I114" s="30">
        <f t="shared" si="34"/>
        <v>0</v>
      </c>
      <c r="J114" s="30">
        <f t="shared" si="33"/>
        <v>0</v>
      </c>
      <c r="K114" s="33">
        <f t="shared" si="30"/>
        <v>0</v>
      </c>
      <c r="L114" s="33">
        <f t="shared" si="3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5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285">
        <f t="shared" si="32"/>
        <v>0</v>
      </c>
      <c r="I115" s="30">
        <f t="shared" si="34"/>
        <v>0</v>
      </c>
      <c r="J115" s="30">
        <f t="shared" si="33"/>
        <v>0</v>
      </c>
      <c r="K115" s="33">
        <f t="shared" si="30"/>
        <v>0</v>
      </c>
      <c r="L115" s="33">
        <f t="shared" si="3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5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285">
        <f t="shared" si="32"/>
        <v>0</v>
      </c>
      <c r="I116" s="30">
        <f t="shared" si="34"/>
        <v>0</v>
      </c>
      <c r="J116" s="30">
        <f t="shared" si="33"/>
        <v>0</v>
      </c>
      <c r="K116" s="33">
        <f t="shared" si="30"/>
        <v>0</v>
      </c>
      <c r="L116" s="33">
        <f t="shared" si="3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5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285">
        <f t="shared" si="32"/>
        <v>0</v>
      </c>
      <c r="I117" s="30">
        <f t="shared" si="34"/>
        <v>0</v>
      </c>
      <c r="J117" s="30">
        <f t="shared" si="33"/>
        <v>0</v>
      </c>
      <c r="K117" s="33">
        <f t="shared" si="30"/>
        <v>0</v>
      </c>
      <c r="L117" s="33">
        <f t="shared" si="31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35"/>
        <v>0</v>
      </c>
      <c r="AE117" s="102"/>
      <c r="AF117" s="104"/>
      <c r="AG117" s="103"/>
    </row>
    <row r="118" spans="1:33" s="27" customFormat="1" x14ac:dyDescent="0.25">
      <c r="A118" s="30"/>
      <c r="B118" s="122">
        <f>IFERROR(IF($A118=0,0, ($AD118/$G$1)/$E$1  ),0)</f>
        <v>0</v>
      </c>
      <c r="C118" s="121">
        <f>IF($A118=0,0,$B118*$E$1)</f>
        <v>0</v>
      </c>
      <c r="D118" s="121">
        <f>IF($A118=0,0,$B118*$F$1)</f>
        <v>0</v>
      </c>
      <c r="E118" s="121"/>
      <c r="F118" s="122"/>
      <c r="I118" s="30">
        <v>1</v>
      </c>
      <c r="J118" s="62">
        <v>1</v>
      </c>
      <c r="K118" s="33">
        <f t="shared" si="30"/>
        <v>1</v>
      </c>
      <c r="L118" s="33">
        <f t="shared" si="31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ROUND(SUM(AD108:AD117),2)</f>
        <v>4606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0"/>
        <v>1</v>
      </c>
      <c r="L119" s="33">
        <f t="shared" si="31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ROUND(AD106+AD118,2)</f>
        <v>32862.29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0"/>
        <v>1</v>
      </c>
      <c r="L120" s="33">
        <f t="shared" si="31"/>
        <v>1</v>
      </c>
      <c r="M120" s="33"/>
      <c r="N120" s="33"/>
      <c r="O120" s="33"/>
      <c r="P120" s="33"/>
      <c r="Q120" s="33"/>
      <c r="R120" s="33"/>
      <c r="S120" s="33"/>
      <c r="T120" s="281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ROUND(AD39+AD119,2)</f>
        <v>33886.910000000003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30"/>
        <v>1</v>
      </c>
      <c r="L121" s="61">
        <f t="shared" si="31"/>
        <v>1</v>
      </c>
      <c r="M121" s="61"/>
      <c r="N121" s="61"/>
      <c r="O121" s="61"/>
      <c r="P121" s="61"/>
      <c r="Q121" s="61"/>
      <c r="R121" s="61"/>
      <c r="S121" s="61"/>
      <c r="T121" s="146">
        <v>40</v>
      </c>
      <c r="U121" s="145"/>
      <c r="V121" s="571" t="s">
        <v>30</v>
      </c>
      <c r="W121" s="571"/>
      <c r="X121" s="572" t="str">
        <f>IF($AD$119=0,"ZERO",CONCATENATE(TEXT(T121,"#.##0,00")," ",AC25))</f>
        <v>40,00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847.17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IF(I122=1,1,IF(SUM(J123:J$169)+SUM(I$26:I122)&lt;$I$22,1,0))</f>
        <v>1</v>
      </c>
      <c r="K122" s="33">
        <f t="shared" si="30"/>
        <v>1</v>
      </c>
      <c r="L122" s="33">
        <f t="shared" si="31"/>
        <v>1</v>
      </c>
      <c r="M122" s="33"/>
      <c r="N122" s="33"/>
      <c r="O122" s="33"/>
      <c r="P122" s="33"/>
      <c r="Q122" s="33"/>
      <c r="R122" s="33"/>
      <c r="S122" s="33"/>
      <c r="T122" s="285" t="s">
        <v>8</v>
      </c>
      <c r="U122" s="124"/>
      <c r="V122" s="568" t="s">
        <v>28</v>
      </c>
      <c r="W122" s="568"/>
      <c r="X122" s="568"/>
      <c r="Y122" s="568"/>
      <c r="Z122" s="568"/>
      <c r="AA122" s="286" t="s">
        <v>22</v>
      </c>
      <c r="AB122" s="282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>
        <f t="shared" ref="B123:B133" si="36">IFERROR(IF($A123=0,0, ($AD123)/$E$1  ),0)</f>
        <v>0</v>
      </c>
      <c r="C123" s="121">
        <f t="shared" ref="C123:C133" si="37">IF($A123=0,0,$B123*$E$1)</f>
        <v>0</v>
      </c>
      <c r="D123" s="121">
        <f t="shared" ref="D123:D133" si="38">IF($A123=0,0,$B123*$F$1)</f>
        <v>0</v>
      </c>
      <c r="E123" s="121">
        <f t="shared" ref="E123:E133" si="39">IFERROR(IF($A123=0,0,$AB123),0)</f>
        <v>0</v>
      </c>
      <c r="F123" s="122"/>
      <c r="I123" s="30">
        <v>1</v>
      </c>
      <c r="J123" s="30">
        <f>IF(I123=1,1,IF(SUM(J124:J$169)+SUM(I$26:I123)&lt;$I$22,1,0))</f>
        <v>1</v>
      </c>
      <c r="K123" s="33">
        <f t="shared" si="30"/>
        <v>1</v>
      </c>
      <c r="L123" s="33">
        <f t="shared" si="31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ref="A124:A129" si="40">IFERROR(IF(AD124&gt;0,T124,0),0)</f>
        <v>0</v>
      </c>
      <c r="B124" s="122">
        <f t="shared" si="36"/>
        <v>0</v>
      </c>
      <c r="C124" s="121">
        <f t="shared" si="37"/>
        <v>0</v>
      </c>
      <c r="D124" s="121">
        <f t="shared" si="38"/>
        <v>0</v>
      </c>
      <c r="E124" s="121">
        <f t="shared" si="39"/>
        <v>0</v>
      </c>
      <c r="F124" s="31"/>
      <c r="I124" s="30">
        <f t="shared" ref="I124:I133" si="41">IF($AD124=0,0,1)</f>
        <v>0</v>
      </c>
      <c r="J124" s="30">
        <f>IF(I124=1,1,IF(SUM(J125:J$169)+SUM(I$26:I124)&lt;$I$22,1,0))</f>
        <v>0</v>
      </c>
      <c r="K124" s="33">
        <f t="shared" si="30"/>
        <v>0</v>
      </c>
      <c r="L124" s="33">
        <f t="shared" si="3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42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0"/>
        <v>0</v>
      </c>
      <c r="B125" s="122">
        <f t="shared" si="36"/>
        <v>0</v>
      </c>
      <c r="C125" s="121">
        <f t="shared" si="37"/>
        <v>0</v>
      </c>
      <c r="D125" s="121">
        <f t="shared" si="38"/>
        <v>0</v>
      </c>
      <c r="E125" s="121">
        <f t="shared" si="39"/>
        <v>0</v>
      </c>
      <c r="F125" s="31"/>
      <c r="I125" s="30">
        <f t="shared" si="41"/>
        <v>0</v>
      </c>
      <c r="J125" s="30">
        <f>IF(I125=1,1,IF(SUM(J126:J$169)+SUM(I$26:I125)&lt;$I$22,1,0))</f>
        <v>0</v>
      </c>
      <c r="K125" s="33">
        <f t="shared" si="30"/>
        <v>0</v>
      </c>
      <c r="L125" s="33">
        <f t="shared" si="3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2"/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0"/>
        <v>0</v>
      </c>
      <c r="B126" s="122">
        <f t="shared" si="36"/>
        <v>0</v>
      </c>
      <c r="C126" s="121">
        <f t="shared" si="37"/>
        <v>0</v>
      </c>
      <c r="D126" s="121">
        <f t="shared" si="38"/>
        <v>0</v>
      </c>
      <c r="E126" s="121">
        <f t="shared" si="39"/>
        <v>0</v>
      </c>
      <c r="F126" s="31"/>
      <c r="I126" s="30">
        <f t="shared" si="41"/>
        <v>0</v>
      </c>
      <c r="J126" s="30">
        <f>IF(I126=1,1,IF(SUM(J127:J$169)+SUM(I$26:I126)&lt;$I$22,1,0))</f>
        <v>0</v>
      </c>
      <c r="K126" s="33">
        <f t="shared" si="30"/>
        <v>0</v>
      </c>
      <c r="L126" s="33">
        <f t="shared" si="31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2"/>
        <v>0</v>
      </c>
      <c r="AE126" s="32"/>
      <c r="AF126" s="39"/>
      <c r="AG126" s="38"/>
    </row>
    <row r="127" spans="1:33" s="27" customFormat="1" hidden="1" x14ac:dyDescent="0.25">
      <c r="A127" s="30">
        <f t="shared" si="40"/>
        <v>0</v>
      </c>
      <c r="B127" s="122">
        <f t="shared" si="36"/>
        <v>0</v>
      </c>
      <c r="C127" s="121">
        <f t="shared" si="37"/>
        <v>0</v>
      </c>
      <c r="D127" s="121">
        <f t="shared" si="38"/>
        <v>0</v>
      </c>
      <c r="E127" s="121">
        <f t="shared" si="39"/>
        <v>0</v>
      </c>
      <c r="F127" s="31"/>
      <c r="I127" s="30">
        <f t="shared" si="41"/>
        <v>0</v>
      </c>
      <c r="J127" s="30">
        <f>IF(I127=1,1,IF(SUM(J128:J$169)+SUM(I$26:I127)&lt;$I$22,1,0))</f>
        <v>0</v>
      </c>
      <c r="K127" s="33">
        <f t="shared" si="30"/>
        <v>0</v>
      </c>
      <c r="L127" s="33">
        <f t="shared" si="31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2"/>
        <v>0</v>
      </c>
      <c r="AE127" s="32"/>
      <c r="AF127" s="39"/>
      <c r="AG127" s="38"/>
    </row>
    <row r="128" spans="1:33" s="27" customFormat="1" hidden="1" x14ac:dyDescent="0.25">
      <c r="A128" s="30">
        <f t="shared" si="40"/>
        <v>0</v>
      </c>
      <c r="B128" s="122">
        <f t="shared" si="36"/>
        <v>0</v>
      </c>
      <c r="C128" s="121">
        <f t="shared" si="37"/>
        <v>0</v>
      </c>
      <c r="D128" s="121">
        <f t="shared" si="38"/>
        <v>0</v>
      </c>
      <c r="E128" s="121">
        <f t="shared" si="39"/>
        <v>0</v>
      </c>
      <c r="F128" s="31"/>
      <c r="I128" s="30">
        <f t="shared" si="41"/>
        <v>0</v>
      </c>
      <c r="J128" s="30">
        <f>IF(I128=1,1,IF(SUM(J129:J$169)+SUM(I$26:I128)&lt;$I$22,1,0))</f>
        <v>0</v>
      </c>
      <c r="K128" s="33">
        <f t="shared" si="30"/>
        <v>0</v>
      </c>
      <c r="L128" s="33">
        <f t="shared" si="31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2"/>
        <v>0</v>
      </c>
      <c r="AE128" s="32"/>
      <c r="AF128" s="39"/>
      <c r="AG128" s="38"/>
    </row>
    <row r="129" spans="1:42" s="27" customFormat="1" hidden="1" x14ac:dyDescent="0.25">
      <c r="A129" s="30">
        <f t="shared" si="40"/>
        <v>0</v>
      </c>
      <c r="B129" s="122">
        <f t="shared" si="36"/>
        <v>0</v>
      </c>
      <c r="C129" s="121">
        <f t="shared" si="37"/>
        <v>0</v>
      </c>
      <c r="D129" s="121">
        <f t="shared" si="38"/>
        <v>0</v>
      </c>
      <c r="E129" s="121">
        <f t="shared" si="39"/>
        <v>0</v>
      </c>
      <c r="F129" s="31"/>
      <c r="I129" s="30">
        <f t="shared" si="41"/>
        <v>0</v>
      </c>
      <c r="J129" s="30">
        <f>IF(I129=1,1,IF(SUM(J130:J$169)+SUM(I$26:I129)&lt;$I$22,1,0))</f>
        <v>1</v>
      </c>
      <c r="K129" s="33">
        <f t="shared" si="30"/>
        <v>1</v>
      </c>
      <c r="L129" s="33">
        <f t="shared" si="3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2"/>
        <v>0</v>
      </c>
      <c r="AE129" s="32"/>
      <c r="AF129" s="39"/>
      <c r="AG129" s="38"/>
    </row>
    <row r="130" spans="1:42" s="27" customFormat="1" x14ac:dyDescent="0.25">
      <c r="A130" s="30"/>
      <c r="B130" s="122">
        <f t="shared" si="36"/>
        <v>0</v>
      </c>
      <c r="C130" s="121">
        <f t="shared" si="37"/>
        <v>0</v>
      </c>
      <c r="D130" s="121">
        <f t="shared" si="38"/>
        <v>0</v>
      </c>
      <c r="E130" s="121">
        <f t="shared" si="39"/>
        <v>0</v>
      </c>
      <c r="F130" s="31"/>
      <c r="I130" s="30">
        <f t="shared" si="41"/>
        <v>0</v>
      </c>
      <c r="J130" s="30">
        <f>IF(I130=1,1,IF(SUM(J131:J$169)+SUM(I$26:I130)&lt;$I$22,1,0))</f>
        <v>1</v>
      </c>
      <c r="K130" s="33">
        <f t="shared" si="30"/>
        <v>1</v>
      </c>
      <c r="L130" s="33">
        <f t="shared" si="3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2"/>
        <v>0</v>
      </c>
      <c r="AE130" s="32"/>
      <c r="AF130" s="39"/>
      <c r="AG130" s="38"/>
    </row>
    <row r="131" spans="1:42" s="27" customFormat="1" x14ac:dyDescent="0.25">
      <c r="A131" s="30"/>
      <c r="B131" s="122">
        <f t="shared" si="36"/>
        <v>0</v>
      </c>
      <c r="C131" s="121">
        <f t="shared" si="37"/>
        <v>0</v>
      </c>
      <c r="D131" s="121">
        <f t="shared" si="38"/>
        <v>0</v>
      </c>
      <c r="E131" s="121">
        <f t="shared" si="39"/>
        <v>0</v>
      </c>
      <c r="F131" s="31"/>
      <c r="I131" s="30">
        <f t="shared" si="41"/>
        <v>0</v>
      </c>
      <c r="J131" s="30">
        <f>IF(I131=1,1,IF(SUM(J132:J$169)+SUM(I$26:I131)&lt;$I$22,1,0))</f>
        <v>1</v>
      </c>
      <c r="K131" s="33">
        <f t="shared" si="30"/>
        <v>1</v>
      </c>
      <c r="L131" s="33">
        <f t="shared" si="3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2"/>
        <v>0</v>
      </c>
      <c r="AE131" s="32"/>
      <c r="AF131" s="39"/>
      <c r="AG131" s="38"/>
    </row>
    <row r="132" spans="1:42" s="27" customFormat="1" x14ac:dyDescent="0.25">
      <c r="A132" s="30"/>
      <c r="B132" s="122">
        <f t="shared" si="36"/>
        <v>0</v>
      </c>
      <c r="C132" s="121">
        <f t="shared" si="37"/>
        <v>0</v>
      </c>
      <c r="D132" s="121">
        <f t="shared" si="38"/>
        <v>0</v>
      </c>
      <c r="E132" s="121">
        <f t="shared" si="39"/>
        <v>0</v>
      </c>
      <c r="F132" s="31"/>
      <c r="I132" s="30">
        <f t="shared" si="41"/>
        <v>0</v>
      </c>
      <c r="J132" s="30">
        <f>IF(I132=1,1,IF(SUM(J133:J$169)+SUM(I$26:I132)&lt;$I$22,1,0))</f>
        <v>1</v>
      </c>
      <c r="K132" s="33">
        <f t="shared" si="30"/>
        <v>1</v>
      </c>
      <c r="L132" s="33">
        <f t="shared" si="3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2"/>
        <v>0</v>
      </c>
      <c r="AE132" s="32"/>
      <c r="AF132" s="39"/>
      <c r="AG132" s="38"/>
    </row>
    <row r="133" spans="1:42" s="27" customFormat="1" x14ac:dyDescent="0.25">
      <c r="A133" s="30"/>
      <c r="B133" s="122">
        <f t="shared" si="36"/>
        <v>0</v>
      </c>
      <c r="C133" s="121">
        <f t="shared" si="37"/>
        <v>0</v>
      </c>
      <c r="D133" s="121">
        <f t="shared" si="38"/>
        <v>0</v>
      </c>
      <c r="E133" s="121">
        <f t="shared" si="39"/>
        <v>0</v>
      </c>
      <c r="F133" s="31"/>
      <c r="I133" s="30">
        <f t="shared" si="41"/>
        <v>0</v>
      </c>
      <c r="J133" s="30">
        <f>IF(I133=1,1,IF(SUM(J134:J$169)+SUM(I$26:I133)&lt;$I$22,1,0))</f>
        <v>1</v>
      </c>
      <c r="K133" s="33">
        <f t="shared" si="30"/>
        <v>1</v>
      </c>
      <c r="L133" s="33">
        <f t="shared" si="31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2"/>
        <v>0</v>
      </c>
      <c r="AE133" s="32"/>
      <c r="AF133" s="39"/>
      <c r="AG133" s="38"/>
    </row>
    <row r="134" spans="1:42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30"/>
        <v>1</v>
      </c>
      <c r="L134" s="61">
        <f t="shared" si="31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ROUND(SUM(AD123:AD133),2)</f>
        <v>0</v>
      </c>
      <c r="AE134" s="102"/>
      <c r="AF134" s="104"/>
      <c r="AG134" s="103"/>
    </row>
    <row r="135" spans="1:42" s="27" customFormat="1" ht="25.5" x14ac:dyDescent="0.25">
      <c r="H135" s="138" t="s">
        <v>26</v>
      </c>
      <c r="I135" s="30">
        <v>1</v>
      </c>
      <c r="J135" s="30">
        <f>IF(I135=1,1,IF(SUM(J137:J$169)+SUM(I$26:I135)&lt;$I$22,1,0))</f>
        <v>1</v>
      </c>
      <c r="K135" s="33">
        <f t="shared" si="30"/>
        <v>1</v>
      </c>
      <c r="L135" s="33">
        <f t="shared" si="31"/>
        <v>1</v>
      </c>
      <c r="M135" s="33"/>
      <c r="N135" s="33"/>
      <c r="O135" s="33"/>
      <c r="P135" s="33"/>
      <c r="Q135" s="33"/>
      <c r="R135" s="33"/>
      <c r="S135" s="33"/>
      <c r="T135" s="285" t="s">
        <v>8</v>
      </c>
      <c r="U135" s="124"/>
      <c r="V135" s="568" t="s">
        <v>25</v>
      </c>
      <c r="W135" s="568"/>
      <c r="X135" s="568"/>
      <c r="Y135" s="568"/>
      <c r="Z135" s="568"/>
      <c r="AA135" s="286" t="s">
        <v>22</v>
      </c>
      <c r="AB135" s="282" t="s">
        <v>21</v>
      </c>
      <c r="AC135" s="135" t="s">
        <v>24</v>
      </c>
      <c r="AD135" s="134" t="s">
        <v>20</v>
      </c>
      <c r="AE135" s="32"/>
      <c r="AF135" s="39"/>
      <c r="AG135" s="38"/>
      <c r="AP135" s="257" t="s">
        <v>410</v>
      </c>
    </row>
    <row r="136" spans="1:42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1" t="s">
        <v>480</v>
      </c>
      <c r="W136" s="431"/>
      <c r="X136" s="431"/>
      <c r="Y136" s="431"/>
      <c r="Z136" s="431"/>
      <c r="AA136" s="131" t="s">
        <v>441</v>
      </c>
      <c r="AB136" s="115">
        <v>2</v>
      </c>
      <c r="AC136" s="207">
        <f>VLOOKUP(V136,BASE!$B$5:$E$60,4,FALSE)</f>
        <v>162</v>
      </c>
      <c r="AD136" s="113">
        <f>ROUND(AC136*AB136,2)</f>
        <v>324</v>
      </c>
      <c r="AE136" s="32"/>
      <c r="AF136" s="39"/>
      <c r="AG136" s="38"/>
    </row>
    <row r="137" spans="1:42" s="27" customFormat="1" x14ac:dyDescent="0.25">
      <c r="A137" s="30"/>
      <c r="B137" s="122">
        <f t="shared" ref="B137:B147" si="43">IFERROR(IF($A137=0,0, ($AD137)/$E$1  ),0)</f>
        <v>0</v>
      </c>
      <c r="C137" s="121">
        <f t="shared" ref="C137:C147" si="44">IF($A137=0,0,$B137*$E$1)</f>
        <v>0</v>
      </c>
      <c r="D137" s="121">
        <f t="shared" ref="D137:D147" si="45">IF($A137=0,0,$B137*$F$1)</f>
        <v>0</v>
      </c>
      <c r="E137" s="121">
        <f t="shared" ref="E137:E147" si="46">IFERROR(IF($A137=0,0,$AB137),0)</f>
        <v>0</v>
      </c>
      <c r="F137" s="31"/>
      <c r="G137" s="27">
        <f t="shared" ref="G137:G147" ca="1" si="47">IF($H137=0,0,IFERROR(INDIRECT(CONCATENATE("'",$T137,"'!E1")),0))</f>
        <v>0</v>
      </c>
      <c r="H137" s="285">
        <f t="shared" ref="H137:H147" ca="1" si="48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0"/>
        <v>1</v>
      </c>
      <c r="L137" s="33">
        <f t="shared" si="31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42" s="27" customFormat="1" hidden="1" x14ac:dyDescent="0.25">
      <c r="A138" s="30">
        <f t="shared" ref="A138:A147" si="49">IFERROR(IF(AD138&gt;0,T138,0),0)</f>
        <v>0</v>
      </c>
      <c r="B138" s="122">
        <f t="shared" si="43"/>
        <v>0</v>
      </c>
      <c r="C138" s="121">
        <f t="shared" si="44"/>
        <v>0</v>
      </c>
      <c r="D138" s="121">
        <f t="shared" si="45"/>
        <v>0</v>
      </c>
      <c r="E138" s="121">
        <f t="shared" si="46"/>
        <v>0</v>
      </c>
      <c r="G138" s="27">
        <f t="shared" ca="1" si="47"/>
        <v>0</v>
      </c>
      <c r="H138" s="285">
        <f t="shared" ca="1" si="48"/>
        <v>0</v>
      </c>
      <c r="I138" s="30">
        <f t="shared" ref="I138:I147" si="50">IF($AD138=0,0,1)</f>
        <v>0</v>
      </c>
      <c r="J138" s="30">
        <v>0</v>
      </c>
      <c r="K138" s="33">
        <f t="shared" si="30"/>
        <v>0</v>
      </c>
      <c r="L138" s="33">
        <f t="shared" si="3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1">ROUND(AC138*AB138,4)</f>
        <v>0</v>
      </c>
      <c r="AE138" s="32"/>
      <c r="AF138" s="39"/>
      <c r="AG138" s="38"/>
    </row>
    <row r="139" spans="1:42" s="27" customFormat="1" hidden="1" x14ac:dyDescent="0.25">
      <c r="A139" s="30">
        <f t="shared" si="49"/>
        <v>0</v>
      </c>
      <c r="B139" s="122">
        <f t="shared" si="43"/>
        <v>0</v>
      </c>
      <c r="C139" s="121">
        <f t="shared" si="44"/>
        <v>0</v>
      </c>
      <c r="D139" s="121">
        <f t="shared" si="45"/>
        <v>0</v>
      </c>
      <c r="E139" s="121">
        <f t="shared" si="46"/>
        <v>0</v>
      </c>
      <c r="G139" s="27">
        <f t="shared" ca="1" si="47"/>
        <v>0</v>
      </c>
      <c r="H139" s="285">
        <f t="shared" ca="1" si="48"/>
        <v>0</v>
      </c>
      <c r="I139" s="30">
        <f t="shared" si="50"/>
        <v>0</v>
      </c>
      <c r="J139" s="30">
        <v>0</v>
      </c>
      <c r="K139" s="33">
        <f t="shared" si="30"/>
        <v>0</v>
      </c>
      <c r="L139" s="33">
        <f t="shared" si="3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1"/>
        <v>0</v>
      </c>
      <c r="AE139" s="32"/>
      <c r="AF139" s="39"/>
      <c r="AG139" s="38"/>
    </row>
    <row r="140" spans="1:42" s="27" customFormat="1" hidden="1" x14ac:dyDescent="0.25">
      <c r="A140" s="30">
        <f t="shared" si="49"/>
        <v>0</v>
      </c>
      <c r="B140" s="122">
        <f t="shared" si="43"/>
        <v>0</v>
      </c>
      <c r="C140" s="121">
        <f t="shared" si="44"/>
        <v>0</v>
      </c>
      <c r="D140" s="121">
        <f t="shared" si="45"/>
        <v>0</v>
      </c>
      <c r="E140" s="121">
        <f t="shared" si="46"/>
        <v>0</v>
      </c>
      <c r="G140" s="27">
        <f t="shared" ca="1" si="47"/>
        <v>0</v>
      </c>
      <c r="H140" s="285">
        <f t="shared" ca="1" si="48"/>
        <v>0</v>
      </c>
      <c r="I140" s="30">
        <f t="shared" si="50"/>
        <v>0</v>
      </c>
      <c r="J140" s="30">
        <v>0</v>
      </c>
      <c r="K140" s="33">
        <f t="shared" si="30"/>
        <v>0</v>
      </c>
      <c r="L140" s="33">
        <f t="shared" si="3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1"/>
        <v>0</v>
      </c>
      <c r="AE140" s="32"/>
      <c r="AF140" s="39"/>
      <c r="AG140" s="38"/>
    </row>
    <row r="141" spans="1:42" s="27" customFormat="1" hidden="1" x14ac:dyDescent="0.25">
      <c r="A141" s="30">
        <f t="shared" si="49"/>
        <v>0</v>
      </c>
      <c r="B141" s="122">
        <f t="shared" si="43"/>
        <v>0</v>
      </c>
      <c r="C141" s="121">
        <f t="shared" si="44"/>
        <v>0</v>
      </c>
      <c r="D141" s="121">
        <f t="shared" si="45"/>
        <v>0</v>
      </c>
      <c r="E141" s="121">
        <f t="shared" si="46"/>
        <v>0</v>
      </c>
      <c r="G141" s="27">
        <f t="shared" ca="1" si="47"/>
        <v>0</v>
      </c>
      <c r="H141" s="285">
        <f t="shared" ca="1" si="48"/>
        <v>0</v>
      </c>
      <c r="I141" s="30">
        <f t="shared" si="50"/>
        <v>0</v>
      </c>
      <c r="J141" s="30">
        <v>0</v>
      </c>
      <c r="K141" s="33">
        <f t="shared" si="30"/>
        <v>0</v>
      </c>
      <c r="L141" s="33">
        <f t="shared" si="3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1"/>
        <v>0</v>
      </c>
      <c r="AE141" s="32"/>
      <c r="AF141" s="39"/>
      <c r="AG141" s="38"/>
    </row>
    <row r="142" spans="1:42" s="27" customFormat="1" hidden="1" x14ac:dyDescent="0.25">
      <c r="A142" s="30">
        <f t="shared" si="49"/>
        <v>0</v>
      </c>
      <c r="B142" s="122">
        <f t="shared" si="43"/>
        <v>0</v>
      </c>
      <c r="C142" s="121">
        <f t="shared" si="44"/>
        <v>0</v>
      </c>
      <c r="D142" s="121">
        <f t="shared" si="45"/>
        <v>0</v>
      </c>
      <c r="E142" s="121">
        <f t="shared" si="46"/>
        <v>0</v>
      </c>
      <c r="G142" s="27">
        <f t="shared" ca="1" si="47"/>
        <v>0</v>
      </c>
      <c r="H142" s="285">
        <f t="shared" ca="1" si="48"/>
        <v>0</v>
      </c>
      <c r="I142" s="30">
        <f t="shared" si="50"/>
        <v>0</v>
      </c>
      <c r="J142" s="30">
        <v>0</v>
      </c>
      <c r="K142" s="33">
        <f t="shared" si="30"/>
        <v>0</v>
      </c>
      <c r="L142" s="33">
        <f t="shared" si="3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1"/>
        <v>0</v>
      </c>
      <c r="AE142" s="32"/>
      <c r="AF142" s="39"/>
      <c r="AG142" s="38"/>
    </row>
    <row r="143" spans="1:42" s="27" customFormat="1" hidden="1" x14ac:dyDescent="0.25">
      <c r="A143" s="30">
        <f t="shared" si="49"/>
        <v>0</v>
      </c>
      <c r="B143" s="122">
        <f t="shared" si="43"/>
        <v>0</v>
      </c>
      <c r="C143" s="121">
        <f t="shared" si="44"/>
        <v>0</v>
      </c>
      <c r="D143" s="121">
        <f t="shared" si="45"/>
        <v>0</v>
      </c>
      <c r="E143" s="121">
        <f t="shared" si="46"/>
        <v>0</v>
      </c>
      <c r="G143" s="27">
        <f t="shared" ca="1" si="47"/>
        <v>0</v>
      </c>
      <c r="H143" s="285">
        <f t="shared" ca="1" si="48"/>
        <v>0</v>
      </c>
      <c r="I143" s="30">
        <f t="shared" si="50"/>
        <v>0</v>
      </c>
      <c r="J143" s="30">
        <v>0</v>
      </c>
      <c r="K143" s="33">
        <f t="shared" si="30"/>
        <v>0</v>
      </c>
      <c r="L143" s="33">
        <f t="shared" si="3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1"/>
        <v>0</v>
      </c>
      <c r="AE143" s="32"/>
      <c r="AF143" s="39"/>
      <c r="AG143" s="38"/>
    </row>
    <row r="144" spans="1:42" s="27" customFormat="1" hidden="1" x14ac:dyDescent="0.25">
      <c r="A144" s="30">
        <f t="shared" si="49"/>
        <v>0</v>
      </c>
      <c r="B144" s="122">
        <f t="shared" si="43"/>
        <v>0</v>
      </c>
      <c r="C144" s="121">
        <f t="shared" si="44"/>
        <v>0</v>
      </c>
      <c r="D144" s="121">
        <f t="shared" si="45"/>
        <v>0</v>
      </c>
      <c r="E144" s="121">
        <f t="shared" si="46"/>
        <v>0</v>
      </c>
      <c r="G144" s="27">
        <f t="shared" ca="1" si="47"/>
        <v>0</v>
      </c>
      <c r="H144" s="285">
        <f t="shared" ca="1" si="48"/>
        <v>0</v>
      </c>
      <c r="I144" s="30">
        <f t="shared" si="50"/>
        <v>0</v>
      </c>
      <c r="J144" s="30">
        <v>0</v>
      </c>
      <c r="K144" s="33">
        <f t="shared" si="30"/>
        <v>0</v>
      </c>
      <c r="L144" s="33">
        <f t="shared" si="3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1"/>
        <v>0</v>
      </c>
      <c r="AE144" s="32"/>
      <c r="AF144" s="39"/>
      <c r="AG144" s="38"/>
    </row>
    <row r="145" spans="1:33" s="27" customFormat="1" hidden="1" x14ac:dyDescent="0.25">
      <c r="A145" s="30">
        <f t="shared" si="49"/>
        <v>0</v>
      </c>
      <c r="B145" s="122">
        <f t="shared" si="43"/>
        <v>0</v>
      </c>
      <c r="C145" s="121">
        <f t="shared" si="44"/>
        <v>0</v>
      </c>
      <c r="D145" s="121">
        <f t="shared" si="45"/>
        <v>0</v>
      </c>
      <c r="E145" s="121">
        <f t="shared" si="46"/>
        <v>0</v>
      </c>
      <c r="G145" s="27">
        <f t="shared" ca="1" si="47"/>
        <v>0</v>
      </c>
      <c r="H145" s="285">
        <f t="shared" ca="1" si="48"/>
        <v>0</v>
      </c>
      <c r="I145" s="30">
        <f t="shared" si="50"/>
        <v>0</v>
      </c>
      <c r="J145" s="30">
        <v>0</v>
      </c>
      <c r="K145" s="33">
        <f t="shared" si="30"/>
        <v>0</v>
      </c>
      <c r="L145" s="33">
        <f t="shared" si="3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1"/>
        <v>0</v>
      </c>
      <c r="AE145" s="32"/>
      <c r="AF145" s="39"/>
      <c r="AG145" s="38"/>
    </row>
    <row r="146" spans="1:33" s="27" customFormat="1" hidden="1" x14ac:dyDescent="0.25">
      <c r="A146" s="30">
        <f t="shared" si="49"/>
        <v>0</v>
      </c>
      <c r="B146" s="122">
        <f t="shared" si="43"/>
        <v>0</v>
      </c>
      <c r="C146" s="121">
        <f t="shared" si="44"/>
        <v>0</v>
      </c>
      <c r="D146" s="121">
        <f t="shared" si="45"/>
        <v>0</v>
      </c>
      <c r="E146" s="121">
        <f t="shared" si="46"/>
        <v>0</v>
      </c>
      <c r="G146" s="27">
        <f t="shared" ca="1" si="47"/>
        <v>0</v>
      </c>
      <c r="H146" s="285">
        <f t="shared" ca="1" si="48"/>
        <v>0</v>
      </c>
      <c r="I146" s="30">
        <f t="shared" si="50"/>
        <v>0</v>
      </c>
      <c r="J146" s="30">
        <v>0</v>
      </c>
      <c r="K146" s="33">
        <f t="shared" si="30"/>
        <v>0</v>
      </c>
      <c r="L146" s="33">
        <f t="shared" si="3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1"/>
        <v>0</v>
      </c>
      <c r="AE146" s="32"/>
      <c r="AF146" s="39"/>
      <c r="AG146" s="38"/>
    </row>
    <row r="147" spans="1:33" s="27" customFormat="1" hidden="1" x14ac:dyDescent="0.25">
      <c r="A147" s="30">
        <f t="shared" si="49"/>
        <v>0</v>
      </c>
      <c r="B147" s="122">
        <f t="shared" si="43"/>
        <v>0</v>
      </c>
      <c r="C147" s="121">
        <f t="shared" si="44"/>
        <v>0</v>
      </c>
      <c r="D147" s="121">
        <f t="shared" si="45"/>
        <v>0</v>
      </c>
      <c r="E147" s="121">
        <f t="shared" si="46"/>
        <v>0</v>
      </c>
      <c r="G147" s="27">
        <f t="shared" ca="1" si="47"/>
        <v>0</v>
      </c>
      <c r="H147" s="285">
        <f t="shared" ca="1" si="48"/>
        <v>0</v>
      </c>
      <c r="I147" s="30">
        <f t="shared" si="50"/>
        <v>0</v>
      </c>
      <c r="J147" s="30">
        <v>0</v>
      </c>
      <c r="K147" s="33">
        <f t="shared" si="30"/>
        <v>0</v>
      </c>
      <c r="L147" s="33">
        <f t="shared" si="3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1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0"/>
        <v>1</v>
      </c>
      <c r="L148" s="61">
        <f t="shared" si="31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IF($T$121=0,0,ROUND((SUM(AD136:AD138))/$T$121,2))</f>
        <v>8.1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0"/>
        <v>1</v>
      </c>
      <c r="L149" s="33">
        <f t="shared" si="31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0"/>
        <v>1</v>
      </c>
      <c r="L150" s="33">
        <f t="shared" si="31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2">IFERROR(IF($A151=0,0, ($AD151)/$E$1  ),0)</f>
        <v>0</v>
      </c>
      <c r="C151" s="121">
        <f t="shared" ref="C151:C161" si="53">IF($A151=0,0,$B151*$E$1)</f>
        <v>0</v>
      </c>
      <c r="D151" s="121">
        <f t="shared" ref="D151:D161" si="54">IF($A151=0,0,$B151*$F$1)</f>
        <v>0</v>
      </c>
      <c r="E151" s="121">
        <f t="shared" ref="E151:E161" si="55">IFERROR(IF($A151=0,0,$AB151),0)</f>
        <v>0</v>
      </c>
      <c r="F151" s="31"/>
      <c r="I151" s="30">
        <v>1</v>
      </c>
      <c r="J151" s="30">
        <v>0</v>
      </c>
      <c r="K151" s="33">
        <f t="shared" si="30"/>
        <v>1</v>
      </c>
      <c r="L151" s="33">
        <f t="shared" si="31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56">IFERROR(IF(AD152&gt;0,T152,0),0)</f>
        <v>0</v>
      </c>
      <c r="B152" s="122">
        <f t="shared" si="52"/>
        <v>0</v>
      </c>
      <c r="C152" s="121">
        <f t="shared" si="53"/>
        <v>0</v>
      </c>
      <c r="D152" s="121">
        <f t="shared" si="54"/>
        <v>0</v>
      </c>
      <c r="E152" s="121">
        <f t="shared" si="55"/>
        <v>0</v>
      </c>
      <c r="F152" s="31"/>
      <c r="I152" s="30">
        <f t="shared" ref="I152:I161" si="57">IF($AD152=0,0,1)</f>
        <v>0</v>
      </c>
      <c r="J152" s="30">
        <v>0</v>
      </c>
      <c r="K152" s="33">
        <f t="shared" si="30"/>
        <v>0</v>
      </c>
      <c r="L152" s="33">
        <f t="shared" si="31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58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56"/>
        <v>0</v>
      </c>
      <c r="B153" s="122">
        <f t="shared" si="52"/>
        <v>0</v>
      </c>
      <c r="C153" s="121">
        <f t="shared" si="53"/>
        <v>0</v>
      </c>
      <c r="D153" s="121">
        <f t="shared" si="54"/>
        <v>0</v>
      </c>
      <c r="E153" s="121">
        <f t="shared" si="55"/>
        <v>0</v>
      </c>
      <c r="F153" s="31"/>
      <c r="I153" s="30">
        <f t="shared" si="57"/>
        <v>0</v>
      </c>
      <c r="J153" s="30">
        <v>0</v>
      </c>
      <c r="K153" s="33">
        <f t="shared" si="30"/>
        <v>0</v>
      </c>
      <c r="L153" s="33">
        <f t="shared" si="3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58"/>
        <v>0</v>
      </c>
      <c r="AE153" s="32"/>
      <c r="AF153" s="39"/>
      <c r="AG153" s="38"/>
    </row>
    <row r="154" spans="1:33" s="27" customFormat="1" hidden="1" x14ac:dyDescent="0.25">
      <c r="A154" s="30">
        <f t="shared" si="56"/>
        <v>0</v>
      </c>
      <c r="B154" s="122">
        <f t="shared" si="52"/>
        <v>0</v>
      </c>
      <c r="C154" s="121">
        <f t="shared" si="53"/>
        <v>0</v>
      </c>
      <c r="D154" s="121">
        <f t="shared" si="54"/>
        <v>0</v>
      </c>
      <c r="E154" s="121">
        <f t="shared" si="55"/>
        <v>0</v>
      </c>
      <c r="F154" s="31"/>
      <c r="I154" s="30">
        <f t="shared" si="57"/>
        <v>0</v>
      </c>
      <c r="J154" s="30">
        <v>0</v>
      </c>
      <c r="K154" s="33">
        <f t="shared" si="30"/>
        <v>0</v>
      </c>
      <c r="L154" s="33">
        <f t="shared" si="3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58"/>
        <v>0</v>
      </c>
      <c r="AE154" s="32"/>
      <c r="AF154" s="39"/>
      <c r="AG154" s="38"/>
    </row>
    <row r="155" spans="1:33" s="27" customFormat="1" hidden="1" x14ac:dyDescent="0.25">
      <c r="A155" s="30">
        <f t="shared" si="56"/>
        <v>0</v>
      </c>
      <c r="B155" s="122">
        <f t="shared" si="52"/>
        <v>0</v>
      </c>
      <c r="C155" s="121">
        <f t="shared" si="53"/>
        <v>0</v>
      </c>
      <c r="D155" s="121">
        <f t="shared" si="54"/>
        <v>0</v>
      </c>
      <c r="E155" s="121">
        <f t="shared" si="55"/>
        <v>0</v>
      </c>
      <c r="F155" s="31"/>
      <c r="I155" s="30">
        <f t="shared" si="57"/>
        <v>0</v>
      </c>
      <c r="J155" s="30">
        <v>0</v>
      </c>
      <c r="K155" s="33">
        <f t="shared" ref="K155:K168" si="59">MAX(I155:J155)</f>
        <v>0</v>
      </c>
      <c r="L155" s="33">
        <f t="shared" ref="L155:L168" si="60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58"/>
        <v>0</v>
      </c>
      <c r="AE155" s="32"/>
      <c r="AF155" s="39"/>
      <c r="AG155" s="38"/>
    </row>
    <row r="156" spans="1:33" s="27" customFormat="1" hidden="1" x14ac:dyDescent="0.25">
      <c r="A156" s="30">
        <f t="shared" si="56"/>
        <v>0</v>
      </c>
      <c r="B156" s="122">
        <f t="shared" si="52"/>
        <v>0</v>
      </c>
      <c r="C156" s="121">
        <f t="shared" si="53"/>
        <v>0</v>
      </c>
      <c r="D156" s="121">
        <f t="shared" si="54"/>
        <v>0</v>
      </c>
      <c r="E156" s="121">
        <f t="shared" si="55"/>
        <v>0</v>
      </c>
      <c r="F156" s="31"/>
      <c r="I156" s="30">
        <f t="shared" si="57"/>
        <v>0</v>
      </c>
      <c r="J156" s="30">
        <v>0</v>
      </c>
      <c r="K156" s="33">
        <f t="shared" si="59"/>
        <v>0</v>
      </c>
      <c r="L156" s="33">
        <f t="shared" si="60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58"/>
        <v>0</v>
      </c>
      <c r="AE156" s="32"/>
      <c r="AF156" s="39"/>
      <c r="AG156" s="38"/>
    </row>
    <row r="157" spans="1:33" s="27" customFormat="1" hidden="1" x14ac:dyDescent="0.25">
      <c r="A157" s="30">
        <f t="shared" si="56"/>
        <v>0</v>
      </c>
      <c r="B157" s="122">
        <f t="shared" si="52"/>
        <v>0</v>
      </c>
      <c r="C157" s="121">
        <f t="shared" si="53"/>
        <v>0</v>
      </c>
      <c r="D157" s="121">
        <f t="shared" si="54"/>
        <v>0</v>
      </c>
      <c r="E157" s="121">
        <f t="shared" si="55"/>
        <v>0</v>
      </c>
      <c r="F157" s="31"/>
      <c r="I157" s="30">
        <f t="shared" si="57"/>
        <v>0</v>
      </c>
      <c r="J157" s="30">
        <v>0</v>
      </c>
      <c r="K157" s="33">
        <f t="shared" si="59"/>
        <v>0</v>
      </c>
      <c r="L157" s="33">
        <f t="shared" si="60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8"/>
        <v>0</v>
      </c>
      <c r="AE157" s="32"/>
      <c r="AF157" s="39"/>
      <c r="AG157" s="38"/>
    </row>
    <row r="158" spans="1:33" s="27" customFormat="1" hidden="1" x14ac:dyDescent="0.25">
      <c r="A158" s="30">
        <f t="shared" si="56"/>
        <v>0</v>
      </c>
      <c r="B158" s="122">
        <f t="shared" si="52"/>
        <v>0</v>
      </c>
      <c r="C158" s="121">
        <f t="shared" si="53"/>
        <v>0</v>
      </c>
      <c r="D158" s="121">
        <f t="shared" si="54"/>
        <v>0</v>
      </c>
      <c r="E158" s="121">
        <f t="shared" si="55"/>
        <v>0</v>
      </c>
      <c r="F158" s="31"/>
      <c r="I158" s="30">
        <f t="shared" si="57"/>
        <v>0</v>
      </c>
      <c r="J158" s="30">
        <v>0</v>
      </c>
      <c r="K158" s="33">
        <f t="shared" si="59"/>
        <v>0</v>
      </c>
      <c r="L158" s="33">
        <f t="shared" si="60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8"/>
        <v>0</v>
      </c>
      <c r="AE158" s="32"/>
      <c r="AF158" s="39"/>
      <c r="AG158" s="38"/>
    </row>
    <row r="159" spans="1:33" s="27" customFormat="1" hidden="1" x14ac:dyDescent="0.25">
      <c r="A159" s="30">
        <f t="shared" si="56"/>
        <v>0</v>
      </c>
      <c r="B159" s="122">
        <f t="shared" si="52"/>
        <v>0</v>
      </c>
      <c r="C159" s="121">
        <f t="shared" si="53"/>
        <v>0</v>
      </c>
      <c r="D159" s="121">
        <f t="shared" si="54"/>
        <v>0</v>
      </c>
      <c r="E159" s="121">
        <f t="shared" si="55"/>
        <v>0</v>
      </c>
      <c r="F159" s="31"/>
      <c r="I159" s="30">
        <f t="shared" si="57"/>
        <v>0</v>
      </c>
      <c r="J159" s="30">
        <v>0</v>
      </c>
      <c r="K159" s="33">
        <f t="shared" si="59"/>
        <v>0</v>
      </c>
      <c r="L159" s="33">
        <f t="shared" si="60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8"/>
        <v>0</v>
      </c>
      <c r="AE159" s="32"/>
      <c r="AF159" s="39"/>
      <c r="AG159" s="38"/>
    </row>
    <row r="160" spans="1:33" s="27" customFormat="1" hidden="1" x14ac:dyDescent="0.25">
      <c r="A160" s="30">
        <f t="shared" si="56"/>
        <v>0</v>
      </c>
      <c r="B160" s="122">
        <f t="shared" si="52"/>
        <v>0</v>
      </c>
      <c r="C160" s="121">
        <f t="shared" si="53"/>
        <v>0</v>
      </c>
      <c r="D160" s="121">
        <f t="shared" si="54"/>
        <v>0</v>
      </c>
      <c r="E160" s="121">
        <f t="shared" si="55"/>
        <v>0</v>
      </c>
      <c r="F160" s="31"/>
      <c r="I160" s="30">
        <f t="shared" si="57"/>
        <v>0</v>
      </c>
      <c r="J160" s="30">
        <v>0</v>
      </c>
      <c r="K160" s="33">
        <f t="shared" si="59"/>
        <v>0</v>
      </c>
      <c r="L160" s="33">
        <f t="shared" si="60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8"/>
        <v>0</v>
      </c>
      <c r="AE160" s="32"/>
      <c r="AF160" s="39"/>
      <c r="AG160" s="38"/>
    </row>
    <row r="161" spans="1:33" s="27" customFormat="1" hidden="1" x14ac:dyDescent="0.25">
      <c r="A161" s="30">
        <f t="shared" si="56"/>
        <v>0</v>
      </c>
      <c r="B161" s="122">
        <f t="shared" si="52"/>
        <v>0</v>
      </c>
      <c r="C161" s="121">
        <f t="shared" si="53"/>
        <v>0</v>
      </c>
      <c r="D161" s="121">
        <f t="shared" si="54"/>
        <v>0</v>
      </c>
      <c r="E161" s="121">
        <f t="shared" si="55"/>
        <v>0</v>
      </c>
      <c r="F161" s="31"/>
      <c r="I161" s="30">
        <f t="shared" si="57"/>
        <v>0</v>
      </c>
      <c r="J161" s="30">
        <v>0</v>
      </c>
      <c r="K161" s="33">
        <f t="shared" si="59"/>
        <v>0</v>
      </c>
      <c r="L161" s="33">
        <f t="shared" si="60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8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59"/>
        <v>1</v>
      </c>
      <c r="L162" s="61">
        <f t="shared" si="60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59"/>
        <v>1</v>
      </c>
      <c r="L163" s="33">
        <f t="shared" si="60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TRUNC(SUM(AD121+AD134+AD148+AD162),2)</f>
        <v>855.27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285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59"/>
        <v>1</v>
      </c>
      <c r="L164" s="33">
        <f t="shared" si="60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102.63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285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59"/>
        <v>1</v>
      </c>
      <c r="L165" s="33">
        <f t="shared" si="60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103.33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285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59"/>
        <v>1</v>
      </c>
      <c r="L166" s="33">
        <f t="shared" si="60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55.85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285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59"/>
        <v>0</v>
      </c>
      <c r="L167" s="33">
        <f t="shared" si="60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285">
        <f>IFERROR(IF(G168=$A$1,1,0),0)</f>
        <v>0</v>
      </c>
      <c r="I168" s="62">
        <v>1</v>
      </c>
      <c r="J168" s="62">
        <v>1</v>
      </c>
      <c r="K168" s="61">
        <f t="shared" si="59"/>
        <v>1</v>
      </c>
      <c r="L168" s="61">
        <f t="shared" si="60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1117.08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V38:W38"/>
    <mergeCell ref="AD27:AD28"/>
    <mergeCell ref="V29:W29"/>
    <mergeCell ref="V30:W30"/>
    <mergeCell ref="V31:W31"/>
    <mergeCell ref="V32:W32"/>
    <mergeCell ref="V33:W33"/>
    <mergeCell ref="V46:W46"/>
    <mergeCell ref="V47:W47"/>
    <mergeCell ref="V48:W48"/>
    <mergeCell ref="V49:W49"/>
    <mergeCell ref="V50:W50"/>
    <mergeCell ref="V51:W51"/>
    <mergeCell ref="V40:W40"/>
    <mergeCell ref="V41:W41"/>
    <mergeCell ref="V42:W42"/>
    <mergeCell ref="V43:W43"/>
    <mergeCell ref="V44:W44"/>
    <mergeCell ref="V45:W45"/>
    <mergeCell ref="V58:W58"/>
    <mergeCell ref="V59:W59"/>
    <mergeCell ref="V60:W60"/>
    <mergeCell ref="V61:W61"/>
    <mergeCell ref="V62:W62"/>
    <mergeCell ref="V63:W63"/>
    <mergeCell ref="V52:W52"/>
    <mergeCell ref="V53:W53"/>
    <mergeCell ref="V54:W54"/>
    <mergeCell ref="V55:W55"/>
    <mergeCell ref="V56:W56"/>
    <mergeCell ref="V57:W57"/>
    <mergeCell ref="V70:W70"/>
    <mergeCell ref="V71:W71"/>
    <mergeCell ref="V72:W72"/>
    <mergeCell ref="V73:W73"/>
    <mergeCell ref="V74:W74"/>
    <mergeCell ref="V75:W75"/>
    <mergeCell ref="V64:W64"/>
    <mergeCell ref="V65:W65"/>
    <mergeCell ref="V66:W66"/>
    <mergeCell ref="V67:W67"/>
    <mergeCell ref="V68:W68"/>
    <mergeCell ref="V69:W69"/>
    <mergeCell ref="V82:W82"/>
    <mergeCell ref="V83:W83"/>
    <mergeCell ref="V84:W84"/>
    <mergeCell ref="V85:W85"/>
    <mergeCell ref="V86:W86"/>
    <mergeCell ref="V87:W87"/>
    <mergeCell ref="V76:W76"/>
    <mergeCell ref="V77:W77"/>
    <mergeCell ref="V78:W78"/>
    <mergeCell ref="V79:W79"/>
    <mergeCell ref="V80:W80"/>
    <mergeCell ref="V81:W81"/>
    <mergeCell ref="V94:W94"/>
    <mergeCell ref="V95:W95"/>
    <mergeCell ref="V96:W96"/>
    <mergeCell ref="V97:W97"/>
    <mergeCell ref="V98:W98"/>
    <mergeCell ref="V99:W99"/>
    <mergeCell ref="V88:W88"/>
    <mergeCell ref="V89:W89"/>
    <mergeCell ref="V90:W90"/>
    <mergeCell ref="V91:W91"/>
    <mergeCell ref="V92:W92"/>
    <mergeCell ref="V93:W93"/>
    <mergeCell ref="X121:Y121"/>
    <mergeCell ref="V122:Z122"/>
    <mergeCell ref="V123:Z123"/>
    <mergeCell ref="V124:Z124"/>
    <mergeCell ref="V125:Z125"/>
    <mergeCell ref="V126:Z126"/>
    <mergeCell ref="V100:W100"/>
    <mergeCell ref="V101:W101"/>
    <mergeCell ref="V102:W102"/>
    <mergeCell ref="V103:W103"/>
    <mergeCell ref="V104:W104"/>
    <mergeCell ref="V121:W121"/>
    <mergeCell ref="V133:Z133"/>
    <mergeCell ref="V135:Z135"/>
    <mergeCell ref="V137:Z137"/>
    <mergeCell ref="V138:Z138"/>
    <mergeCell ref="V139:Z139"/>
    <mergeCell ref="V140:Z140"/>
    <mergeCell ref="V127:Z127"/>
    <mergeCell ref="V128:Z128"/>
    <mergeCell ref="V129:Z129"/>
    <mergeCell ref="V130:Z130"/>
    <mergeCell ref="V131:Z131"/>
    <mergeCell ref="V132:Z132"/>
    <mergeCell ref="V147:Z147"/>
    <mergeCell ref="T149:T150"/>
    <mergeCell ref="V149:W150"/>
    <mergeCell ref="X149:X150"/>
    <mergeCell ref="Y149:AA149"/>
    <mergeCell ref="AB149:AB150"/>
    <mergeCell ref="V141:Z141"/>
    <mergeCell ref="V142:Z142"/>
    <mergeCell ref="V143:Z143"/>
    <mergeCell ref="V144:Z144"/>
    <mergeCell ref="V145:Z145"/>
    <mergeCell ref="V146:Z146"/>
    <mergeCell ref="V161:W161"/>
    <mergeCell ref="V155:W155"/>
    <mergeCell ref="V156:W156"/>
    <mergeCell ref="V157:W157"/>
    <mergeCell ref="V158:W158"/>
    <mergeCell ref="V159:W159"/>
    <mergeCell ref="V160:W160"/>
    <mergeCell ref="AC149:AC150"/>
    <mergeCell ref="AD149:AD150"/>
    <mergeCell ref="V151:W151"/>
    <mergeCell ref="V152:W152"/>
    <mergeCell ref="V153:W153"/>
    <mergeCell ref="V154:W154"/>
  </mergeCells>
  <conditionalFormatting sqref="T117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5 T108:T117">
      <formula1>0</formula1>
      <formula2>1</formula2>
    </dataValidation>
    <dataValidation type="list" allowBlank="1" showInputMessage="1" showErrorMessage="1" sqref="A1 G164:G168 G105 G108:G117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69" orientation="portrait" r:id="rId1"/>
  <headerFooter>
    <oddFooter>Página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1"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03 08 01</v>
      </c>
      <c r="C1" s="25" t="str">
        <f>CONCATENATE($W$25)</f>
        <v>PROJETO DE DESAPROPRIAÇÃO  - DUPLICAÇÃO</v>
      </c>
      <c r="D1" s="25" t="str">
        <f>CONCATENATE($AC$25)</f>
        <v>Km</v>
      </c>
      <c r="E1" s="231">
        <f>$AD$163</f>
        <v>2585.27</v>
      </c>
      <c r="F1" s="231">
        <f>$AD$168</f>
        <v>3376.67</v>
      </c>
      <c r="G1" s="233">
        <f>$T$121</f>
        <v>20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160</v>
      </c>
      <c r="W25" s="579" t="str">
        <f>VLOOKUP(V25,ORÇAMENTO!E:G,2,0)</f>
        <v>PROJETO DE DESAPROPRIAÇÃO  - DUPLICAÇÃO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57" si="0">MAX(I27:J27)</f>
        <v>1</v>
      </c>
      <c r="L27" s="33">
        <f t="shared" ref="L27:L57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IF(I38=1,1,IF(SUM(J39:J$169)+SUM(I$26:I38)&lt;$I$22,1,0))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63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0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20482.330000000002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150</v>
      </c>
      <c r="U42" s="48"/>
      <c r="V42" s="569" t="s">
        <v>210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AB42/SUM($AB$42:$AB$97)</f>
        <v>0.125</v>
      </c>
      <c r="AB42" s="114">
        <v>80</v>
      </c>
      <c r="AC42" s="196">
        <f>Y42/220</f>
        <v>51.580363636363636</v>
      </c>
      <c r="AD42" s="113">
        <f>ROUND(AB42*AC42,4)</f>
        <v>4126.4291000000003</v>
      </c>
      <c r="AE42" s="32"/>
      <c r="AF42" s="39"/>
      <c r="AG42" s="38"/>
    </row>
    <row r="43" spans="1:33" s="27" customFormat="1" x14ac:dyDescent="0.25">
      <c r="A43" s="30"/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3">IF($AD43=0,0,1)</f>
        <v>1</v>
      </c>
      <c r="J43" s="30">
        <f>IF(I43=1,1,IF(SUM(J44:J$169)+SUM(I$26:I43)&lt;$I$22,1,0))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149</v>
      </c>
      <c r="U43" s="48"/>
      <c r="V43" s="569" t="s">
        <v>211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AB43/SUM($AB$42:$AB$97)</f>
        <v>0.125</v>
      </c>
      <c r="AB43" s="114">
        <v>80</v>
      </c>
      <c r="AC43" s="196">
        <f>Y43/220</f>
        <v>51.580363636363636</v>
      </c>
      <c r="AD43" s="113">
        <f t="shared" ref="AD43:AD61" si="14">ROUND(AB43*AC43,4)</f>
        <v>4126.4291000000003</v>
      </c>
      <c r="AE43" s="32"/>
      <c r="AF43" s="39"/>
      <c r="AG43" s="38"/>
    </row>
    <row r="44" spans="1:33" s="27" customFormat="1" x14ac:dyDescent="0.25">
      <c r="A44" s="30"/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1</v>
      </c>
      <c r="J44" s="30">
        <f>IF(I44=1,1,IF(SUM(J45:J$169)+SUM(I$26:I44)&lt;$I$22,1,0))</f>
        <v>1</v>
      </c>
      <c r="K44" s="33">
        <f t="shared" si="0"/>
        <v>1</v>
      </c>
      <c r="L44" s="33">
        <f t="shared" si="1"/>
        <v>1</v>
      </c>
      <c r="M44" s="33"/>
      <c r="N44" s="33"/>
      <c r="O44" s="33"/>
      <c r="P44" s="33"/>
      <c r="Q44" s="33"/>
      <c r="R44" s="33"/>
      <c r="S44" s="33"/>
      <c r="T44" s="200" t="s">
        <v>104</v>
      </c>
      <c r="U44" s="48"/>
      <c r="V44" s="569" t="s">
        <v>206</v>
      </c>
      <c r="W44" s="569"/>
      <c r="X44" s="131" t="s">
        <v>207</v>
      </c>
      <c r="Y44" s="207">
        <f>VLOOKUP(X44,BASE!$B$5:$E$53,4,FALSE)</f>
        <v>8882.5</v>
      </c>
      <c r="Z44" s="198">
        <v>1</v>
      </c>
      <c r="AA44" s="197">
        <f>AB44/SUM($AB$42:$AB$97)</f>
        <v>0.34375</v>
      </c>
      <c r="AB44" s="114">
        <v>220</v>
      </c>
      <c r="AC44" s="196">
        <f>Y44/220</f>
        <v>40.375</v>
      </c>
      <c r="AD44" s="113">
        <f t="shared" si="14"/>
        <v>8882.5</v>
      </c>
      <c r="AE44" s="32"/>
      <c r="AF44" s="39"/>
      <c r="AG44" s="38"/>
    </row>
    <row r="45" spans="1:33" s="27" customFormat="1" hidden="1" x14ac:dyDescent="0.25">
      <c r="A45" s="30">
        <f t="shared" ref="A45:A60" si="15">IFERROR(IF(AD45&gt;0,T45,0),0)</f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ref="K58:K89" si="16">MAX(I58:J58)</f>
        <v>0</v>
      </c>
      <c r="L58" s="33">
        <f t="shared" ref="L58:L89" si="17">K58</f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si="16"/>
        <v>0</v>
      </c>
      <c r="L59" s="33">
        <f t="shared" si="17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hidden="1" x14ac:dyDescent="0.25">
      <c r="A60" s="30">
        <f t="shared" si="15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3"/>
        <v>0</v>
      </c>
      <c r="J60" s="30">
        <f>IF(I60=1,1,IF(SUM(J61:J$169)+SUM(I$26:I60)&lt;$I$22,1,0))</f>
        <v>0</v>
      </c>
      <c r="K60" s="33">
        <f t="shared" si="16"/>
        <v>0</v>
      </c>
      <c r="L60" s="33">
        <f t="shared" si="1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4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IF(I61=1,1,IF(SUM(J62:J$169)+SUM(I$26:I61)&lt;$I$22,1,0))</f>
        <v>1</v>
      </c>
      <c r="K61" s="33">
        <f t="shared" si="16"/>
        <v>1</v>
      </c>
      <c r="L61" s="33">
        <f t="shared" si="17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AB61/SUM($AB$42:$AB$97)</f>
        <v>6.25E-2</v>
      </c>
      <c r="AB61" s="114">
        <v>40</v>
      </c>
      <c r="AC61" s="196">
        <f>Y61/220</f>
        <v>83.674272727272722</v>
      </c>
      <c r="AD61" s="113">
        <f t="shared" si="14"/>
        <v>3346.9708999999998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16"/>
        <v>1</v>
      </c>
      <c r="L62" s="33">
        <f t="shared" si="17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ROUND(SUM(AD63:AD82),2)</f>
        <v>3044.5</v>
      </c>
      <c r="AE62" s="32"/>
      <c r="AF62" s="39"/>
      <c r="AG62" s="38"/>
    </row>
    <row r="63" spans="1:33" s="27" customFormat="1" x14ac:dyDescent="0.25">
      <c r="A63" s="30"/>
      <c r="B63" s="122">
        <f t="shared" ref="B63:B82" si="18">IFERROR(IF($A63=0,0, ($AD63/$G$1)/$E$1  ),0)</f>
        <v>0</v>
      </c>
      <c r="C63" s="121">
        <f t="shared" ref="C63:C82" si="19">IF($A63=0,0,$B63*$E$1)</f>
        <v>0</v>
      </c>
      <c r="D63" s="121">
        <f t="shared" ref="D63:D82" si="20">IF($A63=0,0,$B63*$F$1)</f>
        <v>0</v>
      </c>
      <c r="E63" s="121">
        <f>IFERROR(IF($A63=0,0,#REF!*#REF!),0)</f>
        <v>0</v>
      </c>
      <c r="F63" s="122">
        <f t="shared" ref="F63:F82" si="21">IF($A63=0,0, ( ($AD63/$E63) / $Y63))</f>
        <v>0</v>
      </c>
      <c r="I63" s="30">
        <v>1</v>
      </c>
      <c r="J63" s="30">
        <f>IF(I63=1,1,IF(SUM(J64:J$169)+SUM(I$26:I63)&lt;$I$22,1,0))</f>
        <v>1</v>
      </c>
      <c r="K63" s="33">
        <f t="shared" si="16"/>
        <v>1</v>
      </c>
      <c r="L63" s="33">
        <f t="shared" si="17"/>
        <v>1</v>
      </c>
      <c r="M63" s="33"/>
      <c r="N63" s="33"/>
      <c r="O63" s="33"/>
      <c r="P63" s="33"/>
      <c r="Q63" s="33"/>
      <c r="R63" s="33"/>
      <c r="S63" s="33"/>
      <c r="T63" s="200" t="s">
        <v>120</v>
      </c>
      <c r="U63" s="48"/>
      <c r="V63" s="569" t="s">
        <v>229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AB63/SUM($AB$42:$AB$97)</f>
        <v>0.34375</v>
      </c>
      <c r="AB63" s="114">
        <v>220</v>
      </c>
      <c r="AC63" s="196">
        <f>Y63/220</f>
        <v>13.838636363636363</v>
      </c>
      <c r="AD63" s="113">
        <f>ROUND(AB63*AC63,4)</f>
        <v>3044.5</v>
      </c>
      <c r="AE63" s="32"/>
      <c r="AF63" s="39"/>
      <c r="AG63" s="38"/>
    </row>
    <row r="64" spans="1:33" s="27" customFormat="1" hidden="1" x14ac:dyDescent="0.25">
      <c r="A64" s="30">
        <f t="shared" ref="A64:A81" si="22">IFERROR(IF(AD64&gt;0,T64,0),0)</f>
        <v>0</v>
      </c>
      <c r="B64" s="122">
        <f t="shared" si="18"/>
        <v>0</v>
      </c>
      <c r="C64" s="121">
        <f t="shared" si="19"/>
        <v>0</v>
      </c>
      <c r="D64" s="121">
        <f t="shared" si="20"/>
        <v>0</v>
      </c>
      <c r="E64" s="121">
        <f>IFERROR(IF($A64=0,0,#REF!*#REF!),0)</f>
        <v>0</v>
      </c>
      <c r="F64" s="122">
        <f t="shared" si="21"/>
        <v>0</v>
      </c>
      <c r="I64" s="30">
        <f t="shared" ref="I64:I81" si="23">IF($AD64=0,0,1)</f>
        <v>0</v>
      </c>
      <c r="J64" s="30">
        <f>IF(I64=1,1,IF(SUM(J65:J$169)+SUM(I$26:I64)&lt;$I$22,1,0))</f>
        <v>0</v>
      </c>
      <c r="K64" s="33">
        <f t="shared" si="16"/>
        <v>0</v>
      </c>
      <c r="L64" s="33">
        <f t="shared" si="17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ref="AD64:AD82" si="24">ROUND(AB64*AC64,4)</f>
        <v>0</v>
      </c>
      <c r="AE64" s="32"/>
      <c r="AF64" s="39"/>
      <c r="AG64" s="38"/>
    </row>
    <row r="65" spans="1:33" s="27" customFormat="1" hidden="1" x14ac:dyDescent="0.25">
      <c r="A65" s="30">
        <f t="shared" si="22"/>
        <v>0</v>
      </c>
      <c r="B65" s="122">
        <f t="shared" si="18"/>
        <v>0</v>
      </c>
      <c r="C65" s="121">
        <f t="shared" si="19"/>
        <v>0</v>
      </c>
      <c r="D65" s="121">
        <f t="shared" si="20"/>
        <v>0</v>
      </c>
      <c r="E65" s="121">
        <f>IFERROR(IF($A65=0,0,#REF!*#REF!),0)</f>
        <v>0</v>
      </c>
      <c r="F65" s="122">
        <f t="shared" si="21"/>
        <v>0</v>
      </c>
      <c r="I65" s="30">
        <f t="shared" si="23"/>
        <v>0</v>
      </c>
      <c r="J65" s="30">
        <f>IF(I65=1,1,IF(SUM(J66:J$169)+SUM(I$26:I65)&lt;$I$22,1,0))</f>
        <v>0</v>
      </c>
      <c r="K65" s="33">
        <f t="shared" si="16"/>
        <v>0</v>
      </c>
      <c r="L65" s="33">
        <f t="shared" si="1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4"/>
        <v>0</v>
      </c>
      <c r="AE65" s="32"/>
      <c r="AF65" s="39"/>
      <c r="AG65" s="38"/>
    </row>
    <row r="66" spans="1:33" s="27" customFormat="1" hidden="1" x14ac:dyDescent="0.25">
      <c r="A66" s="30">
        <f t="shared" si="22"/>
        <v>0</v>
      </c>
      <c r="B66" s="122">
        <f t="shared" si="18"/>
        <v>0</v>
      </c>
      <c r="C66" s="121">
        <f t="shared" si="19"/>
        <v>0</v>
      </c>
      <c r="D66" s="121">
        <f t="shared" si="20"/>
        <v>0</v>
      </c>
      <c r="E66" s="121">
        <f>IFERROR(IF($A66=0,0,#REF!*#REF!),0)</f>
        <v>0</v>
      </c>
      <c r="F66" s="122">
        <f t="shared" si="21"/>
        <v>0</v>
      </c>
      <c r="I66" s="30">
        <f t="shared" si="23"/>
        <v>0</v>
      </c>
      <c r="J66" s="30">
        <f>IF(I66=1,1,IF(SUM(J67:J$169)+SUM(I$26:I66)&lt;$I$22,1,0))</f>
        <v>0</v>
      </c>
      <c r="K66" s="33">
        <f t="shared" si="16"/>
        <v>0</v>
      </c>
      <c r="L66" s="33">
        <f t="shared" si="1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4"/>
        <v>0</v>
      </c>
      <c r="AE66" s="32"/>
      <c r="AF66" s="39"/>
      <c r="AG66" s="38"/>
    </row>
    <row r="67" spans="1:33" s="27" customFormat="1" hidden="1" x14ac:dyDescent="0.25">
      <c r="A67" s="30">
        <f t="shared" si="22"/>
        <v>0</v>
      </c>
      <c r="B67" s="122">
        <f t="shared" si="18"/>
        <v>0</v>
      </c>
      <c r="C67" s="121">
        <f t="shared" si="19"/>
        <v>0</v>
      </c>
      <c r="D67" s="121">
        <f t="shared" si="20"/>
        <v>0</v>
      </c>
      <c r="E67" s="121">
        <f>IFERROR(IF($A67=0,0,#REF!*#REF!),0)</f>
        <v>0</v>
      </c>
      <c r="F67" s="122">
        <f t="shared" si="21"/>
        <v>0</v>
      </c>
      <c r="I67" s="30">
        <f t="shared" si="23"/>
        <v>0</v>
      </c>
      <c r="J67" s="30">
        <f>IF(I67=1,1,IF(SUM(J68:J$169)+SUM(I$26:I67)&lt;$I$22,1,0))</f>
        <v>0</v>
      </c>
      <c r="K67" s="33">
        <f t="shared" si="16"/>
        <v>0</v>
      </c>
      <c r="L67" s="33">
        <f t="shared" si="1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4"/>
        <v>0</v>
      </c>
      <c r="AE67" s="32"/>
      <c r="AF67" s="39"/>
      <c r="AG67" s="38"/>
    </row>
    <row r="68" spans="1:33" s="27" customFormat="1" hidden="1" x14ac:dyDescent="0.25">
      <c r="A68" s="30">
        <f t="shared" si="22"/>
        <v>0</v>
      </c>
      <c r="B68" s="122">
        <f t="shared" si="18"/>
        <v>0</v>
      </c>
      <c r="C68" s="121">
        <f t="shared" si="19"/>
        <v>0</v>
      </c>
      <c r="D68" s="121">
        <f t="shared" si="20"/>
        <v>0</v>
      </c>
      <c r="E68" s="121">
        <f>IFERROR(IF($A68=0,0,#REF!*#REF!),0)</f>
        <v>0</v>
      </c>
      <c r="F68" s="122">
        <f t="shared" si="21"/>
        <v>0</v>
      </c>
      <c r="I68" s="30">
        <f t="shared" si="23"/>
        <v>0</v>
      </c>
      <c r="J68" s="30">
        <f>IF(I68=1,1,IF(SUM(J69:J$169)+SUM(I$26:I68)&lt;$I$22,1,0))</f>
        <v>0</v>
      </c>
      <c r="K68" s="33">
        <f t="shared" si="16"/>
        <v>0</v>
      </c>
      <c r="L68" s="33">
        <f t="shared" si="1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4"/>
        <v>0</v>
      </c>
      <c r="AE68" s="32"/>
      <c r="AF68" s="39"/>
      <c r="AG68" s="38"/>
    </row>
    <row r="69" spans="1:33" s="27" customFormat="1" hidden="1" x14ac:dyDescent="0.25">
      <c r="A69" s="30">
        <f t="shared" si="22"/>
        <v>0</v>
      </c>
      <c r="B69" s="122">
        <f t="shared" si="18"/>
        <v>0</v>
      </c>
      <c r="C69" s="121">
        <f t="shared" si="19"/>
        <v>0</v>
      </c>
      <c r="D69" s="121">
        <f t="shared" si="20"/>
        <v>0</v>
      </c>
      <c r="E69" s="121">
        <f>IFERROR(IF($A69=0,0,#REF!*#REF!),0)</f>
        <v>0</v>
      </c>
      <c r="F69" s="122">
        <f t="shared" si="21"/>
        <v>0</v>
      </c>
      <c r="I69" s="30">
        <f t="shared" si="23"/>
        <v>0</v>
      </c>
      <c r="J69" s="30">
        <f>IF(I69=1,1,IF(SUM(J70:J$169)+SUM(I$26:I69)&lt;$I$22,1,0))</f>
        <v>0</v>
      </c>
      <c r="K69" s="33">
        <f t="shared" si="16"/>
        <v>0</v>
      </c>
      <c r="L69" s="33">
        <f t="shared" si="1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4"/>
        <v>0</v>
      </c>
      <c r="AE69" s="32"/>
      <c r="AF69" s="39"/>
      <c r="AG69" s="38"/>
    </row>
    <row r="70" spans="1:33" s="27" customFormat="1" hidden="1" x14ac:dyDescent="0.25">
      <c r="A70" s="30">
        <f t="shared" si="22"/>
        <v>0</v>
      </c>
      <c r="B70" s="122">
        <f t="shared" si="18"/>
        <v>0</v>
      </c>
      <c r="C70" s="121">
        <f t="shared" si="19"/>
        <v>0</v>
      </c>
      <c r="D70" s="121">
        <f t="shared" si="20"/>
        <v>0</v>
      </c>
      <c r="E70" s="121">
        <f>IFERROR(IF($A70=0,0,#REF!*#REF!),0)</f>
        <v>0</v>
      </c>
      <c r="F70" s="122">
        <f t="shared" si="21"/>
        <v>0</v>
      </c>
      <c r="I70" s="30">
        <f t="shared" si="23"/>
        <v>0</v>
      </c>
      <c r="J70" s="30">
        <f>IF(I70=1,1,IF(SUM(J71:J$169)+SUM(I$26:I70)&lt;$I$22,1,0))</f>
        <v>0</v>
      </c>
      <c r="K70" s="33">
        <f t="shared" si="16"/>
        <v>0</v>
      </c>
      <c r="L70" s="33">
        <f t="shared" si="1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4"/>
        <v>0</v>
      </c>
      <c r="AE70" s="32"/>
      <c r="AF70" s="39"/>
      <c r="AG70" s="38"/>
    </row>
    <row r="71" spans="1:33" s="27" customFormat="1" hidden="1" x14ac:dyDescent="0.25">
      <c r="A71" s="30">
        <f t="shared" si="22"/>
        <v>0</v>
      </c>
      <c r="B71" s="122">
        <f t="shared" si="18"/>
        <v>0</v>
      </c>
      <c r="C71" s="121">
        <f t="shared" si="19"/>
        <v>0</v>
      </c>
      <c r="D71" s="121">
        <f t="shared" si="20"/>
        <v>0</v>
      </c>
      <c r="E71" s="121">
        <f>IFERROR(IF($A71=0,0,#REF!*#REF!),0)</f>
        <v>0</v>
      </c>
      <c r="F71" s="122">
        <f t="shared" si="21"/>
        <v>0</v>
      </c>
      <c r="I71" s="30">
        <f t="shared" si="23"/>
        <v>0</v>
      </c>
      <c r="J71" s="30">
        <f>IF(I71=1,1,IF(SUM(J72:J$169)+SUM(I$26:I71)&lt;$I$22,1,0))</f>
        <v>0</v>
      </c>
      <c r="K71" s="33">
        <f t="shared" si="16"/>
        <v>0</v>
      </c>
      <c r="L71" s="33">
        <f t="shared" si="1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4"/>
        <v>0</v>
      </c>
      <c r="AE71" s="32"/>
      <c r="AF71" s="39"/>
      <c r="AG71" s="38"/>
    </row>
    <row r="72" spans="1:33" s="27" customFormat="1" hidden="1" x14ac:dyDescent="0.25">
      <c r="A72" s="30">
        <f t="shared" si="22"/>
        <v>0</v>
      </c>
      <c r="B72" s="122">
        <f t="shared" si="18"/>
        <v>0</v>
      </c>
      <c r="C72" s="121">
        <f t="shared" si="19"/>
        <v>0</v>
      </c>
      <c r="D72" s="121">
        <f t="shared" si="20"/>
        <v>0</v>
      </c>
      <c r="E72" s="121">
        <f>IFERROR(IF($A72=0,0,#REF!*#REF!),0)</f>
        <v>0</v>
      </c>
      <c r="F72" s="122">
        <f t="shared" si="21"/>
        <v>0</v>
      </c>
      <c r="I72" s="30">
        <f t="shared" si="23"/>
        <v>0</v>
      </c>
      <c r="J72" s="30">
        <f>IF(I72=1,1,IF(SUM(J73:J$169)+SUM(I$26:I72)&lt;$I$22,1,0))</f>
        <v>0</v>
      </c>
      <c r="K72" s="33">
        <f t="shared" si="16"/>
        <v>0</v>
      </c>
      <c r="L72" s="33">
        <f t="shared" si="1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4"/>
        <v>0</v>
      </c>
      <c r="AE72" s="32"/>
      <c r="AF72" s="39"/>
      <c r="AG72" s="38"/>
    </row>
    <row r="73" spans="1:33" s="27" customFormat="1" hidden="1" x14ac:dyDescent="0.25">
      <c r="A73" s="30">
        <f t="shared" si="22"/>
        <v>0</v>
      </c>
      <c r="B73" s="122">
        <f t="shared" si="18"/>
        <v>0</v>
      </c>
      <c r="C73" s="121">
        <f t="shared" si="19"/>
        <v>0</v>
      </c>
      <c r="D73" s="121">
        <f t="shared" si="20"/>
        <v>0</v>
      </c>
      <c r="E73" s="121">
        <f>IFERROR(IF($A73=0,0,#REF!*#REF!),0)</f>
        <v>0</v>
      </c>
      <c r="F73" s="122">
        <f t="shared" si="21"/>
        <v>0</v>
      </c>
      <c r="I73" s="30">
        <f t="shared" si="23"/>
        <v>0</v>
      </c>
      <c r="J73" s="30">
        <f>IF(I73=1,1,IF(SUM(J74:J$169)+SUM(I$26:I73)&lt;$I$22,1,0))</f>
        <v>0</v>
      </c>
      <c r="K73" s="33">
        <f t="shared" si="16"/>
        <v>0</v>
      </c>
      <c r="L73" s="33">
        <f t="shared" si="1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4"/>
        <v>0</v>
      </c>
      <c r="AE73" s="32"/>
      <c r="AF73" s="39"/>
      <c r="AG73" s="38"/>
    </row>
    <row r="74" spans="1:33" s="27" customFormat="1" hidden="1" x14ac:dyDescent="0.25">
      <c r="A74" s="30">
        <f t="shared" si="22"/>
        <v>0</v>
      </c>
      <c r="B74" s="122">
        <f t="shared" si="18"/>
        <v>0</v>
      </c>
      <c r="C74" s="121">
        <f t="shared" si="19"/>
        <v>0</v>
      </c>
      <c r="D74" s="121">
        <f t="shared" si="20"/>
        <v>0</v>
      </c>
      <c r="E74" s="121">
        <f>IFERROR(IF($A74=0,0,#REF!*#REF!),0)</f>
        <v>0</v>
      </c>
      <c r="F74" s="122">
        <f t="shared" si="21"/>
        <v>0</v>
      </c>
      <c r="I74" s="30">
        <f t="shared" si="23"/>
        <v>0</v>
      </c>
      <c r="J74" s="30">
        <f>IF(I74=1,1,IF(SUM(J75:J$169)+SUM(I$26:I74)&lt;$I$22,1,0))</f>
        <v>0</v>
      </c>
      <c r="K74" s="33">
        <f t="shared" si="16"/>
        <v>0</v>
      </c>
      <c r="L74" s="33">
        <f t="shared" si="1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4"/>
        <v>0</v>
      </c>
      <c r="AE74" s="32"/>
      <c r="AF74" s="39"/>
      <c r="AG74" s="38"/>
    </row>
    <row r="75" spans="1:33" s="27" customFormat="1" hidden="1" x14ac:dyDescent="0.25">
      <c r="A75" s="30">
        <f t="shared" si="22"/>
        <v>0</v>
      </c>
      <c r="B75" s="122">
        <f t="shared" si="18"/>
        <v>0</v>
      </c>
      <c r="C75" s="121">
        <f t="shared" si="19"/>
        <v>0</v>
      </c>
      <c r="D75" s="121">
        <f t="shared" si="20"/>
        <v>0</v>
      </c>
      <c r="E75" s="121">
        <f>IFERROR(IF($A75=0,0,#REF!*#REF!),0)</f>
        <v>0</v>
      </c>
      <c r="F75" s="122">
        <f t="shared" si="21"/>
        <v>0</v>
      </c>
      <c r="I75" s="30">
        <f t="shared" si="23"/>
        <v>0</v>
      </c>
      <c r="J75" s="30">
        <f>IF(I75=1,1,IF(SUM(J76:J$169)+SUM(I$26:I75)&lt;$I$22,1,0))</f>
        <v>0</v>
      </c>
      <c r="K75" s="33">
        <f t="shared" si="16"/>
        <v>0</v>
      </c>
      <c r="L75" s="33">
        <f t="shared" si="1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4"/>
        <v>0</v>
      </c>
      <c r="AE75" s="32"/>
      <c r="AF75" s="39"/>
      <c r="AG75" s="38"/>
    </row>
    <row r="76" spans="1:33" s="27" customFormat="1" hidden="1" x14ac:dyDescent="0.25">
      <c r="A76" s="30">
        <f t="shared" si="22"/>
        <v>0</v>
      </c>
      <c r="B76" s="122">
        <f t="shared" si="18"/>
        <v>0</v>
      </c>
      <c r="C76" s="121">
        <f t="shared" si="19"/>
        <v>0</v>
      </c>
      <c r="D76" s="121">
        <f t="shared" si="20"/>
        <v>0</v>
      </c>
      <c r="E76" s="121">
        <f>IFERROR(IF($A76=0,0,#REF!*#REF!),0)</f>
        <v>0</v>
      </c>
      <c r="F76" s="122">
        <f t="shared" si="21"/>
        <v>0</v>
      </c>
      <c r="I76" s="30">
        <f t="shared" si="23"/>
        <v>0</v>
      </c>
      <c r="J76" s="30">
        <f>IF(I76=1,1,IF(SUM(J77:J$169)+SUM(I$26:I76)&lt;$I$22,1,0))</f>
        <v>0</v>
      </c>
      <c r="K76" s="33">
        <f t="shared" si="16"/>
        <v>0</v>
      </c>
      <c r="L76" s="33">
        <f t="shared" si="1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4"/>
        <v>0</v>
      </c>
      <c r="AE76" s="32"/>
      <c r="AF76" s="39"/>
      <c r="AG76" s="38"/>
    </row>
    <row r="77" spans="1:33" s="27" customFormat="1" hidden="1" x14ac:dyDescent="0.25">
      <c r="A77" s="30">
        <f t="shared" si="22"/>
        <v>0</v>
      </c>
      <c r="B77" s="122">
        <f t="shared" si="18"/>
        <v>0</v>
      </c>
      <c r="C77" s="121">
        <f t="shared" si="19"/>
        <v>0</v>
      </c>
      <c r="D77" s="121">
        <f t="shared" si="20"/>
        <v>0</v>
      </c>
      <c r="E77" s="121">
        <f>IFERROR(IF($A77=0,0,#REF!*#REF!),0)</f>
        <v>0</v>
      </c>
      <c r="F77" s="122">
        <f t="shared" si="21"/>
        <v>0</v>
      </c>
      <c r="I77" s="30">
        <f t="shared" si="23"/>
        <v>0</v>
      </c>
      <c r="J77" s="30">
        <f>IF(I77=1,1,IF(SUM(J78:J$169)+SUM(I$26:I77)&lt;$I$22,1,0))</f>
        <v>0</v>
      </c>
      <c r="K77" s="33">
        <f t="shared" si="16"/>
        <v>0</v>
      </c>
      <c r="L77" s="33">
        <f t="shared" si="1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4"/>
        <v>0</v>
      </c>
      <c r="AE77" s="32"/>
      <c r="AF77" s="39"/>
      <c r="AG77" s="38"/>
    </row>
    <row r="78" spans="1:33" s="27" customFormat="1" hidden="1" x14ac:dyDescent="0.25">
      <c r="A78" s="30">
        <f t="shared" si="22"/>
        <v>0</v>
      </c>
      <c r="B78" s="122">
        <f t="shared" si="18"/>
        <v>0</v>
      </c>
      <c r="C78" s="121">
        <f t="shared" si="19"/>
        <v>0</v>
      </c>
      <c r="D78" s="121">
        <f t="shared" si="20"/>
        <v>0</v>
      </c>
      <c r="E78" s="121">
        <f>IFERROR(IF($A78=0,0,#REF!*#REF!),0)</f>
        <v>0</v>
      </c>
      <c r="F78" s="122">
        <f t="shared" si="21"/>
        <v>0</v>
      </c>
      <c r="I78" s="30">
        <f t="shared" si="23"/>
        <v>0</v>
      </c>
      <c r="J78" s="30">
        <f>IF(I78=1,1,IF(SUM(J79:J$169)+SUM(I$26:I78)&lt;$I$22,1,0))</f>
        <v>0</v>
      </c>
      <c r="K78" s="33">
        <f t="shared" si="16"/>
        <v>0</v>
      </c>
      <c r="L78" s="33">
        <f t="shared" si="1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4"/>
        <v>0</v>
      </c>
      <c r="AE78" s="32"/>
      <c r="AF78" s="39"/>
      <c r="AG78" s="38"/>
    </row>
    <row r="79" spans="1:33" s="27" customFormat="1" hidden="1" x14ac:dyDescent="0.25">
      <c r="A79" s="30">
        <f t="shared" si="22"/>
        <v>0</v>
      </c>
      <c r="B79" s="122">
        <f t="shared" si="18"/>
        <v>0</v>
      </c>
      <c r="C79" s="121">
        <f t="shared" si="19"/>
        <v>0</v>
      </c>
      <c r="D79" s="121">
        <f t="shared" si="20"/>
        <v>0</v>
      </c>
      <c r="E79" s="121">
        <f>IFERROR(IF($A79=0,0,#REF!*#REF!),0)</f>
        <v>0</v>
      </c>
      <c r="F79" s="122">
        <f t="shared" si="21"/>
        <v>0</v>
      </c>
      <c r="I79" s="30">
        <f t="shared" si="23"/>
        <v>0</v>
      </c>
      <c r="J79" s="30">
        <f>IF(I79=1,1,IF(SUM(J80:J$169)+SUM(I$26:I79)&lt;$I$22,1,0))</f>
        <v>0</v>
      </c>
      <c r="K79" s="33">
        <f t="shared" si="16"/>
        <v>0</v>
      </c>
      <c r="L79" s="33">
        <f t="shared" si="1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4"/>
        <v>0</v>
      </c>
      <c r="AE79" s="32"/>
      <c r="AF79" s="39"/>
      <c r="AG79" s="38"/>
    </row>
    <row r="80" spans="1:33" s="27" customFormat="1" hidden="1" x14ac:dyDescent="0.25">
      <c r="A80" s="30">
        <f t="shared" si="22"/>
        <v>0</v>
      </c>
      <c r="B80" s="122">
        <f t="shared" si="18"/>
        <v>0</v>
      </c>
      <c r="C80" s="121">
        <f t="shared" si="19"/>
        <v>0</v>
      </c>
      <c r="D80" s="121">
        <f t="shared" si="20"/>
        <v>0</v>
      </c>
      <c r="E80" s="121">
        <f>IFERROR(IF($A80=0,0,#REF!*#REF!),0)</f>
        <v>0</v>
      </c>
      <c r="F80" s="122">
        <f t="shared" si="21"/>
        <v>0</v>
      </c>
      <c r="I80" s="30">
        <f t="shared" si="23"/>
        <v>0</v>
      </c>
      <c r="J80" s="30">
        <f>IF(I80=1,1,IF(SUM(J81:J$169)+SUM(I$26:I80)&lt;$I$22,1,0))</f>
        <v>0</v>
      </c>
      <c r="K80" s="33">
        <f t="shared" si="16"/>
        <v>0</v>
      </c>
      <c r="L80" s="33">
        <f t="shared" si="1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4"/>
        <v>0</v>
      </c>
      <c r="AE80" s="32"/>
      <c r="AF80" s="39"/>
      <c r="AG80" s="38"/>
    </row>
    <row r="81" spans="1:33" s="27" customFormat="1" hidden="1" x14ac:dyDescent="0.25">
      <c r="A81" s="30">
        <f t="shared" si="22"/>
        <v>0</v>
      </c>
      <c r="B81" s="122">
        <f t="shared" si="18"/>
        <v>0</v>
      </c>
      <c r="C81" s="121">
        <f t="shared" si="19"/>
        <v>0</v>
      </c>
      <c r="D81" s="121">
        <f t="shared" si="20"/>
        <v>0</v>
      </c>
      <c r="E81" s="121">
        <f>IFERROR(IF($A81=0,0,#REF!*#REF!),0)</f>
        <v>0</v>
      </c>
      <c r="F81" s="122">
        <f t="shared" si="21"/>
        <v>0</v>
      </c>
      <c r="I81" s="30">
        <f t="shared" si="23"/>
        <v>0</v>
      </c>
      <c r="J81" s="30">
        <f>IF(I81=1,1,IF(SUM(J82:J$169)+SUM(I$26:I81)&lt;$I$22,1,0))</f>
        <v>0</v>
      </c>
      <c r="K81" s="33">
        <f t="shared" si="16"/>
        <v>0</v>
      </c>
      <c r="L81" s="33">
        <f t="shared" si="1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4"/>
        <v>0</v>
      </c>
      <c r="AE81" s="32"/>
      <c r="AF81" s="39"/>
      <c r="AG81" s="38"/>
    </row>
    <row r="82" spans="1:33" s="27" customFormat="1" x14ac:dyDescent="0.25">
      <c r="A82" s="30"/>
      <c r="B82" s="122">
        <f t="shared" si="18"/>
        <v>0</v>
      </c>
      <c r="C82" s="121">
        <f t="shared" si="19"/>
        <v>0</v>
      </c>
      <c r="D82" s="121">
        <f t="shared" si="20"/>
        <v>0</v>
      </c>
      <c r="E82" s="121">
        <f>IFERROR(IF($A82=0,0,#REF!*#REF!),0)</f>
        <v>0</v>
      </c>
      <c r="F82" s="122">
        <f t="shared" si="21"/>
        <v>0</v>
      </c>
      <c r="I82" s="30">
        <v>1</v>
      </c>
      <c r="J82" s="30">
        <f>IF(I82=1,1,IF(SUM(J83:J$169)+SUM(I$26:I82)&lt;$I$22,1,0))</f>
        <v>1</v>
      </c>
      <c r="K82" s="33">
        <f t="shared" si="16"/>
        <v>1</v>
      </c>
      <c r="L82" s="33">
        <f t="shared" si="17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4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16"/>
        <v>1</v>
      </c>
      <c r="L83" s="33">
        <f t="shared" si="17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ROUND(SUM(AD84:AD103),2)</f>
        <v>0</v>
      </c>
      <c r="AE83" s="32"/>
      <c r="AF83" s="39"/>
      <c r="AG83" s="38"/>
    </row>
    <row r="84" spans="1:33" s="27" customFormat="1" x14ac:dyDescent="0.25">
      <c r="A84" s="30"/>
      <c r="B84" s="122">
        <f t="shared" ref="B84:B103" si="25">IFERROR(IF($A84=0,0, ($AD84/$G$1)/$E$1  ),0)</f>
        <v>0</v>
      </c>
      <c r="C84" s="121">
        <f t="shared" ref="C84:C103" si="26">IF($A84=0,0,$B84*$E$1)</f>
        <v>0</v>
      </c>
      <c r="D84" s="121">
        <f t="shared" ref="D84:D103" si="27">IF($A84=0,0,$B84*$F$1)</f>
        <v>0</v>
      </c>
      <c r="E84" s="121">
        <f>IFERROR(IF($A84=0,0,#REF!*#REF!),0)</f>
        <v>0</v>
      </c>
      <c r="F84" s="122">
        <f t="shared" ref="F84:F103" si="28">IF($A84=0,0, ( ($AD84/$E84) / $Y84))</f>
        <v>0</v>
      </c>
      <c r="I84" s="30">
        <v>1</v>
      </c>
      <c r="J84" s="30">
        <f>IF(I84=1,1,IF(SUM(J85:J$169)+SUM(I$26:I84)&lt;$I$22,1,0))</f>
        <v>1</v>
      </c>
      <c r="K84" s="33">
        <f t="shared" si="16"/>
        <v>1</v>
      </c>
      <c r="L84" s="33">
        <f t="shared" si="17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>ROUND(AB84*AC84,4)</f>
        <v>0</v>
      </c>
      <c r="AE84" s="32"/>
      <c r="AF84" s="39"/>
      <c r="AG84" s="38"/>
    </row>
    <row r="85" spans="1:33" s="27" customFormat="1" x14ac:dyDescent="0.25">
      <c r="A85" s="30"/>
      <c r="B85" s="122">
        <f t="shared" si="25"/>
        <v>0</v>
      </c>
      <c r="C85" s="121">
        <f t="shared" si="26"/>
        <v>0</v>
      </c>
      <c r="D85" s="121">
        <f t="shared" si="27"/>
        <v>0</v>
      </c>
      <c r="E85" s="121">
        <f>IFERROR(IF($A85=0,0,#REF!*#REF!),0)</f>
        <v>0</v>
      </c>
      <c r="F85" s="122">
        <f t="shared" si="28"/>
        <v>0</v>
      </c>
      <c r="I85" s="30">
        <v>1</v>
      </c>
      <c r="J85" s="30">
        <f>IF(I85=1,1,IF(SUM(J86:J$169)+SUM(I$26:I85)&lt;$I$22,1,0))</f>
        <v>1</v>
      </c>
      <c r="K85" s="33">
        <f t="shared" si="16"/>
        <v>1</v>
      </c>
      <c r="L85" s="33">
        <f t="shared" si="1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29">ROUND(AB85*AC85,4)</f>
        <v>0</v>
      </c>
      <c r="AE85" s="32"/>
      <c r="AF85" s="39"/>
      <c r="AG85" s="38"/>
    </row>
    <row r="86" spans="1:33" s="27" customFormat="1" hidden="1" x14ac:dyDescent="0.25">
      <c r="A86" s="30">
        <f t="shared" ref="A86:A103" si="30">IFERROR(IF(AD86&gt;0,T86,0),0)</f>
        <v>0</v>
      </c>
      <c r="B86" s="122">
        <f t="shared" si="25"/>
        <v>0</v>
      </c>
      <c r="C86" s="121">
        <f t="shared" si="26"/>
        <v>0</v>
      </c>
      <c r="D86" s="121">
        <f t="shared" si="27"/>
        <v>0</v>
      </c>
      <c r="E86" s="121">
        <f>IFERROR(IF($A86=0,0,#REF!*#REF!),0)</f>
        <v>0</v>
      </c>
      <c r="F86" s="122">
        <f t="shared" si="28"/>
        <v>0</v>
      </c>
      <c r="I86" s="30">
        <f t="shared" ref="I86:I103" si="31">IF($AD86=0,0,1)</f>
        <v>0</v>
      </c>
      <c r="J86" s="30">
        <f>IF(I86=1,1,IF(SUM(J87:J$169)+SUM(I$26:I86)&lt;$I$22,1,0))</f>
        <v>0</v>
      </c>
      <c r="K86" s="33">
        <f t="shared" si="16"/>
        <v>0</v>
      </c>
      <c r="L86" s="33">
        <f t="shared" si="17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9"/>
        <v>0</v>
      </c>
      <c r="AE86" s="32"/>
      <c r="AF86" s="39"/>
      <c r="AG86" s="38"/>
    </row>
    <row r="87" spans="1:33" s="27" customFormat="1" hidden="1" x14ac:dyDescent="0.25">
      <c r="A87" s="30">
        <f t="shared" si="30"/>
        <v>0</v>
      </c>
      <c r="B87" s="122">
        <f t="shared" si="25"/>
        <v>0</v>
      </c>
      <c r="C87" s="121">
        <f t="shared" si="26"/>
        <v>0</v>
      </c>
      <c r="D87" s="121">
        <f t="shared" si="27"/>
        <v>0</v>
      </c>
      <c r="E87" s="121">
        <f>IFERROR(IF($A87=0,0,#REF!*#REF!),0)</f>
        <v>0</v>
      </c>
      <c r="F87" s="122">
        <f t="shared" si="28"/>
        <v>0</v>
      </c>
      <c r="I87" s="30">
        <f t="shared" si="31"/>
        <v>0</v>
      </c>
      <c r="J87" s="30">
        <f>IF(I87=1,1,IF(SUM(J88:J$169)+SUM(I$26:I87)&lt;$I$22,1,0))</f>
        <v>0</v>
      </c>
      <c r="K87" s="33">
        <f t="shared" si="16"/>
        <v>0</v>
      </c>
      <c r="L87" s="33">
        <f t="shared" si="1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9"/>
        <v>0</v>
      </c>
      <c r="AE87" s="32"/>
      <c r="AF87" s="39"/>
      <c r="AG87" s="38"/>
    </row>
    <row r="88" spans="1:33" s="27" customFormat="1" hidden="1" x14ac:dyDescent="0.25">
      <c r="A88" s="30">
        <f t="shared" si="30"/>
        <v>0</v>
      </c>
      <c r="B88" s="122">
        <f t="shared" si="25"/>
        <v>0</v>
      </c>
      <c r="C88" s="121">
        <f t="shared" si="26"/>
        <v>0</v>
      </c>
      <c r="D88" s="121">
        <f t="shared" si="27"/>
        <v>0</v>
      </c>
      <c r="E88" s="121">
        <f>IFERROR(IF($A88=0,0,#REF!*#REF!),0)</f>
        <v>0</v>
      </c>
      <c r="F88" s="122">
        <f t="shared" si="28"/>
        <v>0</v>
      </c>
      <c r="I88" s="30">
        <f t="shared" si="31"/>
        <v>0</v>
      </c>
      <c r="J88" s="30">
        <f>IF(I88=1,1,IF(SUM(J89:J$169)+SUM(I$26:I88)&lt;$I$22,1,0))</f>
        <v>0</v>
      </c>
      <c r="K88" s="33">
        <f t="shared" si="16"/>
        <v>0</v>
      </c>
      <c r="L88" s="33">
        <f t="shared" si="1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9"/>
        <v>0</v>
      </c>
      <c r="AE88" s="32"/>
      <c r="AF88" s="39"/>
      <c r="AG88" s="38"/>
    </row>
    <row r="89" spans="1:33" s="27" customFormat="1" hidden="1" x14ac:dyDescent="0.25">
      <c r="A89" s="30">
        <f t="shared" si="30"/>
        <v>0</v>
      </c>
      <c r="B89" s="122">
        <f t="shared" si="25"/>
        <v>0</v>
      </c>
      <c r="C89" s="121">
        <f t="shared" si="26"/>
        <v>0</v>
      </c>
      <c r="D89" s="121">
        <f t="shared" si="27"/>
        <v>0</v>
      </c>
      <c r="E89" s="121">
        <f>IFERROR(IF($A89=0,0,#REF!*#REF!),0)</f>
        <v>0</v>
      </c>
      <c r="F89" s="122">
        <f t="shared" si="28"/>
        <v>0</v>
      </c>
      <c r="I89" s="30">
        <f t="shared" si="31"/>
        <v>0</v>
      </c>
      <c r="J89" s="30">
        <f>IF(I89=1,1,IF(SUM(J90:J$169)+SUM(I$26:I89)&lt;$I$22,1,0))</f>
        <v>0</v>
      </c>
      <c r="K89" s="33">
        <f t="shared" si="16"/>
        <v>0</v>
      </c>
      <c r="L89" s="33">
        <f t="shared" si="1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9"/>
        <v>0</v>
      </c>
      <c r="AE89" s="32"/>
      <c r="AF89" s="39"/>
      <c r="AG89" s="38"/>
    </row>
    <row r="90" spans="1:33" s="27" customFormat="1" hidden="1" x14ac:dyDescent="0.25">
      <c r="A90" s="30">
        <f t="shared" si="30"/>
        <v>0</v>
      </c>
      <c r="B90" s="122">
        <f t="shared" si="25"/>
        <v>0</v>
      </c>
      <c r="C90" s="121">
        <f t="shared" si="26"/>
        <v>0</v>
      </c>
      <c r="D90" s="121">
        <f t="shared" si="27"/>
        <v>0</v>
      </c>
      <c r="E90" s="121">
        <f>IFERROR(IF($A90=0,0,#REF!*#REF!),0)</f>
        <v>0</v>
      </c>
      <c r="F90" s="122">
        <f t="shared" si="28"/>
        <v>0</v>
      </c>
      <c r="I90" s="30">
        <f t="shared" si="31"/>
        <v>0</v>
      </c>
      <c r="J90" s="30">
        <f>IF(I90=1,1,IF(SUM(J91:J$169)+SUM(I$26:I90)&lt;$I$22,1,0))</f>
        <v>0</v>
      </c>
      <c r="K90" s="33">
        <f t="shared" ref="K90:K121" si="32">MAX(I90:J90)</f>
        <v>0</v>
      </c>
      <c r="L90" s="33">
        <f t="shared" ref="L90:L121" si="33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9"/>
        <v>0</v>
      </c>
      <c r="AE90" s="32"/>
      <c r="AF90" s="39"/>
      <c r="AG90" s="38"/>
    </row>
    <row r="91" spans="1:33" s="27" customFormat="1" hidden="1" x14ac:dyDescent="0.25">
      <c r="A91" s="30">
        <f t="shared" si="30"/>
        <v>0</v>
      </c>
      <c r="B91" s="122">
        <f t="shared" si="25"/>
        <v>0</v>
      </c>
      <c r="C91" s="121">
        <f t="shared" si="26"/>
        <v>0</v>
      </c>
      <c r="D91" s="121">
        <f t="shared" si="27"/>
        <v>0</v>
      </c>
      <c r="E91" s="121">
        <f>IFERROR(IF($A91=0,0,#REF!*#REF!),0)</f>
        <v>0</v>
      </c>
      <c r="F91" s="122">
        <f t="shared" si="28"/>
        <v>0</v>
      </c>
      <c r="I91" s="30">
        <f t="shared" si="31"/>
        <v>0</v>
      </c>
      <c r="J91" s="30">
        <f>IF(I91=1,1,IF(SUM(J92:J$169)+SUM(I$26:I91)&lt;$I$22,1,0))</f>
        <v>0</v>
      </c>
      <c r="K91" s="33">
        <f t="shared" si="32"/>
        <v>0</v>
      </c>
      <c r="L91" s="33">
        <f t="shared" si="33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9"/>
        <v>0</v>
      </c>
      <c r="AE91" s="32"/>
      <c r="AF91" s="39"/>
      <c r="AG91" s="38"/>
    </row>
    <row r="92" spans="1:33" s="27" customFormat="1" hidden="1" x14ac:dyDescent="0.25">
      <c r="A92" s="30">
        <f t="shared" si="30"/>
        <v>0</v>
      </c>
      <c r="B92" s="122">
        <f t="shared" si="25"/>
        <v>0</v>
      </c>
      <c r="C92" s="121">
        <f t="shared" si="26"/>
        <v>0</v>
      </c>
      <c r="D92" s="121">
        <f t="shared" si="27"/>
        <v>0</v>
      </c>
      <c r="E92" s="121">
        <f>IFERROR(IF($A92=0,0,#REF!*#REF!),0)</f>
        <v>0</v>
      </c>
      <c r="F92" s="122">
        <f t="shared" si="28"/>
        <v>0</v>
      </c>
      <c r="I92" s="30">
        <f t="shared" si="31"/>
        <v>0</v>
      </c>
      <c r="J92" s="30">
        <f>IF(I92=1,1,IF(SUM(J93:J$169)+SUM(I$26:I92)&lt;$I$22,1,0))</f>
        <v>0</v>
      </c>
      <c r="K92" s="33">
        <f t="shared" si="32"/>
        <v>0</v>
      </c>
      <c r="L92" s="33">
        <f t="shared" si="3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9"/>
        <v>0</v>
      </c>
      <c r="AE92" s="32"/>
      <c r="AF92" s="39"/>
      <c r="AG92" s="38"/>
    </row>
    <row r="93" spans="1:33" s="27" customFormat="1" hidden="1" x14ac:dyDescent="0.25">
      <c r="A93" s="30">
        <f t="shared" si="30"/>
        <v>0</v>
      </c>
      <c r="B93" s="122">
        <f t="shared" si="25"/>
        <v>0</v>
      </c>
      <c r="C93" s="121">
        <f t="shared" si="26"/>
        <v>0</v>
      </c>
      <c r="D93" s="121">
        <f t="shared" si="27"/>
        <v>0</v>
      </c>
      <c r="E93" s="121">
        <f>IFERROR(IF($A93=0,0,#REF!*#REF!),0)</f>
        <v>0</v>
      </c>
      <c r="F93" s="122">
        <f t="shared" si="28"/>
        <v>0</v>
      </c>
      <c r="I93" s="30">
        <f t="shared" si="31"/>
        <v>0</v>
      </c>
      <c r="J93" s="30">
        <f>IF(I93=1,1,IF(SUM(J94:J$169)+SUM(I$26:I93)&lt;$I$22,1,0))</f>
        <v>0</v>
      </c>
      <c r="K93" s="33">
        <f t="shared" si="32"/>
        <v>0</v>
      </c>
      <c r="L93" s="33">
        <f t="shared" si="3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9"/>
        <v>0</v>
      </c>
      <c r="AE93" s="32"/>
      <c r="AF93" s="39"/>
      <c r="AG93" s="38"/>
    </row>
    <row r="94" spans="1:33" s="27" customFormat="1" hidden="1" x14ac:dyDescent="0.25">
      <c r="A94" s="30">
        <f t="shared" si="30"/>
        <v>0</v>
      </c>
      <c r="B94" s="122">
        <f t="shared" si="25"/>
        <v>0</v>
      </c>
      <c r="C94" s="121">
        <f t="shared" si="26"/>
        <v>0</v>
      </c>
      <c r="D94" s="121">
        <f t="shared" si="27"/>
        <v>0</v>
      </c>
      <c r="E94" s="121">
        <f>IFERROR(IF($A94=0,0,#REF!*#REF!),0)</f>
        <v>0</v>
      </c>
      <c r="F94" s="122">
        <f t="shared" si="28"/>
        <v>0</v>
      </c>
      <c r="I94" s="30">
        <f t="shared" si="31"/>
        <v>0</v>
      </c>
      <c r="J94" s="30">
        <f>IF(I94=1,1,IF(SUM(J95:J$169)+SUM(I$26:I94)&lt;$I$22,1,0))</f>
        <v>0</v>
      </c>
      <c r="K94" s="33">
        <f t="shared" si="32"/>
        <v>0</v>
      </c>
      <c r="L94" s="33">
        <f t="shared" si="3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9"/>
        <v>0</v>
      </c>
      <c r="AE94" s="32"/>
      <c r="AF94" s="39"/>
      <c r="AG94" s="38"/>
    </row>
    <row r="95" spans="1:33" s="27" customFormat="1" hidden="1" x14ac:dyDescent="0.25">
      <c r="A95" s="30">
        <f t="shared" si="30"/>
        <v>0</v>
      </c>
      <c r="B95" s="122">
        <f t="shared" si="25"/>
        <v>0</v>
      </c>
      <c r="C95" s="121">
        <f t="shared" si="26"/>
        <v>0</v>
      </c>
      <c r="D95" s="121">
        <f t="shared" si="27"/>
        <v>0</v>
      </c>
      <c r="E95" s="121">
        <f>IFERROR(IF($A95=0,0,#REF!*#REF!),0)</f>
        <v>0</v>
      </c>
      <c r="F95" s="122">
        <f t="shared" si="28"/>
        <v>0</v>
      </c>
      <c r="I95" s="30">
        <f t="shared" si="31"/>
        <v>0</v>
      </c>
      <c r="J95" s="30">
        <f>IF(I95=1,1,IF(SUM(J96:J$169)+SUM(I$26:I95)&lt;$I$22,1,0))</f>
        <v>0</v>
      </c>
      <c r="K95" s="33">
        <f t="shared" si="32"/>
        <v>0</v>
      </c>
      <c r="L95" s="33">
        <f t="shared" si="3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9"/>
        <v>0</v>
      </c>
      <c r="AE95" s="32"/>
      <c r="AF95" s="39"/>
      <c r="AG95" s="38"/>
    </row>
    <row r="96" spans="1:33" s="27" customFormat="1" hidden="1" x14ac:dyDescent="0.25">
      <c r="A96" s="30">
        <f t="shared" si="30"/>
        <v>0</v>
      </c>
      <c r="B96" s="122">
        <f t="shared" si="25"/>
        <v>0</v>
      </c>
      <c r="C96" s="121">
        <f t="shared" si="26"/>
        <v>0</v>
      </c>
      <c r="D96" s="121">
        <f t="shared" si="27"/>
        <v>0</v>
      </c>
      <c r="E96" s="121">
        <f>IFERROR(IF($A96=0,0,#REF!*#REF!),0)</f>
        <v>0</v>
      </c>
      <c r="F96" s="122">
        <f t="shared" si="28"/>
        <v>0</v>
      </c>
      <c r="I96" s="30">
        <f t="shared" si="31"/>
        <v>0</v>
      </c>
      <c r="J96" s="30">
        <f>IF(I96=1,1,IF(SUM(J97:J$169)+SUM(I$26:I96)&lt;$I$22,1,0))</f>
        <v>0</v>
      </c>
      <c r="K96" s="33">
        <f t="shared" si="32"/>
        <v>0</v>
      </c>
      <c r="L96" s="33">
        <f t="shared" si="3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9"/>
        <v>0</v>
      </c>
      <c r="AE96" s="32"/>
      <c r="AF96" s="39"/>
      <c r="AG96" s="38"/>
    </row>
    <row r="97" spans="1:33" s="27" customFormat="1" ht="14.45" hidden="1" customHeight="1" x14ac:dyDescent="0.25">
      <c r="A97" s="30">
        <f t="shared" si="30"/>
        <v>0</v>
      </c>
      <c r="B97" s="122">
        <f t="shared" si="25"/>
        <v>0</v>
      </c>
      <c r="C97" s="121">
        <f t="shared" si="26"/>
        <v>0</v>
      </c>
      <c r="D97" s="121">
        <f t="shared" si="27"/>
        <v>0</v>
      </c>
      <c r="E97" s="121">
        <f>IFERROR(IF($A97=0,0,#REF!*#REF!),0)</f>
        <v>0</v>
      </c>
      <c r="F97" s="122">
        <f t="shared" si="28"/>
        <v>0</v>
      </c>
      <c r="I97" s="30">
        <f t="shared" si="31"/>
        <v>0</v>
      </c>
      <c r="J97" s="30">
        <f>IF(I97=1,1,IF(SUM(J98:J$169)+SUM(I$26:I97)&lt;$I$22,1,0))</f>
        <v>0</v>
      </c>
      <c r="K97" s="33">
        <f t="shared" si="32"/>
        <v>0</v>
      </c>
      <c r="L97" s="33">
        <f t="shared" si="3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9"/>
        <v>0</v>
      </c>
      <c r="AE97" s="32"/>
      <c r="AF97" s="39"/>
      <c r="AG97" s="38"/>
    </row>
    <row r="98" spans="1:33" s="27" customFormat="1" hidden="1" x14ac:dyDescent="0.25">
      <c r="A98" s="30">
        <f t="shared" si="30"/>
        <v>0</v>
      </c>
      <c r="B98" s="122">
        <f t="shared" si="25"/>
        <v>0</v>
      </c>
      <c r="C98" s="121">
        <f t="shared" si="26"/>
        <v>0</v>
      </c>
      <c r="D98" s="121">
        <f t="shared" si="27"/>
        <v>0</v>
      </c>
      <c r="E98" s="121">
        <f>IFERROR(IF($A98=0,0,#REF!*#REF!),0)</f>
        <v>0</v>
      </c>
      <c r="F98" s="122">
        <f t="shared" si="28"/>
        <v>0</v>
      </c>
      <c r="I98" s="30">
        <f t="shared" si="31"/>
        <v>0</v>
      </c>
      <c r="J98" s="30">
        <f>IF(I98=1,1,IF(SUM(J99:J$169)+SUM(I$26:I98)&lt;$I$22,1,0))</f>
        <v>0</v>
      </c>
      <c r="K98" s="33">
        <f t="shared" si="32"/>
        <v>0</v>
      </c>
      <c r="L98" s="33">
        <f t="shared" si="3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9"/>
        <v>0</v>
      </c>
      <c r="AE98" s="32"/>
      <c r="AF98" s="39"/>
      <c r="AG98" s="38"/>
    </row>
    <row r="99" spans="1:33" s="27" customFormat="1" hidden="1" x14ac:dyDescent="0.25">
      <c r="A99" s="30">
        <f t="shared" si="30"/>
        <v>0</v>
      </c>
      <c r="B99" s="122">
        <f t="shared" si="25"/>
        <v>0</v>
      </c>
      <c r="C99" s="121">
        <f t="shared" si="26"/>
        <v>0</v>
      </c>
      <c r="D99" s="121">
        <f t="shared" si="27"/>
        <v>0</v>
      </c>
      <c r="E99" s="121">
        <f>IFERROR(IF($A99=0,0,#REF!*#REF!),0)</f>
        <v>0</v>
      </c>
      <c r="F99" s="122">
        <f t="shared" si="28"/>
        <v>0</v>
      </c>
      <c r="I99" s="30">
        <f t="shared" si="31"/>
        <v>0</v>
      </c>
      <c r="J99" s="30">
        <f>IF(I99=1,1,IF(SUM(J100:J$169)+SUM(I$26:I99)&lt;$I$22,1,0))</f>
        <v>0</v>
      </c>
      <c r="K99" s="33">
        <f t="shared" si="32"/>
        <v>0</v>
      </c>
      <c r="L99" s="33">
        <f t="shared" si="3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9"/>
        <v>0</v>
      </c>
      <c r="AE99" s="32"/>
      <c r="AF99" s="39"/>
      <c r="AG99" s="38"/>
    </row>
    <row r="100" spans="1:33" s="27" customFormat="1" hidden="1" x14ac:dyDescent="0.25">
      <c r="A100" s="30">
        <f t="shared" si="30"/>
        <v>0</v>
      </c>
      <c r="B100" s="122">
        <f t="shared" si="25"/>
        <v>0</v>
      </c>
      <c r="C100" s="121">
        <f t="shared" si="26"/>
        <v>0</v>
      </c>
      <c r="D100" s="121">
        <f t="shared" si="27"/>
        <v>0</v>
      </c>
      <c r="E100" s="121">
        <f>IFERROR(IF($A100=0,0,#REF!*#REF!),0)</f>
        <v>0</v>
      </c>
      <c r="F100" s="122">
        <f t="shared" si="28"/>
        <v>0</v>
      </c>
      <c r="I100" s="30">
        <f t="shared" si="31"/>
        <v>0</v>
      </c>
      <c r="J100" s="30">
        <f>IF(I100=1,1,IF(SUM(J101:J$169)+SUM(I$26:I100)&lt;$I$22,1,0))</f>
        <v>0</v>
      </c>
      <c r="K100" s="33">
        <f t="shared" si="32"/>
        <v>0</v>
      </c>
      <c r="L100" s="33">
        <f t="shared" si="3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9"/>
        <v>0</v>
      </c>
      <c r="AE100" s="32"/>
      <c r="AF100" s="39"/>
      <c r="AG100" s="38"/>
    </row>
    <row r="101" spans="1:33" s="27" customFormat="1" hidden="1" x14ac:dyDescent="0.25">
      <c r="A101" s="30">
        <f t="shared" si="30"/>
        <v>0</v>
      </c>
      <c r="B101" s="122">
        <f t="shared" si="25"/>
        <v>0</v>
      </c>
      <c r="C101" s="121">
        <f t="shared" si="26"/>
        <v>0</v>
      </c>
      <c r="D101" s="121">
        <f t="shared" si="27"/>
        <v>0</v>
      </c>
      <c r="E101" s="121">
        <f>IFERROR(IF($A101=0,0,#REF!*#REF!),0)</f>
        <v>0</v>
      </c>
      <c r="F101" s="122">
        <f t="shared" si="28"/>
        <v>0</v>
      </c>
      <c r="I101" s="30">
        <f t="shared" si="31"/>
        <v>0</v>
      </c>
      <c r="J101" s="30">
        <f>IF(I101=1,1,IF(SUM(J102:J$169)+SUM(I$26:I101)&lt;$I$22,1,0))</f>
        <v>0</v>
      </c>
      <c r="K101" s="33">
        <f t="shared" si="32"/>
        <v>0</v>
      </c>
      <c r="L101" s="33">
        <f t="shared" si="3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9"/>
        <v>0</v>
      </c>
      <c r="AE101" s="32"/>
      <c r="AF101" s="39"/>
      <c r="AG101" s="38"/>
    </row>
    <row r="102" spans="1:33" s="27" customFormat="1" hidden="1" x14ac:dyDescent="0.25">
      <c r="A102" s="30">
        <f t="shared" si="30"/>
        <v>0</v>
      </c>
      <c r="B102" s="122">
        <f t="shared" si="25"/>
        <v>0</v>
      </c>
      <c r="C102" s="121">
        <f t="shared" si="26"/>
        <v>0</v>
      </c>
      <c r="D102" s="121">
        <f t="shared" si="27"/>
        <v>0</v>
      </c>
      <c r="E102" s="121">
        <f>IFERROR(IF($A102=0,0,#REF!*#REF!),0)</f>
        <v>0</v>
      </c>
      <c r="F102" s="122">
        <f t="shared" si="28"/>
        <v>0</v>
      </c>
      <c r="I102" s="30">
        <f t="shared" si="31"/>
        <v>0</v>
      </c>
      <c r="J102" s="30">
        <f>IF(I102=1,1,IF(SUM(J103:J$169)+SUM(I$26:I102)&lt;$I$22,1,0))</f>
        <v>0</v>
      </c>
      <c r="K102" s="33">
        <f t="shared" si="32"/>
        <v>0</v>
      </c>
      <c r="L102" s="33">
        <f t="shared" si="3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9"/>
        <v>0</v>
      </c>
      <c r="AE102" s="32"/>
      <c r="AF102" s="39"/>
      <c r="AG102" s="38"/>
    </row>
    <row r="103" spans="1:33" s="27" customFormat="1" hidden="1" x14ac:dyDescent="0.25">
      <c r="A103" s="30">
        <f t="shared" si="30"/>
        <v>0</v>
      </c>
      <c r="B103" s="122">
        <f t="shared" si="25"/>
        <v>0</v>
      </c>
      <c r="C103" s="121">
        <f t="shared" si="26"/>
        <v>0</v>
      </c>
      <c r="D103" s="121">
        <f t="shared" si="27"/>
        <v>0</v>
      </c>
      <c r="E103" s="121">
        <f>IFERROR(IF($A103=0,0,#REF!*#REF!),0)</f>
        <v>0</v>
      </c>
      <c r="F103" s="122">
        <f t="shared" si="28"/>
        <v>0</v>
      </c>
      <c r="I103" s="30">
        <f t="shared" si="31"/>
        <v>0</v>
      </c>
      <c r="J103" s="30">
        <f>IF(I103=1,1,IF(SUM(J104:J$169)+SUM(I$26:I103)&lt;$I$22,1,0))</f>
        <v>0</v>
      </c>
      <c r="K103" s="33">
        <f t="shared" si="32"/>
        <v>0</v>
      </c>
      <c r="L103" s="33">
        <f t="shared" si="33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9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IF(I104=1,1,IF(SUM(J107:J$169)+SUM(I$26:I104)&lt;$I$22,1,0))</f>
        <v>1</v>
      </c>
      <c r="K104" s="33">
        <f t="shared" si="32"/>
        <v>1</v>
      </c>
      <c r="L104" s="33">
        <f t="shared" si="33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ROUND(AD41+AD62+AD83,2)</f>
        <v>23526.83</v>
      </c>
      <c r="AE104" s="32"/>
      <c r="AF104" s="39"/>
      <c r="AG104" s="38"/>
    </row>
    <row r="105" spans="1:33" s="101" customFormat="1" ht="14.45" customHeight="1" x14ac:dyDescent="0.25">
      <c r="A105" s="30"/>
      <c r="B105" s="122">
        <f>IFERROR(IF($A105=0,0, ($AD105/$G$1)/$E$1  ),0)</f>
        <v>0</v>
      </c>
      <c r="C105" s="121">
        <f>IF($A105=0,0,$B105*$E$1)</f>
        <v>0</v>
      </c>
      <c r="D105" s="121">
        <f>IF($A105=0,0,$B105*$F$1)</f>
        <v>0</v>
      </c>
      <c r="E105" s="121"/>
      <c r="F105" s="122"/>
      <c r="G105" s="64" t="s">
        <v>16</v>
      </c>
      <c r="H105" s="63">
        <f>IFERROR(IF(G105=$A$1,1,0),0)</f>
        <v>1</v>
      </c>
      <c r="I105" s="30">
        <v>1</v>
      </c>
      <c r="J105" s="30">
        <f>H105</f>
        <v>1</v>
      </c>
      <c r="K105" s="33">
        <f t="shared" si="32"/>
        <v>1</v>
      </c>
      <c r="L105" s="33">
        <f t="shared" si="33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19771.947932000003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IF(I106=1,1,IF(SUM(J109:J$169)+SUM(I$26:I106)&lt;$I$22,1,0))</f>
        <v>1</v>
      </c>
      <c r="K106" s="33">
        <f t="shared" si="32"/>
        <v>1</v>
      </c>
      <c r="L106" s="33">
        <f t="shared" si="33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ROUND(AD104+AD105,2)</f>
        <v>43298.78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 t="s">
        <v>18</v>
      </c>
      <c r="H107" s="100" t="s">
        <v>17</v>
      </c>
      <c r="I107" s="30">
        <v>1</v>
      </c>
      <c r="J107" s="30">
        <f>IF(I107=1,1,IF(SUM(J109:J$169)+SUM(I$26:I107)&lt;$I$22,1,0))</f>
        <v>1</v>
      </c>
      <c r="K107" s="33">
        <f t="shared" si="32"/>
        <v>1</v>
      </c>
      <c r="L107" s="33">
        <f t="shared" si="33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63">
        <f t="shared" ref="H108:H117" si="34">IFERROR(IF(G108=$A$1,1,0),0)</f>
        <v>1</v>
      </c>
      <c r="I108" s="30">
        <v>1</v>
      </c>
      <c r="J108" s="30">
        <f t="shared" ref="J108:J117" si="35">I108</f>
        <v>1</v>
      </c>
      <c r="K108" s="33">
        <f t="shared" si="32"/>
        <v>1</v>
      </c>
      <c r="L108" s="33">
        <f t="shared" si="33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7058.0492999999997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63">
        <f t="shared" si="34"/>
        <v>1</v>
      </c>
      <c r="I109" s="30">
        <f t="shared" ref="I109:I117" si="36">IF($AD109=0,0,1)</f>
        <v>0</v>
      </c>
      <c r="J109" s="30">
        <f t="shared" si="35"/>
        <v>0</v>
      </c>
      <c r="K109" s="33">
        <f t="shared" si="32"/>
        <v>0</v>
      </c>
      <c r="L109" s="33">
        <f t="shared" si="33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37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63">
        <f t="shared" si="34"/>
        <v>1</v>
      </c>
      <c r="I110" s="30">
        <f t="shared" si="36"/>
        <v>0</v>
      </c>
      <c r="J110" s="30">
        <f t="shared" si="35"/>
        <v>0</v>
      </c>
      <c r="K110" s="33">
        <f t="shared" si="32"/>
        <v>0</v>
      </c>
      <c r="L110" s="33">
        <f t="shared" si="3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37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63">
        <f t="shared" si="34"/>
        <v>1</v>
      </c>
      <c r="I111" s="30">
        <f t="shared" si="36"/>
        <v>0</v>
      </c>
      <c r="J111" s="30">
        <f t="shared" si="35"/>
        <v>0</v>
      </c>
      <c r="K111" s="33">
        <f t="shared" si="32"/>
        <v>0</v>
      </c>
      <c r="L111" s="33">
        <f t="shared" si="3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37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63">
        <f t="shared" si="34"/>
        <v>1</v>
      </c>
      <c r="I112" s="30">
        <f t="shared" si="36"/>
        <v>0</v>
      </c>
      <c r="J112" s="30">
        <f t="shared" si="35"/>
        <v>0</v>
      </c>
      <c r="K112" s="33">
        <f t="shared" si="32"/>
        <v>0</v>
      </c>
      <c r="L112" s="33">
        <f t="shared" si="3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37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63">
        <f t="shared" si="34"/>
        <v>0</v>
      </c>
      <c r="I113" s="30">
        <f t="shared" si="36"/>
        <v>0</v>
      </c>
      <c r="J113" s="30">
        <f t="shared" si="35"/>
        <v>0</v>
      </c>
      <c r="K113" s="33">
        <f t="shared" si="32"/>
        <v>0</v>
      </c>
      <c r="L113" s="33">
        <f t="shared" si="3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7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63">
        <f t="shared" si="34"/>
        <v>0</v>
      </c>
      <c r="I114" s="30">
        <f t="shared" si="36"/>
        <v>0</v>
      </c>
      <c r="J114" s="30">
        <f t="shared" si="35"/>
        <v>0</v>
      </c>
      <c r="K114" s="33">
        <f t="shared" si="32"/>
        <v>0</v>
      </c>
      <c r="L114" s="33">
        <f t="shared" si="3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7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63">
        <f t="shared" si="34"/>
        <v>0</v>
      </c>
      <c r="I115" s="30">
        <f t="shared" si="36"/>
        <v>0</v>
      </c>
      <c r="J115" s="30">
        <f t="shared" si="35"/>
        <v>0</v>
      </c>
      <c r="K115" s="33">
        <f t="shared" si="32"/>
        <v>0</v>
      </c>
      <c r="L115" s="33">
        <f t="shared" si="3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7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63">
        <f t="shared" si="34"/>
        <v>0</v>
      </c>
      <c r="I116" s="30">
        <f t="shared" si="36"/>
        <v>0</v>
      </c>
      <c r="J116" s="30">
        <f t="shared" si="35"/>
        <v>0</v>
      </c>
      <c r="K116" s="33">
        <f t="shared" si="32"/>
        <v>0</v>
      </c>
      <c r="L116" s="33">
        <f t="shared" si="3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7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63">
        <f t="shared" si="34"/>
        <v>0</v>
      </c>
      <c r="I117" s="30">
        <f t="shared" si="36"/>
        <v>0</v>
      </c>
      <c r="J117" s="30">
        <f t="shared" si="35"/>
        <v>0</v>
      </c>
      <c r="K117" s="33">
        <f t="shared" si="32"/>
        <v>0</v>
      </c>
      <c r="L117" s="33">
        <f t="shared" si="3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37"/>
        <v>0</v>
      </c>
      <c r="AE117" s="102"/>
      <c r="AF117" s="104"/>
      <c r="AG117" s="103"/>
    </row>
    <row r="118" spans="1:33" s="27" customFormat="1" x14ac:dyDescent="0.25">
      <c r="A118" s="30"/>
      <c r="B118" s="122">
        <f>IFERROR(IF($A118=0,0, ($AD118/$G$1)/$E$1  ),0)</f>
        <v>0</v>
      </c>
      <c r="C118" s="121">
        <f>IF($A118=0,0,$B118*$E$1)</f>
        <v>0</v>
      </c>
      <c r="D118" s="121">
        <f>IF($A118=0,0,$B118*$F$1)</f>
        <v>0</v>
      </c>
      <c r="E118" s="121"/>
      <c r="F118" s="122"/>
      <c r="I118" s="30">
        <v>1</v>
      </c>
      <c r="J118" s="62">
        <v>1</v>
      </c>
      <c r="K118" s="33">
        <f t="shared" si="32"/>
        <v>1</v>
      </c>
      <c r="L118" s="33">
        <f t="shared" si="33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ROUND(SUM(AD108:AD117),2)</f>
        <v>7058.05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2"/>
        <v>1</v>
      </c>
      <c r="L119" s="33">
        <f t="shared" si="33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ROUND(AD106+AD118,2)</f>
        <v>50356.83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2"/>
        <v>1</v>
      </c>
      <c r="L120" s="33">
        <f t="shared" si="33"/>
        <v>1</v>
      </c>
      <c r="M120" s="33"/>
      <c r="N120" s="33"/>
      <c r="O120" s="33"/>
      <c r="P120" s="33"/>
      <c r="Q120" s="33"/>
      <c r="R120" s="33"/>
      <c r="S120" s="33"/>
      <c r="T120" s="154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ROUND(AD39+AD119,2)</f>
        <v>51381.45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32"/>
        <v>1</v>
      </c>
      <c r="L121" s="61">
        <f t="shared" si="33"/>
        <v>1</v>
      </c>
      <c r="M121" s="61"/>
      <c r="N121" s="61"/>
      <c r="O121" s="61"/>
      <c r="P121" s="61"/>
      <c r="Q121" s="61"/>
      <c r="R121" s="61"/>
      <c r="S121" s="61"/>
      <c r="T121" s="146">
        <v>20</v>
      </c>
      <c r="U121" s="145"/>
      <c r="V121" s="571" t="s">
        <v>30</v>
      </c>
      <c r="W121" s="571"/>
      <c r="X121" s="572" t="str">
        <f>IF($AD$119=0,"ZERO",CONCATENATE(TEXT(T121,"#.##0,00")," ",AC25))</f>
        <v>20,00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2569.0700000000002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IF(I122=1,1,IF(SUM(J123:J$169)+SUM(I$26:I122)&lt;$I$22,1,0))</f>
        <v>1</v>
      </c>
      <c r="K122" s="33">
        <f t="shared" ref="K122:K154" si="38">MAX(I122:J122)</f>
        <v>1</v>
      </c>
      <c r="L122" s="33">
        <f t="shared" ref="L122:L154" si="39">K122</f>
        <v>1</v>
      </c>
      <c r="M122" s="33"/>
      <c r="N122" s="33"/>
      <c r="O122" s="33"/>
      <c r="P122" s="33"/>
      <c r="Q122" s="33"/>
      <c r="R122" s="33"/>
      <c r="S122" s="33"/>
      <c r="T122" s="63" t="s">
        <v>8</v>
      </c>
      <c r="U122" s="124"/>
      <c r="V122" s="568" t="s">
        <v>28</v>
      </c>
      <c r="W122" s="568"/>
      <c r="X122" s="568"/>
      <c r="Y122" s="568"/>
      <c r="Z122" s="568"/>
      <c r="AA122" s="137" t="s">
        <v>22</v>
      </c>
      <c r="AB122" s="136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>
        <f t="shared" ref="B123:B133" si="40">IFERROR(IF($A123=0,0, ($AD123)/$E$1  ),0)</f>
        <v>0</v>
      </c>
      <c r="C123" s="121">
        <f t="shared" ref="C123:C133" si="41">IF($A123=0,0,$B123*$E$1)</f>
        <v>0</v>
      </c>
      <c r="D123" s="121">
        <f t="shared" ref="D123:D133" si="42">IF($A123=0,0,$B123*$F$1)</f>
        <v>0</v>
      </c>
      <c r="E123" s="121">
        <f t="shared" ref="E123:E133" si="43">IFERROR(IF($A123=0,0,$AB123),0)</f>
        <v>0</v>
      </c>
      <c r="F123" s="122"/>
      <c r="I123" s="30">
        <v>1</v>
      </c>
      <c r="J123" s="30">
        <f>IF(I123=1,1,IF(SUM(J124:J$169)+SUM(I$26:I123)&lt;$I$22,1,0))</f>
        <v>1</v>
      </c>
      <c r="K123" s="33">
        <f t="shared" si="38"/>
        <v>1</v>
      </c>
      <c r="L123" s="33">
        <f t="shared" si="39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ref="A124:A130" si="44">IFERROR(IF(AD124&gt;0,T124,0),0)</f>
        <v>0</v>
      </c>
      <c r="B124" s="122">
        <f t="shared" si="40"/>
        <v>0</v>
      </c>
      <c r="C124" s="121">
        <f t="shared" si="41"/>
        <v>0</v>
      </c>
      <c r="D124" s="121">
        <f t="shared" si="42"/>
        <v>0</v>
      </c>
      <c r="E124" s="121">
        <f t="shared" si="43"/>
        <v>0</v>
      </c>
      <c r="F124" s="31"/>
      <c r="I124" s="30">
        <f t="shared" ref="I124:I133" si="45">IF($AD124=0,0,1)</f>
        <v>0</v>
      </c>
      <c r="J124" s="30">
        <f>IF(I124=1,1,IF(SUM(J125:J$169)+SUM(I$26:I124)&lt;$I$22,1,0))</f>
        <v>0</v>
      </c>
      <c r="K124" s="33">
        <f t="shared" si="38"/>
        <v>0</v>
      </c>
      <c r="L124" s="33">
        <f t="shared" si="39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46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4"/>
        <v>0</v>
      </c>
      <c r="B125" s="122">
        <f t="shared" si="40"/>
        <v>0</v>
      </c>
      <c r="C125" s="121">
        <f t="shared" si="41"/>
        <v>0</v>
      </c>
      <c r="D125" s="121">
        <f t="shared" si="42"/>
        <v>0</v>
      </c>
      <c r="E125" s="121">
        <f t="shared" si="43"/>
        <v>0</v>
      </c>
      <c r="F125" s="31"/>
      <c r="I125" s="30">
        <f t="shared" si="45"/>
        <v>0</v>
      </c>
      <c r="J125" s="30">
        <f>IF(I125=1,1,IF(SUM(J126:J$169)+SUM(I$26:I125)&lt;$I$22,1,0))</f>
        <v>0</v>
      </c>
      <c r="K125" s="33">
        <f t="shared" si="38"/>
        <v>0</v>
      </c>
      <c r="L125" s="33">
        <f t="shared" si="39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6"/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4"/>
        <v>0</v>
      </c>
      <c r="B126" s="122">
        <f t="shared" si="40"/>
        <v>0</v>
      </c>
      <c r="C126" s="121">
        <f t="shared" si="41"/>
        <v>0</v>
      </c>
      <c r="D126" s="121">
        <f t="shared" si="42"/>
        <v>0</v>
      </c>
      <c r="E126" s="121">
        <f t="shared" si="43"/>
        <v>0</v>
      </c>
      <c r="F126" s="31"/>
      <c r="I126" s="30">
        <f t="shared" si="45"/>
        <v>0</v>
      </c>
      <c r="J126" s="30">
        <f>IF(I126=1,1,IF(SUM(J127:J$169)+SUM(I$26:I126)&lt;$I$22,1,0))</f>
        <v>0</v>
      </c>
      <c r="K126" s="33">
        <f t="shared" si="38"/>
        <v>0</v>
      </c>
      <c r="L126" s="33">
        <f t="shared" si="39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6"/>
        <v>0</v>
      </c>
      <c r="AE126" s="32"/>
      <c r="AF126" s="39"/>
      <c r="AG126" s="38"/>
    </row>
    <row r="127" spans="1:33" s="27" customFormat="1" hidden="1" x14ac:dyDescent="0.25">
      <c r="A127" s="30">
        <f t="shared" si="44"/>
        <v>0</v>
      </c>
      <c r="B127" s="122">
        <f t="shared" si="40"/>
        <v>0</v>
      </c>
      <c r="C127" s="121">
        <f t="shared" si="41"/>
        <v>0</v>
      </c>
      <c r="D127" s="121">
        <f t="shared" si="42"/>
        <v>0</v>
      </c>
      <c r="E127" s="121">
        <f t="shared" si="43"/>
        <v>0</v>
      </c>
      <c r="F127" s="31"/>
      <c r="I127" s="30">
        <f t="shared" si="45"/>
        <v>0</v>
      </c>
      <c r="J127" s="30">
        <f>IF(I127=1,1,IF(SUM(J128:J$169)+SUM(I$26:I127)&lt;$I$22,1,0))</f>
        <v>0</v>
      </c>
      <c r="K127" s="33">
        <f t="shared" si="38"/>
        <v>0</v>
      </c>
      <c r="L127" s="33">
        <f t="shared" si="39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6"/>
        <v>0</v>
      </c>
      <c r="AE127" s="32"/>
      <c r="AF127" s="39"/>
      <c r="AG127" s="38"/>
    </row>
    <row r="128" spans="1:33" s="27" customFormat="1" hidden="1" x14ac:dyDescent="0.25">
      <c r="A128" s="30">
        <f t="shared" si="44"/>
        <v>0</v>
      </c>
      <c r="B128" s="122">
        <f t="shared" si="40"/>
        <v>0</v>
      </c>
      <c r="C128" s="121">
        <f t="shared" si="41"/>
        <v>0</v>
      </c>
      <c r="D128" s="121">
        <f t="shared" si="42"/>
        <v>0</v>
      </c>
      <c r="E128" s="121">
        <f t="shared" si="43"/>
        <v>0</v>
      </c>
      <c r="F128" s="31"/>
      <c r="I128" s="30">
        <f t="shared" si="45"/>
        <v>0</v>
      </c>
      <c r="J128" s="30">
        <f>IF(I128=1,1,IF(SUM(J129:J$169)+SUM(I$26:I128)&lt;$I$22,1,0))</f>
        <v>0</v>
      </c>
      <c r="K128" s="33">
        <f t="shared" si="38"/>
        <v>0</v>
      </c>
      <c r="L128" s="33">
        <f t="shared" si="39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6"/>
        <v>0</v>
      </c>
      <c r="AE128" s="32"/>
      <c r="AF128" s="39"/>
      <c r="AG128" s="38"/>
    </row>
    <row r="129" spans="1:33" s="27" customFormat="1" hidden="1" x14ac:dyDescent="0.25">
      <c r="A129" s="30">
        <f t="shared" si="44"/>
        <v>0</v>
      </c>
      <c r="B129" s="122">
        <f t="shared" si="40"/>
        <v>0</v>
      </c>
      <c r="C129" s="121">
        <f t="shared" si="41"/>
        <v>0</v>
      </c>
      <c r="D129" s="121">
        <f t="shared" si="42"/>
        <v>0</v>
      </c>
      <c r="E129" s="121">
        <f t="shared" si="43"/>
        <v>0</v>
      </c>
      <c r="F129" s="31"/>
      <c r="I129" s="30">
        <f t="shared" si="45"/>
        <v>0</v>
      </c>
      <c r="J129" s="30">
        <f>IF(I129=1,1,IF(SUM(J130:J$169)+SUM(I$26:I129)&lt;$I$22,1,0))</f>
        <v>0</v>
      </c>
      <c r="K129" s="33">
        <f t="shared" si="38"/>
        <v>0</v>
      </c>
      <c r="L129" s="33">
        <f t="shared" si="39"/>
        <v>0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6"/>
        <v>0</v>
      </c>
      <c r="AE129" s="32"/>
      <c r="AF129" s="39"/>
      <c r="AG129" s="38"/>
    </row>
    <row r="130" spans="1:33" s="27" customFormat="1" hidden="1" x14ac:dyDescent="0.25">
      <c r="A130" s="30">
        <f t="shared" si="44"/>
        <v>0</v>
      </c>
      <c r="B130" s="122">
        <f t="shared" si="40"/>
        <v>0</v>
      </c>
      <c r="C130" s="121">
        <f t="shared" si="41"/>
        <v>0</v>
      </c>
      <c r="D130" s="121">
        <f t="shared" si="42"/>
        <v>0</v>
      </c>
      <c r="E130" s="121">
        <f t="shared" si="43"/>
        <v>0</v>
      </c>
      <c r="F130" s="31"/>
      <c r="I130" s="30">
        <f t="shared" si="45"/>
        <v>0</v>
      </c>
      <c r="J130" s="30">
        <f>IF(I130=1,1,IF(SUM(J131:J$169)+SUM(I$26:I130)&lt;$I$22,1,0))</f>
        <v>1</v>
      </c>
      <c r="K130" s="33">
        <f t="shared" si="38"/>
        <v>1</v>
      </c>
      <c r="L130" s="33">
        <f t="shared" si="39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6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40"/>
        <v>0</v>
      </c>
      <c r="C131" s="121">
        <f t="shared" si="41"/>
        <v>0</v>
      </c>
      <c r="D131" s="121">
        <f t="shared" si="42"/>
        <v>0</v>
      </c>
      <c r="E131" s="121">
        <f t="shared" si="43"/>
        <v>0</v>
      </c>
      <c r="F131" s="31"/>
      <c r="I131" s="30">
        <f t="shared" si="45"/>
        <v>0</v>
      </c>
      <c r="J131" s="30">
        <f>IF(I131=1,1,IF(SUM(J132:J$169)+SUM(I$26:I131)&lt;$I$22,1,0))</f>
        <v>1</v>
      </c>
      <c r="K131" s="33">
        <f t="shared" si="38"/>
        <v>1</v>
      </c>
      <c r="L131" s="33">
        <f t="shared" si="39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6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40"/>
        <v>0</v>
      </c>
      <c r="C132" s="121">
        <f t="shared" si="41"/>
        <v>0</v>
      </c>
      <c r="D132" s="121">
        <f t="shared" si="42"/>
        <v>0</v>
      </c>
      <c r="E132" s="121">
        <f t="shared" si="43"/>
        <v>0</v>
      </c>
      <c r="F132" s="31"/>
      <c r="I132" s="30">
        <f t="shared" si="45"/>
        <v>0</v>
      </c>
      <c r="J132" s="30">
        <f>IF(I132=1,1,IF(SUM(J133:J$169)+SUM(I$26:I132)&lt;$I$22,1,0))</f>
        <v>1</v>
      </c>
      <c r="K132" s="33">
        <f t="shared" si="38"/>
        <v>1</v>
      </c>
      <c r="L132" s="33">
        <f t="shared" si="39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6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40"/>
        <v>0</v>
      </c>
      <c r="C133" s="121">
        <f t="shared" si="41"/>
        <v>0</v>
      </c>
      <c r="D133" s="121">
        <f t="shared" si="42"/>
        <v>0</v>
      </c>
      <c r="E133" s="121">
        <f t="shared" si="43"/>
        <v>0</v>
      </c>
      <c r="F133" s="31"/>
      <c r="I133" s="30">
        <f t="shared" si="45"/>
        <v>0</v>
      </c>
      <c r="J133" s="30">
        <f>IF(I133=1,1,IF(SUM(J134:J$169)+SUM(I$26:I133)&lt;$I$22,1,0))</f>
        <v>1</v>
      </c>
      <c r="K133" s="33">
        <f t="shared" si="38"/>
        <v>1</v>
      </c>
      <c r="L133" s="33">
        <f t="shared" si="39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6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38"/>
        <v>1</v>
      </c>
      <c r="L134" s="61">
        <f t="shared" si="39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ROUND(SUM(AD123:AD133),2)</f>
        <v>0</v>
      </c>
      <c r="AE134" s="102"/>
      <c r="AF134" s="104"/>
      <c r="AG134" s="103"/>
    </row>
    <row r="135" spans="1:33" s="27" customFormat="1" ht="25.5" x14ac:dyDescent="0.25">
      <c r="H135" s="138" t="s">
        <v>26</v>
      </c>
      <c r="I135" s="30">
        <v>1</v>
      </c>
      <c r="J135" s="30">
        <f>IF(I135=1,1,IF(SUM(J137:J$169)+SUM(I$26:I135)&lt;$I$22,1,0))</f>
        <v>1</v>
      </c>
      <c r="K135" s="33">
        <f t="shared" si="38"/>
        <v>1</v>
      </c>
      <c r="L135" s="33">
        <f t="shared" si="39"/>
        <v>1</v>
      </c>
      <c r="M135" s="33"/>
      <c r="N135" s="33"/>
      <c r="O135" s="33"/>
      <c r="P135" s="33"/>
      <c r="Q135" s="33"/>
      <c r="R135" s="33"/>
      <c r="S135" s="33"/>
      <c r="T135" s="63" t="s">
        <v>8</v>
      </c>
      <c r="U135" s="124"/>
      <c r="V135" s="568" t="s">
        <v>25</v>
      </c>
      <c r="W135" s="568"/>
      <c r="X135" s="568"/>
      <c r="Y135" s="568"/>
      <c r="Z135" s="568"/>
      <c r="AA135" s="137" t="s">
        <v>22</v>
      </c>
      <c r="AB135" s="136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1" t="s">
        <v>480</v>
      </c>
      <c r="W136" s="431"/>
      <c r="X136" s="431"/>
      <c r="Y136" s="431"/>
      <c r="Z136" s="431"/>
      <c r="AA136" s="131" t="s">
        <v>441</v>
      </c>
      <c r="AB136" s="115">
        <v>2</v>
      </c>
      <c r="AC136" s="207">
        <f>VLOOKUP(V136,BASE!$B$5:$E$60,4,FALSE)</f>
        <v>162</v>
      </c>
      <c r="AD136" s="113">
        <f>ROUND(AC136*AB136,2)</f>
        <v>324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7">IFERROR(IF($A137=0,0, ($AD137)/$E$1  ),0)</f>
        <v>0</v>
      </c>
      <c r="C137" s="121">
        <f t="shared" ref="C137:C147" si="48">IF($A137=0,0,$B137*$E$1)</f>
        <v>0</v>
      </c>
      <c r="D137" s="121">
        <f t="shared" ref="D137:D147" si="49">IF($A137=0,0,$B137*$F$1)</f>
        <v>0</v>
      </c>
      <c r="E137" s="121">
        <f t="shared" ref="E137:E147" si="50">IFERROR(IF($A137=0,0,$AB137),0)</f>
        <v>0</v>
      </c>
      <c r="F137" s="31"/>
      <c r="G137" s="27">
        <f t="shared" ref="G137:G147" ca="1" si="51">IF($H137=0,0,IFERROR(INDIRECT(CONCATENATE("'",$T137,"'!E1")),0))</f>
        <v>0</v>
      </c>
      <c r="H137" s="63">
        <f t="shared" ref="H137:H147" ca="1" si="52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8"/>
        <v>1</v>
      </c>
      <c r="L137" s="33">
        <f t="shared" si="39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53">IFERROR(IF(AD138&gt;0,T138,0),0)</f>
        <v>0</v>
      </c>
      <c r="B138" s="122">
        <f t="shared" si="47"/>
        <v>0</v>
      </c>
      <c r="C138" s="121">
        <f t="shared" si="48"/>
        <v>0</v>
      </c>
      <c r="D138" s="121">
        <f t="shared" si="49"/>
        <v>0</v>
      </c>
      <c r="E138" s="121">
        <f t="shared" si="50"/>
        <v>0</v>
      </c>
      <c r="G138" s="27">
        <f t="shared" ca="1" si="51"/>
        <v>0</v>
      </c>
      <c r="H138" s="63">
        <f t="shared" ca="1" si="52"/>
        <v>0</v>
      </c>
      <c r="I138" s="30">
        <f t="shared" ref="I138:I147" si="54">IF($AD138=0,0,1)</f>
        <v>0</v>
      </c>
      <c r="J138" s="30">
        <v>0</v>
      </c>
      <c r="K138" s="33">
        <f t="shared" si="38"/>
        <v>0</v>
      </c>
      <c r="L138" s="33">
        <f t="shared" si="39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5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53"/>
        <v>0</v>
      </c>
      <c r="B139" s="122">
        <f t="shared" si="47"/>
        <v>0</v>
      </c>
      <c r="C139" s="121">
        <f t="shared" si="48"/>
        <v>0</v>
      </c>
      <c r="D139" s="121">
        <f t="shared" si="49"/>
        <v>0</v>
      </c>
      <c r="E139" s="121">
        <f t="shared" si="50"/>
        <v>0</v>
      </c>
      <c r="G139" s="27">
        <f t="shared" ca="1" si="51"/>
        <v>0</v>
      </c>
      <c r="H139" s="63">
        <f t="shared" ca="1" si="52"/>
        <v>0</v>
      </c>
      <c r="I139" s="30">
        <f t="shared" si="54"/>
        <v>0</v>
      </c>
      <c r="J139" s="30">
        <v>0</v>
      </c>
      <c r="K139" s="33">
        <f t="shared" si="38"/>
        <v>0</v>
      </c>
      <c r="L139" s="33">
        <f t="shared" si="39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5"/>
        <v>0</v>
      </c>
      <c r="AE139" s="32"/>
      <c r="AF139" s="39"/>
      <c r="AG139" s="38"/>
    </row>
    <row r="140" spans="1:33" s="27" customFormat="1" hidden="1" x14ac:dyDescent="0.25">
      <c r="A140" s="30">
        <f t="shared" si="53"/>
        <v>0</v>
      </c>
      <c r="B140" s="122">
        <f t="shared" si="47"/>
        <v>0</v>
      </c>
      <c r="C140" s="121">
        <f t="shared" si="48"/>
        <v>0</v>
      </c>
      <c r="D140" s="121">
        <f t="shared" si="49"/>
        <v>0</v>
      </c>
      <c r="E140" s="121">
        <f t="shared" si="50"/>
        <v>0</v>
      </c>
      <c r="G140" s="27">
        <f t="shared" ca="1" si="51"/>
        <v>0</v>
      </c>
      <c r="H140" s="63">
        <f t="shared" ca="1" si="52"/>
        <v>0</v>
      </c>
      <c r="I140" s="30">
        <f t="shared" si="54"/>
        <v>0</v>
      </c>
      <c r="J140" s="30">
        <v>0</v>
      </c>
      <c r="K140" s="33">
        <f t="shared" si="38"/>
        <v>0</v>
      </c>
      <c r="L140" s="33">
        <f t="shared" si="39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5"/>
        <v>0</v>
      </c>
      <c r="AE140" s="32"/>
      <c r="AF140" s="39"/>
      <c r="AG140" s="38"/>
    </row>
    <row r="141" spans="1:33" s="27" customFormat="1" hidden="1" x14ac:dyDescent="0.25">
      <c r="A141" s="30">
        <f t="shared" si="53"/>
        <v>0</v>
      </c>
      <c r="B141" s="122">
        <f t="shared" si="47"/>
        <v>0</v>
      </c>
      <c r="C141" s="121">
        <f t="shared" si="48"/>
        <v>0</v>
      </c>
      <c r="D141" s="121">
        <f t="shared" si="49"/>
        <v>0</v>
      </c>
      <c r="E141" s="121">
        <f t="shared" si="50"/>
        <v>0</v>
      </c>
      <c r="G141" s="27">
        <f t="shared" ca="1" si="51"/>
        <v>0</v>
      </c>
      <c r="H141" s="63">
        <f t="shared" ca="1" si="52"/>
        <v>0</v>
      </c>
      <c r="I141" s="30">
        <f t="shared" si="54"/>
        <v>0</v>
      </c>
      <c r="J141" s="30">
        <v>0</v>
      </c>
      <c r="K141" s="33">
        <f t="shared" si="38"/>
        <v>0</v>
      </c>
      <c r="L141" s="33">
        <f t="shared" si="39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5"/>
        <v>0</v>
      </c>
      <c r="AE141" s="32"/>
      <c r="AF141" s="39"/>
      <c r="AG141" s="38"/>
    </row>
    <row r="142" spans="1:33" s="27" customFormat="1" hidden="1" x14ac:dyDescent="0.25">
      <c r="A142" s="30">
        <f t="shared" si="53"/>
        <v>0</v>
      </c>
      <c r="B142" s="122">
        <f t="shared" si="47"/>
        <v>0</v>
      </c>
      <c r="C142" s="121">
        <f t="shared" si="48"/>
        <v>0</v>
      </c>
      <c r="D142" s="121">
        <f t="shared" si="49"/>
        <v>0</v>
      </c>
      <c r="E142" s="121">
        <f t="shared" si="50"/>
        <v>0</v>
      </c>
      <c r="G142" s="27">
        <f t="shared" ca="1" si="51"/>
        <v>0</v>
      </c>
      <c r="H142" s="63">
        <f t="shared" ca="1" si="52"/>
        <v>0</v>
      </c>
      <c r="I142" s="30">
        <f t="shared" si="54"/>
        <v>0</v>
      </c>
      <c r="J142" s="30">
        <v>0</v>
      </c>
      <c r="K142" s="33">
        <f t="shared" si="38"/>
        <v>0</v>
      </c>
      <c r="L142" s="33">
        <f t="shared" si="39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5"/>
        <v>0</v>
      </c>
      <c r="AE142" s="32"/>
      <c r="AF142" s="39"/>
      <c r="AG142" s="38"/>
    </row>
    <row r="143" spans="1:33" s="27" customFormat="1" hidden="1" x14ac:dyDescent="0.25">
      <c r="A143" s="30">
        <f t="shared" si="53"/>
        <v>0</v>
      </c>
      <c r="B143" s="122">
        <f t="shared" si="47"/>
        <v>0</v>
      </c>
      <c r="C143" s="121">
        <f t="shared" si="48"/>
        <v>0</v>
      </c>
      <c r="D143" s="121">
        <f t="shared" si="49"/>
        <v>0</v>
      </c>
      <c r="E143" s="121">
        <f t="shared" si="50"/>
        <v>0</v>
      </c>
      <c r="G143" s="27">
        <f t="shared" ca="1" si="51"/>
        <v>0</v>
      </c>
      <c r="H143" s="63">
        <f t="shared" ca="1" si="52"/>
        <v>0</v>
      </c>
      <c r="I143" s="30">
        <f t="shared" si="54"/>
        <v>0</v>
      </c>
      <c r="J143" s="30">
        <v>0</v>
      </c>
      <c r="K143" s="33">
        <f t="shared" si="38"/>
        <v>0</v>
      </c>
      <c r="L143" s="33">
        <f t="shared" si="39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5"/>
        <v>0</v>
      </c>
      <c r="AE143" s="32"/>
      <c r="AF143" s="39"/>
      <c r="AG143" s="38"/>
    </row>
    <row r="144" spans="1:33" s="27" customFormat="1" hidden="1" x14ac:dyDescent="0.25">
      <c r="A144" s="30">
        <f t="shared" si="53"/>
        <v>0</v>
      </c>
      <c r="B144" s="122">
        <f t="shared" si="47"/>
        <v>0</v>
      </c>
      <c r="C144" s="121">
        <f t="shared" si="48"/>
        <v>0</v>
      </c>
      <c r="D144" s="121">
        <f t="shared" si="49"/>
        <v>0</v>
      </c>
      <c r="E144" s="121">
        <f t="shared" si="50"/>
        <v>0</v>
      </c>
      <c r="G144" s="27">
        <f t="shared" ca="1" si="51"/>
        <v>0</v>
      </c>
      <c r="H144" s="63">
        <f t="shared" ca="1" si="52"/>
        <v>0</v>
      </c>
      <c r="I144" s="30">
        <f t="shared" si="54"/>
        <v>0</v>
      </c>
      <c r="J144" s="30">
        <v>0</v>
      </c>
      <c r="K144" s="33">
        <f t="shared" si="38"/>
        <v>0</v>
      </c>
      <c r="L144" s="33">
        <f t="shared" si="39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5"/>
        <v>0</v>
      </c>
      <c r="AE144" s="32"/>
      <c r="AF144" s="39"/>
      <c r="AG144" s="38"/>
    </row>
    <row r="145" spans="1:33" s="27" customFormat="1" hidden="1" x14ac:dyDescent="0.25">
      <c r="A145" s="30">
        <f t="shared" si="53"/>
        <v>0</v>
      </c>
      <c r="B145" s="122">
        <f t="shared" si="47"/>
        <v>0</v>
      </c>
      <c r="C145" s="121">
        <f t="shared" si="48"/>
        <v>0</v>
      </c>
      <c r="D145" s="121">
        <f t="shared" si="49"/>
        <v>0</v>
      </c>
      <c r="E145" s="121">
        <f t="shared" si="50"/>
        <v>0</v>
      </c>
      <c r="G145" s="27">
        <f t="shared" ca="1" si="51"/>
        <v>0</v>
      </c>
      <c r="H145" s="63">
        <f t="shared" ca="1" si="52"/>
        <v>0</v>
      </c>
      <c r="I145" s="30">
        <f t="shared" si="54"/>
        <v>0</v>
      </c>
      <c r="J145" s="30">
        <v>0</v>
      </c>
      <c r="K145" s="33">
        <f t="shared" si="38"/>
        <v>0</v>
      </c>
      <c r="L145" s="33">
        <f t="shared" si="39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5"/>
        <v>0</v>
      </c>
      <c r="AE145" s="32"/>
      <c r="AF145" s="39"/>
      <c r="AG145" s="38"/>
    </row>
    <row r="146" spans="1:33" s="27" customFormat="1" hidden="1" x14ac:dyDescent="0.25">
      <c r="A146" s="30">
        <f t="shared" si="53"/>
        <v>0</v>
      </c>
      <c r="B146" s="122">
        <f t="shared" si="47"/>
        <v>0</v>
      </c>
      <c r="C146" s="121">
        <f t="shared" si="48"/>
        <v>0</v>
      </c>
      <c r="D146" s="121">
        <f t="shared" si="49"/>
        <v>0</v>
      </c>
      <c r="E146" s="121">
        <f t="shared" si="50"/>
        <v>0</v>
      </c>
      <c r="G146" s="27">
        <f t="shared" ca="1" si="51"/>
        <v>0</v>
      </c>
      <c r="H146" s="63">
        <f t="shared" ca="1" si="52"/>
        <v>0</v>
      </c>
      <c r="I146" s="30">
        <f t="shared" si="54"/>
        <v>0</v>
      </c>
      <c r="J146" s="30">
        <v>0</v>
      </c>
      <c r="K146" s="33">
        <f t="shared" si="38"/>
        <v>0</v>
      </c>
      <c r="L146" s="33">
        <f t="shared" si="39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5"/>
        <v>0</v>
      </c>
      <c r="AE146" s="32"/>
      <c r="AF146" s="39"/>
      <c r="AG146" s="38"/>
    </row>
    <row r="147" spans="1:33" s="27" customFormat="1" hidden="1" x14ac:dyDescent="0.25">
      <c r="A147" s="30">
        <f t="shared" si="53"/>
        <v>0</v>
      </c>
      <c r="B147" s="122">
        <f t="shared" si="47"/>
        <v>0</v>
      </c>
      <c r="C147" s="121">
        <f t="shared" si="48"/>
        <v>0</v>
      </c>
      <c r="D147" s="121">
        <f t="shared" si="49"/>
        <v>0</v>
      </c>
      <c r="E147" s="121">
        <f t="shared" si="50"/>
        <v>0</v>
      </c>
      <c r="G147" s="27">
        <f t="shared" ca="1" si="51"/>
        <v>0</v>
      </c>
      <c r="H147" s="63">
        <f t="shared" ca="1" si="52"/>
        <v>0</v>
      </c>
      <c r="I147" s="30">
        <f t="shared" si="54"/>
        <v>0</v>
      </c>
      <c r="J147" s="30">
        <v>0</v>
      </c>
      <c r="K147" s="33">
        <f t="shared" si="38"/>
        <v>0</v>
      </c>
      <c r="L147" s="33">
        <f t="shared" si="39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5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8"/>
        <v>1</v>
      </c>
      <c r="L148" s="61">
        <f t="shared" si="39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IF($T$121=0,0,ROUND((SUM(AD136:AD138))/$T$121,2))</f>
        <v>16.2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8"/>
        <v>1</v>
      </c>
      <c r="L149" s="33">
        <f t="shared" si="39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8"/>
        <v>1</v>
      </c>
      <c r="L150" s="33">
        <f t="shared" si="39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6">IFERROR(IF($A151=0,0, ($AD151)/$E$1  ),0)</f>
        <v>0</v>
      </c>
      <c r="C151" s="121">
        <f t="shared" ref="C151:C161" si="57">IF($A151=0,0,$B151*$E$1)</f>
        <v>0</v>
      </c>
      <c r="D151" s="121">
        <f t="shared" ref="D151:D161" si="58">IF($A151=0,0,$B151*$F$1)</f>
        <v>0</v>
      </c>
      <c r="E151" s="121">
        <f t="shared" ref="E151:E161" si="59">IFERROR(IF($A151=0,0,$AB151),0)</f>
        <v>0</v>
      </c>
      <c r="F151" s="31"/>
      <c r="I151" s="30">
        <v>1</v>
      </c>
      <c r="J151" s="30">
        <v>0</v>
      </c>
      <c r="K151" s="33">
        <f t="shared" si="38"/>
        <v>1</v>
      </c>
      <c r="L151" s="33">
        <f t="shared" si="39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60">IFERROR(IF(AD152&gt;0,T152,0),0)</f>
        <v>0</v>
      </c>
      <c r="B152" s="122">
        <f t="shared" si="56"/>
        <v>0</v>
      </c>
      <c r="C152" s="121">
        <f t="shared" si="57"/>
        <v>0</v>
      </c>
      <c r="D152" s="121">
        <f t="shared" si="58"/>
        <v>0</v>
      </c>
      <c r="E152" s="121">
        <f t="shared" si="59"/>
        <v>0</v>
      </c>
      <c r="F152" s="31"/>
      <c r="I152" s="30">
        <f t="shared" ref="I152:I161" si="61">IF($AD152=0,0,1)</f>
        <v>0</v>
      </c>
      <c r="J152" s="30">
        <v>0</v>
      </c>
      <c r="K152" s="33">
        <f t="shared" si="38"/>
        <v>0</v>
      </c>
      <c r="L152" s="33">
        <f t="shared" si="39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62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60"/>
        <v>0</v>
      </c>
      <c r="B153" s="122">
        <f t="shared" si="56"/>
        <v>0</v>
      </c>
      <c r="C153" s="121">
        <f t="shared" si="57"/>
        <v>0</v>
      </c>
      <c r="D153" s="121">
        <f t="shared" si="58"/>
        <v>0</v>
      </c>
      <c r="E153" s="121">
        <f t="shared" si="59"/>
        <v>0</v>
      </c>
      <c r="F153" s="31"/>
      <c r="I153" s="30">
        <f t="shared" si="61"/>
        <v>0</v>
      </c>
      <c r="J153" s="30">
        <v>0</v>
      </c>
      <c r="K153" s="33">
        <f t="shared" si="38"/>
        <v>0</v>
      </c>
      <c r="L153" s="33">
        <f t="shared" si="39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62"/>
        <v>0</v>
      </c>
      <c r="AE153" s="32"/>
      <c r="AF153" s="39"/>
      <c r="AG153" s="38"/>
    </row>
    <row r="154" spans="1:33" s="27" customFormat="1" hidden="1" x14ac:dyDescent="0.25">
      <c r="A154" s="30">
        <f t="shared" si="60"/>
        <v>0</v>
      </c>
      <c r="B154" s="122">
        <f t="shared" si="56"/>
        <v>0</v>
      </c>
      <c r="C154" s="121">
        <f t="shared" si="57"/>
        <v>0</v>
      </c>
      <c r="D154" s="121">
        <f t="shared" si="58"/>
        <v>0</v>
      </c>
      <c r="E154" s="121">
        <f t="shared" si="59"/>
        <v>0</v>
      </c>
      <c r="F154" s="31"/>
      <c r="I154" s="30">
        <f t="shared" si="61"/>
        <v>0</v>
      </c>
      <c r="J154" s="30">
        <v>0</v>
      </c>
      <c r="K154" s="33">
        <f t="shared" si="38"/>
        <v>0</v>
      </c>
      <c r="L154" s="33">
        <f t="shared" si="39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62"/>
        <v>0</v>
      </c>
      <c r="AE154" s="32"/>
      <c r="AF154" s="39"/>
      <c r="AG154" s="38"/>
    </row>
    <row r="155" spans="1:33" s="27" customFormat="1" hidden="1" x14ac:dyDescent="0.25">
      <c r="A155" s="30">
        <f t="shared" si="60"/>
        <v>0</v>
      </c>
      <c r="B155" s="122">
        <f t="shared" si="56"/>
        <v>0</v>
      </c>
      <c r="C155" s="121">
        <f t="shared" si="57"/>
        <v>0</v>
      </c>
      <c r="D155" s="121">
        <f t="shared" si="58"/>
        <v>0</v>
      </c>
      <c r="E155" s="121">
        <f t="shared" si="59"/>
        <v>0</v>
      </c>
      <c r="F155" s="31"/>
      <c r="I155" s="30">
        <f t="shared" si="61"/>
        <v>0</v>
      </c>
      <c r="J155" s="30">
        <v>0</v>
      </c>
      <c r="K155" s="33">
        <f t="shared" ref="K155:K168" si="63">MAX(I155:J155)</f>
        <v>0</v>
      </c>
      <c r="L155" s="33">
        <f t="shared" ref="L155:L168" si="64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62"/>
        <v>0</v>
      </c>
      <c r="AE155" s="32"/>
      <c r="AF155" s="39"/>
      <c r="AG155" s="38"/>
    </row>
    <row r="156" spans="1:33" s="27" customFormat="1" hidden="1" x14ac:dyDescent="0.25">
      <c r="A156" s="30">
        <f t="shared" si="60"/>
        <v>0</v>
      </c>
      <c r="B156" s="122">
        <f t="shared" si="56"/>
        <v>0</v>
      </c>
      <c r="C156" s="121">
        <f t="shared" si="57"/>
        <v>0</v>
      </c>
      <c r="D156" s="121">
        <f t="shared" si="58"/>
        <v>0</v>
      </c>
      <c r="E156" s="121">
        <f t="shared" si="59"/>
        <v>0</v>
      </c>
      <c r="F156" s="31"/>
      <c r="I156" s="30">
        <f t="shared" si="61"/>
        <v>0</v>
      </c>
      <c r="J156" s="30">
        <v>0</v>
      </c>
      <c r="K156" s="33">
        <f t="shared" si="63"/>
        <v>0</v>
      </c>
      <c r="L156" s="33">
        <f t="shared" si="64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62"/>
        <v>0</v>
      </c>
      <c r="AE156" s="32"/>
      <c r="AF156" s="39"/>
      <c r="AG156" s="38"/>
    </row>
    <row r="157" spans="1:33" s="27" customFormat="1" hidden="1" x14ac:dyDescent="0.25">
      <c r="A157" s="30">
        <f t="shared" si="60"/>
        <v>0</v>
      </c>
      <c r="B157" s="122">
        <f t="shared" si="56"/>
        <v>0</v>
      </c>
      <c r="C157" s="121">
        <f t="shared" si="57"/>
        <v>0</v>
      </c>
      <c r="D157" s="121">
        <f t="shared" si="58"/>
        <v>0</v>
      </c>
      <c r="E157" s="121">
        <f t="shared" si="59"/>
        <v>0</v>
      </c>
      <c r="F157" s="31"/>
      <c r="I157" s="30">
        <f t="shared" si="61"/>
        <v>0</v>
      </c>
      <c r="J157" s="30">
        <v>0</v>
      </c>
      <c r="K157" s="33">
        <f t="shared" si="63"/>
        <v>0</v>
      </c>
      <c r="L157" s="33">
        <f t="shared" si="64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62"/>
        <v>0</v>
      </c>
      <c r="AE157" s="32"/>
      <c r="AF157" s="39"/>
      <c r="AG157" s="38"/>
    </row>
    <row r="158" spans="1:33" s="27" customFormat="1" hidden="1" x14ac:dyDescent="0.25">
      <c r="A158" s="30">
        <f t="shared" si="60"/>
        <v>0</v>
      </c>
      <c r="B158" s="122">
        <f t="shared" si="56"/>
        <v>0</v>
      </c>
      <c r="C158" s="121">
        <f t="shared" si="57"/>
        <v>0</v>
      </c>
      <c r="D158" s="121">
        <f t="shared" si="58"/>
        <v>0</v>
      </c>
      <c r="E158" s="121">
        <f t="shared" si="59"/>
        <v>0</v>
      </c>
      <c r="F158" s="31"/>
      <c r="I158" s="30">
        <f t="shared" si="61"/>
        <v>0</v>
      </c>
      <c r="J158" s="30">
        <v>0</v>
      </c>
      <c r="K158" s="33">
        <f t="shared" si="63"/>
        <v>0</v>
      </c>
      <c r="L158" s="33">
        <f t="shared" si="64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62"/>
        <v>0</v>
      </c>
      <c r="AE158" s="32"/>
      <c r="AF158" s="39"/>
      <c r="AG158" s="38"/>
    </row>
    <row r="159" spans="1:33" s="27" customFormat="1" hidden="1" x14ac:dyDescent="0.25">
      <c r="A159" s="30">
        <f t="shared" si="60"/>
        <v>0</v>
      </c>
      <c r="B159" s="122">
        <f t="shared" si="56"/>
        <v>0</v>
      </c>
      <c r="C159" s="121">
        <f t="shared" si="57"/>
        <v>0</v>
      </c>
      <c r="D159" s="121">
        <f t="shared" si="58"/>
        <v>0</v>
      </c>
      <c r="E159" s="121">
        <f t="shared" si="59"/>
        <v>0</v>
      </c>
      <c r="F159" s="31"/>
      <c r="I159" s="30">
        <f t="shared" si="61"/>
        <v>0</v>
      </c>
      <c r="J159" s="30">
        <v>0</v>
      </c>
      <c r="K159" s="33">
        <f t="shared" si="63"/>
        <v>0</v>
      </c>
      <c r="L159" s="33">
        <f t="shared" si="64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62"/>
        <v>0</v>
      </c>
      <c r="AE159" s="32"/>
      <c r="AF159" s="39"/>
      <c r="AG159" s="38"/>
    </row>
    <row r="160" spans="1:33" s="27" customFormat="1" hidden="1" x14ac:dyDescent="0.25">
      <c r="A160" s="30">
        <f t="shared" si="60"/>
        <v>0</v>
      </c>
      <c r="B160" s="122">
        <f t="shared" si="56"/>
        <v>0</v>
      </c>
      <c r="C160" s="121">
        <f t="shared" si="57"/>
        <v>0</v>
      </c>
      <c r="D160" s="121">
        <f t="shared" si="58"/>
        <v>0</v>
      </c>
      <c r="E160" s="121">
        <f t="shared" si="59"/>
        <v>0</v>
      </c>
      <c r="F160" s="31"/>
      <c r="I160" s="30">
        <f t="shared" si="61"/>
        <v>0</v>
      </c>
      <c r="J160" s="30">
        <v>0</v>
      </c>
      <c r="K160" s="33">
        <f t="shared" si="63"/>
        <v>0</v>
      </c>
      <c r="L160" s="33">
        <f t="shared" si="64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62"/>
        <v>0</v>
      </c>
      <c r="AE160" s="32"/>
      <c r="AF160" s="39"/>
      <c r="AG160" s="38"/>
    </row>
    <row r="161" spans="1:33" s="27" customFormat="1" hidden="1" x14ac:dyDescent="0.25">
      <c r="A161" s="30">
        <f t="shared" si="60"/>
        <v>0</v>
      </c>
      <c r="B161" s="122">
        <f t="shared" si="56"/>
        <v>0</v>
      </c>
      <c r="C161" s="121">
        <f t="shared" si="57"/>
        <v>0</v>
      </c>
      <c r="D161" s="121">
        <f t="shared" si="58"/>
        <v>0</v>
      </c>
      <c r="E161" s="121">
        <f t="shared" si="59"/>
        <v>0</v>
      </c>
      <c r="F161" s="31"/>
      <c r="I161" s="30">
        <f t="shared" si="61"/>
        <v>0</v>
      </c>
      <c r="J161" s="30">
        <v>0</v>
      </c>
      <c r="K161" s="33">
        <f t="shared" si="63"/>
        <v>0</v>
      </c>
      <c r="L161" s="33">
        <f t="shared" si="64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62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63"/>
        <v>1</v>
      </c>
      <c r="L162" s="61">
        <f t="shared" si="64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63"/>
        <v>1</v>
      </c>
      <c r="L163" s="33">
        <f t="shared" si="64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TRUNC(SUM(AD121+AD134+AD148+AD162),2)</f>
        <v>2585.27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63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63"/>
        <v>1</v>
      </c>
      <c r="L164" s="33">
        <f t="shared" si="64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310.23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63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3"/>
        <v>1</v>
      </c>
      <c r="L165" s="33">
        <f t="shared" si="64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312.33999999999997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63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3"/>
        <v>1</v>
      </c>
      <c r="L166" s="33">
        <f t="shared" si="64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168.83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63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63"/>
        <v>0</v>
      </c>
      <c r="L167" s="33">
        <f t="shared" si="64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63">
        <f>IFERROR(IF(G168=$A$1,1,0),0)</f>
        <v>0</v>
      </c>
      <c r="I168" s="62">
        <v>1</v>
      </c>
      <c r="J168" s="62">
        <v>1</v>
      </c>
      <c r="K168" s="61">
        <f t="shared" si="63"/>
        <v>1</v>
      </c>
      <c r="L168" s="61">
        <f t="shared" si="64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3376.67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T27:T28"/>
    <mergeCell ref="V27:W28"/>
    <mergeCell ref="X27:X28"/>
    <mergeCell ref="Y27:Y28"/>
    <mergeCell ref="Z27:AA27"/>
    <mergeCell ref="AB27:AC27"/>
    <mergeCell ref="V36:W36"/>
    <mergeCell ref="V37:W37"/>
    <mergeCell ref="V38:W38"/>
    <mergeCell ref="V40:W40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21:W121"/>
    <mergeCell ref="X121:Y121"/>
    <mergeCell ref="V122:Z122"/>
    <mergeCell ref="V124:Z124"/>
    <mergeCell ref="V125:Z125"/>
    <mergeCell ref="V123:Z123"/>
    <mergeCell ref="V127:Z127"/>
    <mergeCell ref="V128:Z128"/>
    <mergeCell ref="V129:Z129"/>
    <mergeCell ref="V130:Z130"/>
    <mergeCell ref="V131:Z131"/>
    <mergeCell ref="V126:Z126"/>
    <mergeCell ref="V132:Z132"/>
    <mergeCell ref="V133:Z133"/>
    <mergeCell ref="V135:Z135"/>
    <mergeCell ref="V137:Z137"/>
    <mergeCell ref="V138:Z138"/>
    <mergeCell ref="V139:Z139"/>
    <mergeCell ref="V140:Z140"/>
    <mergeCell ref="V141:Z141"/>
    <mergeCell ref="V142:Z142"/>
    <mergeCell ref="V143:Z143"/>
    <mergeCell ref="V144:Z144"/>
    <mergeCell ref="V145:Z145"/>
    <mergeCell ref="V146:Z146"/>
    <mergeCell ref="V147:Z147"/>
    <mergeCell ref="T149:T150"/>
    <mergeCell ref="V149:W150"/>
    <mergeCell ref="X149:X150"/>
    <mergeCell ref="Y149:AA149"/>
    <mergeCell ref="AB149:AB150"/>
    <mergeCell ref="AC149:AC150"/>
    <mergeCell ref="AD149:AD150"/>
    <mergeCell ref="V151:W151"/>
    <mergeCell ref="V152:W152"/>
    <mergeCell ref="V153:W153"/>
    <mergeCell ref="V160:W160"/>
    <mergeCell ref="V161:W161"/>
    <mergeCell ref="V154:W154"/>
    <mergeCell ref="V155:W155"/>
    <mergeCell ref="V156:W156"/>
    <mergeCell ref="V157:W157"/>
    <mergeCell ref="V158:W158"/>
    <mergeCell ref="V159:W159"/>
  </mergeCells>
  <conditionalFormatting sqref="T117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4:G168 G105 G108:G117">
      <formula1>"CONSULTORIA,SICRO"</formula1>
    </dataValidation>
    <dataValidation type="whole" allowBlank="1" showInputMessage="1" showErrorMessage="1" sqref="T105 T108:T117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outlinePr summaryBelow="0"/>
    <pageSetUpPr fitToPage="1"/>
  </sheetPr>
  <dimension ref="A1:AG201"/>
  <sheetViews>
    <sheetView showGridLines="0" zoomScaleNormal="100" zoomScaleSheetLayoutView="85" workbookViewId="0">
      <pane xSplit="20" ySplit="25" topLeftCell="U3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1" hidden="1" customWidth="1" outlineLevel="1"/>
    <col min="8" max="8" width="10.5703125" style="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1" hidden="1" customWidth="1"/>
    <col min="20" max="20" width="0.28515625" style="24" hidden="1" customWidth="1"/>
    <col min="21" max="21" width="3.42578125" style="24" hidden="1" customWidth="1"/>
    <col min="22" max="22" width="17.5703125" style="24" customWidth="1"/>
    <col min="23" max="23" width="22.5703125" style="24" customWidth="1"/>
    <col min="24" max="24" width="6.140625" style="24" customWidth="1"/>
    <col min="25" max="25" width="9.5703125" style="24" customWidth="1"/>
    <col min="26" max="29" width="10.5703125" style="24" customWidth="1"/>
    <col min="30" max="30" width="15.5703125" style="24" customWidth="1"/>
    <col min="31" max="31" width="0.5703125" style="1" customWidth="1"/>
    <col min="32" max="32" width="12.5703125" style="1" customWidth="1"/>
    <col min="33" max="33" width="7.5703125" style="1" customWidth="1"/>
    <col min="34" max="16384" width="8.5703125" style="1"/>
  </cols>
  <sheetData>
    <row r="1" spans="1:18" x14ac:dyDescent="0.25">
      <c r="A1" s="234" t="s">
        <v>16</v>
      </c>
      <c r="B1" s="25" t="str">
        <f>CONCATENATE($V$25)</f>
        <v>01 01 00</v>
      </c>
      <c r="C1" s="25" t="str">
        <f>CONCATENATE($W$25)</f>
        <v>EQUIPE DE COORDENAÇÃO E APOIO TÉCNICO</v>
      </c>
      <c r="D1" s="25" t="str">
        <f>CONCATENATE($AC$25)</f>
        <v>Mês</v>
      </c>
      <c r="E1" s="231">
        <f>$AD$159</f>
        <v>68489.22</v>
      </c>
      <c r="F1" s="231">
        <f>$AD$164</f>
        <v>89455.3</v>
      </c>
      <c r="G1" s="233">
        <f>$T$118</f>
        <v>1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1"/>
    </row>
    <row r="4" spans="1:18" hidden="1" outlineLevel="1" x14ac:dyDescent="0.25">
      <c r="B4" s="228"/>
      <c r="C4" s="228"/>
      <c r="G4" s="316"/>
      <c r="J4" s="228"/>
      <c r="K4" s="1"/>
    </row>
    <row r="5" spans="1:18" hidden="1" outlineLevel="1" x14ac:dyDescent="0.25">
      <c r="B5" s="228"/>
      <c r="C5" s="228"/>
      <c r="G5" s="316"/>
      <c r="H5" s="316"/>
      <c r="J5" s="228"/>
      <c r="K5" s="1"/>
    </row>
    <row r="6" spans="1:18" hidden="1" outlineLevel="1" x14ac:dyDescent="0.25">
      <c r="B6" s="228"/>
      <c r="G6" s="316"/>
      <c r="H6" s="317"/>
      <c r="J6" s="228"/>
      <c r="K6" s="1"/>
    </row>
    <row r="7" spans="1:18" hidden="1" outlineLevel="1" x14ac:dyDescent="0.25">
      <c r="G7" s="318"/>
      <c r="H7" s="319"/>
      <c r="J7" s="1"/>
      <c r="K7" s="1"/>
    </row>
    <row r="8" spans="1:18" hidden="1" outlineLevel="1" x14ac:dyDescent="0.25">
      <c r="G8" s="318"/>
      <c r="H8" s="320"/>
      <c r="J8" s="1"/>
      <c r="K8" s="1"/>
    </row>
    <row r="9" spans="1:18" hidden="1" outlineLevel="1" x14ac:dyDescent="0.25">
      <c r="G9" s="316"/>
      <c r="H9" s="321"/>
      <c r="J9" s="1"/>
      <c r="K9" s="1"/>
    </row>
    <row r="10" spans="1:18" hidden="1" outlineLevel="1" x14ac:dyDescent="0.25">
      <c r="G10" s="316"/>
      <c r="H10" s="321"/>
      <c r="J10" s="1"/>
      <c r="K10" s="1"/>
    </row>
    <row r="11" spans="1:18" hidden="1" outlineLevel="1" x14ac:dyDescent="0.25">
      <c r="G11" s="316"/>
      <c r="H11" s="321"/>
      <c r="J11" s="1"/>
      <c r="K11" s="1"/>
    </row>
    <row r="12" spans="1:18" hidden="1" outlineLevel="1" x14ac:dyDescent="0.25">
      <c r="G12" s="316"/>
      <c r="H12" s="321"/>
      <c r="J12" s="1"/>
      <c r="K12" s="1"/>
    </row>
    <row r="13" spans="1:18" hidden="1" outlineLevel="1" x14ac:dyDescent="0.25">
      <c r="G13" s="316"/>
      <c r="H13" s="321"/>
      <c r="J13" s="1"/>
      <c r="K13" s="1"/>
    </row>
    <row r="14" spans="1:18" hidden="1" outlineLevel="1" x14ac:dyDescent="0.25">
      <c r="G14" s="316"/>
      <c r="H14" s="321"/>
      <c r="J14" s="1"/>
      <c r="K14" s="1"/>
    </row>
    <row r="15" spans="1:18" hidden="1" outlineLevel="1" x14ac:dyDescent="0.25">
      <c r="G15" s="316"/>
      <c r="H15" s="321"/>
      <c r="J15" s="1"/>
      <c r="K15" s="1"/>
    </row>
    <row r="16" spans="1:18" hidden="1" outlineLevel="1" x14ac:dyDescent="0.25">
      <c r="G16" s="316"/>
      <c r="H16" s="321"/>
      <c r="J16" s="1"/>
      <c r="K16" s="1"/>
    </row>
    <row r="17" spans="1:33" hidden="1" outlineLevel="1" x14ac:dyDescent="0.25">
      <c r="G17" s="316"/>
      <c r="H17" s="322"/>
      <c r="J17" s="1"/>
      <c r="K17" s="1"/>
    </row>
    <row r="18" spans="1:33" hidden="1" outlineLevel="1" x14ac:dyDescent="0.25">
      <c r="G18" s="316"/>
      <c r="H18" s="322"/>
      <c r="J18" s="1"/>
      <c r="K18" s="1"/>
    </row>
    <row r="19" spans="1:33" hidden="1" outlineLevel="1" x14ac:dyDescent="0.25">
      <c r="G19" s="25"/>
      <c r="H19" s="25"/>
      <c r="J19" s="1"/>
      <c r="K19" s="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9"/>
    </row>
    <row r="23" spans="1:33" ht="45" customHeight="1" x14ac:dyDescent="0.25">
      <c r="I23" s="25">
        <v>2</v>
      </c>
      <c r="U23" s="323"/>
      <c r="V23" s="324"/>
      <c r="W23" s="574" t="s">
        <v>154</v>
      </c>
      <c r="X23" s="575"/>
      <c r="Y23" s="575"/>
      <c r="Z23" s="575"/>
      <c r="AA23" s="575"/>
      <c r="AB23" s="575"/>
      <c r="AC23" s="576" t="s">
        <v>155</v>
      </c>
      <c r="AD23" s="577"/>
    </row>
    <row r="24" spans="1:33" ht="18" customHeight="1" x14ac:dyDescent="0.25">
      <c r="A24" s="216"/>
      <c r="I24" s="25">
        <v>1</v>
      </c>
      <c r="U24" s="323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306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323"/>
      <c r="V25" s="210" t="s">
        <v>310</v>
      </c>
      <c r="W25" s="579" t="str">
        <f>VLOOKUP(V25,ORÇAMENTO!E:G,2,0)</f>
        <v>EQUIPE DE COORDENAÇÃO E APOIO TÉCNICO</v>
      </c>
      <c r="X25" s="579"/>
      <c r="Y25" s="579"/>
      <c r="Z25" s="579"/>
      <c r="AA25" s="579"/>
      <c r="AB25" s="579"/>
      <c r="AC25" s="209" t="str">
        <f>VLOOKUP(V25,ORÇAMENTO!E:G,3,0)</f>
        <v>Mês</v>
      </c>
      <c r="AD25" s="257" t="s">
        <v>410</v>
      </c>
    </row>
    <row r="26" spans="1:33" ht="10.35" customHeight="1" x14ac:dyDescent="0.25">
      <c r="V26" s="4"/>
      <c r="W26" s="4"/>
      <c r="X26" s="4"/>
      <c r="Y26" s="4"/>
      <c r="Z26" s="4"/>
      <c r="AA26" s="4"/>
      <c r="AB26" s="4"/>
      <c r="AC26" s="4"/>
      <c r="AD26" s="4"/>
    </row>
    <row r="27" spans="1:33" s="326" customFormat="1" ht="14.1" customHeight="1" x14ac:dyDescent="0.25">
      <c r="A27" s="325"/>
      <c r="C27" s="325"/>
      <c r="D27" s="325"/>
      <c r="E27" s="325"/>
      <c r="F27" s="325"/>
      <c r="I27" s="327">
        <v>1</v>
      </c>
      <c r="J27" s="327">
        <f>IF(I27=1,1,IF(SUM(J28:J$165)+SUM(I$26:I27)&lt;$I$22,1,0))</f>
        <v>1</v>
      </c>
      <c r="K27" s="327">
        <f t="shared" ref="K27:K89" si="0">MAX(I27:J27)</f>
        <v>1</v>
      </c>
      <c r="L27" s="327">
        <f t="shared" ref="L27:L89" si="1">K27</f>
        <v>1</v>
      </c>
      <c r="M27" s="327"/>
      <c r="N27" s="327"/>
      <c r="O27" s="327"/>
      <c r="P27" s="327"/>
      <c r="Q27" s="327"/>
      <c r="R27" s="327"/>
      <c r="S27" s="327"/>
      <c r="T27" s="580" t="s">
        <v>8</v>
      </c>
      <c r="U27" s="328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F27" s="329"/>
      <c r="AG27" s="330"/>
    </row>
    <row r="28" spans="1:33" s="326" customFormat="1" x14ac:dyDescent="0.25">
      <c r="A28" s="325"/>
      <c r="C28" s="325"/>
      <c r="D28" s="325"/>
      <c r="E28" s="325"/>
      <c r="F28" s="325"/>
      <c r="I28" s="327">
        <v>1</v>
      </c>
      <c r="J28" s="327">
        <f>IF(I28=1,1,IF(SUM(J29:J$165)+SUM(I$26:I28)&lt;$I$22,1,0))</f>
        <v>1</v>
      </c>
      <c r="K28" s="327">
        <f t="shared" si="0"/>
        <v>1</v>
      </c>
      <c r="L28" s="327">
        <f t="shared" si="1"/>
        <v>1</v>
      </c>
      <c r="M28" s="327"/>
      <c r="N28" s="327"/>
      <c r="O28" s="327"/>
      <c r="P28" s="327"/>
      <c r="Q28" s="327"/>
      <c r="R28" s="327"/>
      <c r="S28" s="327"/>
      <c r="T28" s="580"/>
      <c r="U28" s="328"/>
      <c r="V28" s="568"/>
      <c r="W28" s="568"/>
      <c r="X28" s="581"/>
      <c r="Y28" s="581"/>
      <c r="Z28" s="307" t="s">
        <v>65</v>
      </c>
      <c r="AA28" s="307" t="s">
        <v>64</v>
      </c>
      <c r="AB28" s="304" t="s">
        <v>65</v>
      </c>
      <c r="AC28" s="307" t="s">
        <v>64</v>
      </c>
      <c r="AD28" s="584"/>
      <c r="AF28" s="331"/>
      <c r="AG28" s="330"/>
    </row>
    <row r="29" spans="1:33" s="326" customFormat="1" x14ac:dyDescent="0.25">
      <c r="A29" s="327"/>
      <c r="B29" s="122"/>
      <c r="C29" s="332"/>
      <c r="D29" s="332"/>
      <c r="E29" s="332"/>
      <c r="F29" s="122"/>
      <c r="H29" s="333"/>
      <c r="I29" s="327">
        <v>1</v>
      </c>
      <c r="J29" s="327">
        <f>IF(I29=1,1,IF(SUM(J30:J$165)+SUM(I$26:I29)&lt;$I$22,1,0))</f>
        <v>1</v>
      </c>
      <c r="K29" s="327">
        <f t="shared" si="0"/>
        <v>1</v>
      </c>
      <c r="L29" s="327">
        <f t="shared" si="1"/>
        <v>1</v>
      </c>
      <c r="M29" s="327"/>
      <c r="N29" s="327"/>
      <c r="O29" s="327"/>
      <c r="P29" s="327"/>
      <c r="Q29" s="327"/>
      <c r="R29" s="327"/>
      <c r="S29" s="327"/>
      <c r="T29" s="334" t="s">
        <v>63</v>
      </c>
      <c r="U29" s="335"/>
      <c r="V29" s="563" t="s">
        <v>182</v>
      </c>
      <c r="W29" s="563"/>
      <c r="X29" s="131" t="s">
        <v>183</v>
      </c>
      <c r="Y29" s="115">
        <v>1</v>
      </c>
      <c r="Z29" s="115">
        <v>1</v>
      </c>
      <c r="AA29" s="115"/>
      <c r="AB29" s="207">
        <f>VLOOKUP(V29,BASE!$B$5:$E$67,4,FALSE)</f>
        <v>3366.25</v>
      </c>
      <c r="AC29" s="207"/>
      <c r="AD29" s="113">
        <f>TRUNC(Y29*((Z29*AB29)+(AA29*AC29)),4)</f>
        <v>3366.25</v>
      </c>
      <c r="AF29" s="329"/>
      <c r="AG29" s="330"/>
    </row>
    <row r="30" spans="1:33" s="326" customFormat="1" hidden="1" x14ac:dyDescent="0.25">
      <c r="A30" s="327"/>
      <c r="B30" s="122"/>
      <c r="C30" s="332"/>
      <c r="D30" s="332"/>
      <c r="E30" s="332"/>
      <c r="F30" s="122"/>
      <c r="I30" s="327">
        <f t="shared" ref="I30:I38" si="2">IF($AD30=0,0,1)</f>
        <v>0</v>
      </c>
      <c r="J30" s="327">
        <f>IF(I30=1,1,IF(SUM(J31:J$165)+SUM(I$26:I30)&lt;$I$22,1,0))</f>
        <v>0</v>
      </c>
      <c r="K30" s="327">
        <f t="shared" si="0"/>
        <v>0</v>
      </c>
      <c r="L30" s="327">
        <f t="shared" si="1"/>
        <v>0</v>
      </c>
      <c r="M30" s="327"/>
      <c r="N30" s="327"/>
      <c r="O30" s="327"/>
      <c r="P30" s="327"/>
      <c r="Q30" s="327"/>
      <c r="R30" s="327"/>
      <c r="S30" s="327"/>
      <c r="T30" s="334"/>
      <c r="U30" s="335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3">TRUNC(Y30*((Z30*AB30)+(AA30*AC30)),4)</f>
        <v>0</v>
      </c>
      <c r="AF30" s="329"/>
      <c r="AG30" s="330"/>
    </row>
    <row r="31" spans="1:33" s="326" customFormat="1" hidden="1" x14ac:dyDescent="0.25">
      <c r="A31" s="327"/>
      <c r="B31" s="122"/>
      <c r="C31" s="332"/>
      <c r="D31" s="332"/>
      <c r="E31" s="332"/>
      <c r="F31" s="122"/>
      <c r="I31" s="327">
        <f t="shared" si="2"/>
        <v>0</v>
      </c>
      <c r="J31" s="327">
        <f>IF(I31=1,1,IF(SUM(J32:J$165)+SUM(I$26:I31)&lt;$I$22,1,0))</f>
        <v>0</v>
      </c>
      <c r="K31" s="327">
        <f t="shared" si="0"/>
        <v>0</v>
      </c>
      <c r="L31" s="327">
        <f t="shared" si="1"/>
        <v>0</v>
      </c>
      <c r="M31" s="327"/>
      <c r="N31" s="327"/>
      <c r="O31" s="327"/>
      <c r="P31" s="327"/>
      <c r="Q31" s="327"/>
      <c r="R31" s="327"/>
      <c r="S31" s="327"/>
      <c r="T31" s="334"/>
      <c r="U31" s="335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F31" s="329"/>
      <c r="AG31" s="330"/>
    </row>
    <row r="32" spans="1:33" s="326" customFormat="1" hidden="1" x14ac:dyDescent="0.25">
      <c r="A32" s="327"/>
      <c r="B32" s="122"/>
      <c r="C32" s="332"/>
      <c r="D32" s="332"/>
      <c r="E32" s="332"/>
      <c r="F32" s="122"/>
      <c r="I32" s="327">
        <f t="shared" si="2"/>
        <v>0</v>
      </c>
      <c r="J32" s="327">
        <f>IF(I32=1,1,IF(SUM(J33:J$165)+SUM(I$26:I32)&lt;$I$22,1,0))</f>
        <v>0</v>
      </c>
      <c r="K32" s="327">
        <f t="shared" si="0"/>
        <v>0</v>
      </c>
      <c r="L32" s="327">
        <f t="shared" si="1"/>
        <v>0</v>
      </c>
      <c r="M32" s="327"/>
      <c r="N32" s="327"/>
      <c r="O32" s="327"/>
      <c r="P32" s="327"/>
      <c r="Q32" s="327"/>
      <c r="R32" s="327"/>
      <c r="S32" s="327"/>
      <c r="T32" s="334"/>
      <c r="U32" s="335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F32" s="329"/>
      <c r="AG32" s="330"/>
    </row>
    <row r="33" spans="1:33" s="326" customFormat="1" hidden="1" x14ac:dyDescent="0.25">
      <c r="A33" s="327"/>
      <c r="B33" s="122"/>
      <c r="C33" s="332"/>
      <c r="D33" s="332"/>
      <c r="E33" s="332"/>
      <c r="F33" s="122"/>
      <c r="I33" s="327">
        <f t="shared" si="2"/>
        <v>0</v>
      </c>
      <c r="J33" s="327">
        <f>IF(I33=1,1,IF(SUM(J34:J$165)+SUM(I$26:I33)&lt;$I$22,1,0))</f>
        <v>0</v>
      </c>
      <c r="K33" s="327">
        <f t="shared" si="0"/>
        <v>0</v>
      </c>
      <c r="L33" s="327">
        <f t="shared" si="1"/>
        <v>0</v>
      </c>
      <c r="M33" s="327"/>
      <c r="N33" s="327"/>
      <c r="O33" s="327"/>
      <c r="P33" s="327"/>
      <c r="Q33" s="327"/>
      <c r="R33" s="327"/>
      <c r="S33" s="327"/>
      <c r="T33" s="334"/>
      <c r="U33" s="335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F33" s="329"/>
      <c r="AG33" s="330"/>
    </row>
    <row r="34" spans="1:33" s="326" customFormat="1" hidden="1" x14ac:dyDescent="0.25">
      <c r="A34" s="327"/>
      <c r="B34" s="122"/>
      <c r="C34" s="332"/>
      <c r="D34" s="332"/>
      <c r="E34" s="332"/>
      <c r="F34" s="122"/>
      <c r="I34" s="327">
        <f t="shared" si="2"/>
        <v>0</v>
      </c>
      <c r="J34" s="327">
        <f>IF(I34=1,1,IF(SUM(J35:J$165)+SUM(I$26:I34)&lt;$I$22,1,0))</f>
        <v>0</v>
      </c>
      <c r="K34" s="327">
        <f t="shared" si="0"/>
        <v>0</v>
      </c>
      <c r="L34" s="327">
        <f t="shared" si="1"/>
        <v>0</v>
      </c>
      <c r="M34" s="327"/>
      <c r="N34" s="327"/>
      <c r="O34" s="327"/>
      <c r="P34" s="327"/>
      <c r="Q34" s="327"/>
      <c r="R34" s="327"/>
      <c r="S34" s="327"/>
      <c r="T34" s="334"/>
      <c r="U34" s="335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F34" s="329"/>
      <c r="AG34" s="330"/>
    </row>
    <row r="35" spans="1:33" s="326" customFormat="1" hidden="1" x14ac:dyDescent="0.25">
      <c r="A35" s="327"/>
      <c r="B35" s="122"/>
      <c r="C35" s="332"/>
      <c r="D35" s="332"/>
      <c r="E35" s="332"/>
      <c r="F35" s="122"/>
      <c r="I35" s="327">
        <f t="shared" si="2"/>
        <v>0</v>
      </c>
      <c r="J35" s="327">
        <f>IF(I35=1,1,IF(SUM(J36:J$165)+SUM(I$26:I35)&lt;$I$22,1,0))</f>
        <v>0</v>
      </c>
      <c r="K35" s="327">
        <f t="shared" si="0"/>
        <v>0</v>
      </c>
      <c r="L35" s="327">
        <f t="shared" si="1"/>
        <v>0</v>
      </c>
      <c r="M35" s="327"/>
      <c r="N35" s="327"/>
      <c r="O35" s="327"/>
      <c r="P35" s="327"/>
      <c r="Q35" s="327"/>
      <c r="R35" s="327"/>
      <c r="S35" s="327"/>
      <c r="T35" s="334"/>
      <c r="U35" s="335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F35" s="329"/>
      <c r="AG35" s="330"/>
    </row>
    <row r="36" spans="1:33" s="326" customFormat="1" x14ac:dyDescent="0.25">
      <c r="A36" s="327"/>
      <c r="B36" s="122"/>
      <c r="C36" s="332"/>
      <c r="D36" s="332"/>
      <c r="E36" s="332"/>
      <c r="F36" s="122"/>
      <c r="I36" s="327">
        <f t="shared" si="2"/>
        <v>1</v>
      </c>
      <c r="J36" s="327">
        <f>IF(I36=1,1,IF(SUM(J37:J$165)+SUM(I$26:I36)&lt;$I$22,1,0))</f>
        <v>1</v>
      </c>
      <c r="K36" s="327">
        <f t="shared" si="0"/>
        <v>1</v>
      </c>
      <c r="L36" s="327">
        <f t="shared" si="1"/>
        <v>1</v>
      </c>
      <c r="M36" s="327"/>
      <c r="N36" s="327"/>
      <c r="O36" s="327"/>
      <c r="P36" s="327"/>
      <c r="Q36" s="327"/>
      <c r="R36" s="327"/>
      <c r="S36" s="327"/>
      <c r="T36" s="334" t="s">
        <v>61</v>
      </c>
      <c r="U36" s="335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VLOOKUP(V36,BASE!$B$5:$E$67,4,FALSE)</f>
        <v>239.7877334815829</v>
      </c>
      <c r="AC36" s="207"/>
      <c r="AD36" s="113">
        <f t="shared" si="3"/>
        <v>959.15089999999998</v>
      </c>
      <c r="AF36" s="329"/>
      <c r="AG36" s="330"/>
    </row>
    <row r="37" spans="1:33" s="326" customFormat="1" x14ac:dyDescent="0.25">
      <c r="A37" s="327"/>
      <c r="B37" s="122"/>
      <c r="C37" s="332"/>
      <c r="D37" s="332"/>
      <c r="E37" s="332"/>
      <c r="F37" s="122"/>
      <c r="I37" s="327">
        <f t="shared" si="2"/>
        <v>1</v>
      </c>
      <c r="J37" s="327">
        <f>IF(I37=1,1,IF(SUM(J38:J$165)+SUM(I$26:I37)&lt;$I$22,1,0))</f>
        <v>1</v>
      </c>
      <c r="K37" s="327">
        <f t="shared" si="0"/>
        <v>1</v>
      </c>
      <c r="L37" s="327">
        <f t="shared" si="1"/>
        <v>1</v>
      </c>
      <c r="M37" s="327"/>
      <c r="N37" s="327"/>
      <c r="O37" s="327"/>
      <c r="P37" s="327"/>
      <c r="Q37" s="327"/>
      <c r="R37" s="327"/>
      <c r="S37" s="327"/>
      <c r="T37" s="334" t="s">
        <v>60</v>
      </c>
      <c r="U37" s="335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VLOOKUP(V37,BASE!$B$5:$E$67,4,FALSE)</f>
        <v>65.46508428631158</v>
      </c>
      <c r="AC37" s="207"/>
      <c r="AD37" s="113">
        <f t="shared" si="3"/>
        <v>65.465000000000003</v>
      </c>
      <c r="AF37" s="329"/>
      <c r="AG37" s="330"/>
    </row>
    <row r="38" spans="1:33" s="326" customFormat="1" ht="15" customHeight="1" x14ac:dyDescent="0.25">
      <c r="A38" s="327"/>
      <c r="B38" s="122"/>
      <c r="C38" s="332"/>
      <c r="D38" s="332"/>
      <c r="E38" s="332"/>
      <c r="F38" s="122"/>
      <c r="I38" s="327">
        <f t="shared" si="2"/>
        <v>1</v>
      </c>
      <c r="J38" s="327">
        <f>IF(I38=1,1,IF(SUM(J39:J$165)+SUM(I$26:I38)&lt;$I$22,1,0))</f>
        <v>1</v>
      </c>
      <c r="K38" s="327">
        <f t="shared" si="0"/>
        <v>1</v>
      </c>
      <c r="L38" s="327">
        <f t="shared" si="1"/>
        <v>1</v>
      </c>
      <c r="M38" s="327"/>
      <c r="N38" s="327"/>
      <c r="O38" s="327"/>
      <c r="P38" s="327"/>
      <c r="Q38" s="327"/>
      <c r="R38" s="327"/>
      <c r="S38" s="327"/>
      <c r="T38" s="334"/>
      <c r="U38" s="335"/>
      <c r="V38" s="563" t="s">
        <v>188</v>
      </c>
      <c r="W38" s="563"/>
      <c r="X38" s="131" t="s">
        <v>183</v>
      </c>
      <c r="Y38" s="115">
        <v>1</v>
      </c>
      <c r="Z38" s="115">
        <v>1</v>
      </c>
      <c r="AA38" s="115"/>
      <c r="AB38" s="207">
        <f>VLOOKUP(V38,BASE!$B$5:$E$67,4,FALSE)</f>
        <v>479.57546696316581</v>
      </c>
      <c r="AC38" s="207"/>
      <c r="AD38" s="113">
        <f t="shared" si="3"/>
        <v>479.5754</v>
      </c>
      <c r="AF38" s="329"/>
      <c r="AG38" s="330"/>
    </row>
    <row r="39" spans="1:33" s="337" customFormat="1" ht="22.35" customHeight="1" x14ac:dyDescent="0.25">
      <c r="A39" s="336"/>
      <c r="B39" s="336"/>
      <c r="C39" s="336"/>
      <c r="D39" s="336"/>
      <c r="E39" s="336"/>
      <c r="F39" s="336"/>
      <c r="I39" s="327">
        <v>1</v>
      </c>
      <c r="J39" s="327">
        <f>IF(I39=1,1,IF(SUM(J40:J$165)+SUM(I$26:I39)&lt;$I$22,1,0))</f>
        <v>1</v>
      </c>
      <c r="K39" s="327">
        <f t="shared" si="0"/>
        <v>1</v>
      </c>
      <c r="L39" s="327">
        <f t="shared" si="1"/>
        <v>1</v>
      </c>
      <c r="M39" s="327"/>
      <c r="N39" s="327"/>
      <c r="O39" s="327"/>
      <c r="P39" s="327"/>
      <c r="Q39" s="327"/>
      <c r="R39" s="327"/>
      <c r="S39" s="338"/>
      <c r="T39" s="339"/>
      <c r="U39" s="340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SUM(AD29:AD38)</f>
        <v>4870.4412999999995</v>
      </c>
      <c r="AF39" s="341"/>
      <c r="AG39" s="342"/>
    </row>
    <row r="40" spans="1:33" s="326" customFormat="1" ht="31.5" customHeight="1" x14ac:dyDescent="0.25">
      <c r="A40" s="325"/>
      <c r="B40" s="325"/>
      <c r="C40" s="325"/>
      <c r="D40" s="325"/>
      <c r="E40" s="325"/>
      <c r="F40" s="325"/>
      <c r="I40" s="327">
        <v>1</v>
      </c>
      <c r="J40" s="327">
        <f>IF(I40=1,1,IF(SUM(J41:J$165)+SUM(I$26:I40)&lt;$I$22,1,0))</f>
        <v>1</v>
      </c>
      <c r="K40" s="327">
        <f t="shared" si="0"/>
        <v>1</v>
      </c>
      <c r="L40" s="327">
        <f t="shared" si="1"/>
        <v>1</v>
      </c>
      <c r="M40" s="327"/>
      <c r="N40" s="327"/>
      <c r="O40" s="327"/>
      <c r="P40" s="327"/>
      <c r="Q40" s="327"/>
      <c r="R40" s="327"/>
      <c r="S40" s="327"/>
      <c r="T40" s="343" t="s">
        <v>8</v>
      </c>
      <c r="U40" s="328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305" t="s">
        <v>51</v>
      </c>
      <c r="AF40" s="329"/>
      <c r="AG40" s="330"/>
    </row>
    <row r="41" spans="1:33" s="326" customFormat="1" x14ac:dyDescent="0.25">
      <c r="A41" s="327"/>
      <c r="B41" s="122"/>
      <c r="C41" s="332"/>
      <c r="D41" s="332"/>
      <c r="E41" s="332"/>
      <c r="F41" s="122"/>
      <c r="I41" s="327">
        <v>1</v>
      </c>
      <c r="J41" s="327">
        <f>IF(I41=1,1,IF(SUM(J42:J$165)+SUM(I$26:I41)&lt;$I$22,1,0))</f>
        <v>1</v>
      </c>
      <c r="K41" s="327">
        <f t="shared" si="0"/>
        <v>1</v>
      </c>
      <c r="L41" s="327">
        <f t="shared" si="1"/>
        <v>1</v>
      </c>
      <c r="M41" s="327"/>
      <c r="N41" s="327"/>
      <c r="O41" s="327"/>
      <c r="P41" s="327"/>
      <c r="Q41" s="327"/>
      <c r="R41" s="327"/>
      <c r="S41" s="327"/>
      <c r="T41" s="344"/>
      <c r="U41" s="345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SUM(AD42:AD58)</f>
        <v>20551.849999999999</v>
      </c>
      <c r="AF41" s="329"/>
      <c r="AG41" s="330"/>
    </row>
    <row r="42" spans="1:33" s="326" customFormat="1" x14ac:dyDescent="0.25">
      <c r="A42" s="327"/>
      <c r="B42" s="122"/>
      <c r="C42" s="332"/>
      <c r="D42" s="332"/>
      <c r="E42" s="332"/>
      <c r="F42" s="122"/>
      <c r="I42" s="327">
        <v>1</v>
      </c>
      <c r="J42" s="327">
        <f>IF(I42=1,1,IF(SUM(J43:J$165)+SUM(I$26:I42)&lt;$I$22,1,0))</f>
        <v>1</v>
      </c>
      <c r="K42" s="327">
        <f t="shared" si="0"/>
        <v>1</v>
      </c>
      <c r="L42" s="327">
        <f t="shared" si="1"/>
        <v>1</v>
      </c>
      <c r="M42" s="327"/>
      <c r="N42" s="327"/>
      <c r="O42" s="327"/>
      <c r="P42" s="327"/>
      <c r="Q42" s="327"/>
      <c r="R42" s="327"/>
      <c r="S42" s="327"/>
      <c r="T42" s="346" t="s">
        <v>49</v>
      </c>
      <c r="U42" s="345"/>
      <c r="V42" s="569" t="s">
        <v>312</v>
      </c>
      <c r="W42" s="569"/>
      <c r="X42" s="131" t="s">
        <v>204</v>
      </c>
      <c r="Y42" s="207">
        <f>VLOOKUP(X42,BASE!$B$5:$E$67,4,FALSE)</f>
        <v>18408.34</v>
      </c>
      <c r="Z42" s="198">
        <v>1</v>
      </c>
      <c r="AA42" s="197">
        <v>1</v>
      </c>
      <c r="AB42" s="114">
        <v>110</v>
      </c>
      <c r="AC42" s="196">
        <f>Y42/220</f>
        <v>83.674272727272722</v>
      </c>
      <c r="AD42" s="113">
        <f>ROUND(AB42*AC42,4)</f>
        <v>9204.17</v>
      </c>
      <c r="AF42" s="329"/>
      <c r="AG42" s="330"/>
    </row>
    <row r="43" spans="1:33" s="326" customFormat="1" hidden="1" x14ac:dyDescent="0.25">
      <c r="A43" s="327"/>
      <c r="B43" s="122"/>
      <c r="C43" s="332"/>
      <c r="D43" s="332"/>
      <c r="E43" s="332"/>
      <c r="F43" s="122"/>
      <c r="I43" s="327">
        <f t="shared" ref="I43:I57" si="4">IF($AD43=0,0,1)</f>
        <v>0</v>
      </c>
      <c r="J43" s="327">
        <f>IF(I43=1,1,IF(SUM(J44:J$165)+SUM(I$26:I43)&lt;$I$22,1,0))</f>
        <v>0</v>
      </c>
      <c r="K43" s="327">
        <f t="shared" si="0"/>
        <v>0</v>
      </c>
      <c r="L43" s="327">
        <f t="shared" si="1"/>
        <v>0</v>
      </c>
      <c r="M43" s="327"/>
      <c r="N43" s="327"/>
      <c r="O43" s="327"/>
      <c r="P43" s="327"/>
      <c r="Q43" s="327"/>
      <c r="R43" s="327"/>
      <c r="S43" s="327"/>
      <c r="T43" s="346"/>
      <c r="U43" s="345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ref="AD43:AD57" si="5">ROUND(AB43*AC43,4)</f>
        <v>0</v>
      </c>
      <c r="AF43" s="329"/>
      <c r="AG43" s="330"/>
    </row>
    <row r="44" spans="1:33" s="326" customFormat="1" hidden="1" x14ac:dyDescent="0.25">
      <c r="A44" s="327"/>
      <c r="B44" s="122"/>
      <c r="C44" s="332"/>
      <c r="D44" s="332"/>
      <c r="E44" s="332"/>
      <c r="F44" s="122"/>
      <c r="I44" s="327">
        <f t="shared" si="4"/>
        <v>0</v>
      </c>
      <c r="J44" s="327">
        <f>IF(I44=1,1,IF(SUM(J45:J$165)+SUM(I$26:I44)&lt;$I$22,1,0))</f>
        <v>0</v>
      </c>
      <c r="K44" s="327">
        <f t="shared" si="0"/>
        <v>0</v>
      </c>
      <c r="L44" s="327">
        <f t="shared" si="1"/>
        <v>0</v>
      </c>
      <c r="M44" s="327"/>
      <c r="N44" s="327"/>
      <c r="O44" s="327"/>
      <c r="P44" s="327"/>
      <c r="Q44" s="327"/>
      <c r="R44" s="327"/>
      <c r="S44" s="327"/>
      <c r="T44" s="346"/>
      <c r="U44" s="345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5"/>
        <v>0</v>
      </c>
      <c r="AF44" s="329"/>
      <c r="AG44" s="330"/>
    </row>
    <row r="45" spans="1:33" s="326" customFormat="1" hidden="1" x14ac:dyDescent="0.25">
      <c r="A45" s="327"/>
      <c r="B45" s="122"/>
      <c r="C45" s="332"/>
      <c r="D45" s="332"/>
      <c r="E45" s="332"/>
      <c r="F45" s="122"/>
      <c r="I45" s="327">
        <f t="shared" si="4"/>
        <v>0</v>
      </c>
      <c r="J45" s="327">
        <f>IF(I45=1,1,IF(SUM(J46:J$165)+SUM(I$26:I45)&lt;$I$22,1,0))</f>
        <v>0</v>
      </c>
      <c r="K45" s="327">
        <f t="shared" si="0"/>
        <v>0</v>
      </c>
      <c r="L45" s="327">
        <f t="shared" si="1"/>
        <v>0</v>
      </c>
      <c r="M45" s="327"/>
      <c r="N45" s="327"/>
      <c r="O45" s="327"/>
      <c r="P45" s="327"/>
      <c r="Q45" s="327"/>
      <c r="R45" s="327"/>
      <c r="S45" s="327"/>
      <c r="T45" s="346"/>
      <c r="U45" s="345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F45" s="329"/>
      <c r="AG45" s="330"/>
    </row>
    <row r="46" spans="1:33" s="326" customFormat="1" hidden="1" x14ac:dyDescent="0.25">
      <c r="A46" s="327"/>
      <c r="B46" s="122"/>
      <c r="C46" s="332"/>
      <c r="D46" s="332"/>
      <c r="E46" s="332"/>
      <c r="F46" s="122"/>
      <c r="I46" s="327">
        <f t="shared" si="4"/>
        <v>0</v>
      </c>
      <c r="J46" s="327">
        <f>IF(I46=1,1,IF(SUM(J47:J$165)+SUM(I$26:I46)&lt;$I$22,1,0))</f>
        <v>0</v>
      </c>
      <c r="K46" s="327">
        <f t="shared" si="0"/>
        <v>0</v>
      </c>
      <c r="L46" s="327">
        <f t="shared" si="1"/>
        <v>0</v>
      </c>
      <c r="M46" s="327"/>
      <c r="N46" s="327"/>
      <c r="O46" s="327"/>
      <c r="P46" s="327"/>
      <c r="Q46" s="327"/>
      <c r="R46" s="327"/>
      <c r="S46" s="327"/>
      <c r="T46" s="346"/>
      <c r="U46" s="345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F46" s="329"/>
      <c r="AG46" s="330"/>
    </row>
    <row r="47" spans="1:33" s="326" customFormat="1" hidden="1" x14ac:dyDescent="0.25">
      <c r="A47" s="327"/>
      <c r="B47" s="122"/>
      <c r="C47" s="332"/>
      <c r="D47" s="332"/>
      <c r="E47" s="332"/>
      <c r="F47" s="122"/>
      <c r="I47" s="327">
        <f t="shared" si="4"/>
        <v>0</v>
      </c>
      <c r="J47" s="327">
        <f>IF(I47=1,1,IF(SUM(J48:J$165)+SUM(I$26:I47)&lt;$I$22,1,0))</f>
        <v>0</v>
      </c>
      <c r="K47" s="327">
        <f t="shared" si="0"/>
        <v>0</v>
      </c>
      <c r="L47" s="327">
        <f t="shared" si="1"/>
        <v>0</v>
      </c>
      <c r="M47" s="327"/>
      <c r="N47" s="327"/>
      <c r="O47" s="327"/>
      <c r="P47" s="327"/>
      <c r="Q47" s="327"/>
      <c r="R47" s="327"/>
      <c r="S47" s="327"/>
      <c r="T47" s="346"/>
      <c r="U47" s="345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F47" s="329"/>
      <c r="AG47" s="330"/>
    </row>
    <row r="48" spans="1:33" s="326" customFormat="1" hidden="1" x14ac:dyDescent="0.25">
      <c r="A48" s="327"/>
      <c r="B48" s="122"/>
      <c r="C48" s="332"/>
      <c r="D48" s="332"/>
      <c r="E48" s="332"/>
      <c r="F48" s="122"/>
      <c r="I48" s="327">
        <f t="shared" si="4"/>
        <v>0</v>
      </c>
      <c r="J48" s="327">
        <f>IF(I48=1,1,IF(SUM(J49:J$165)+SUM(I$26:I48)&lt;$I$22,1,0))</f>
        <v>0</v>
      </c>
      <c r="K48" s="327">
        <f t="shared" si="0"/>
        <v>0</v>
      </c>
      <c r="L48" s="327">
        <f t="shared" si="1"/>
        <v>0</v>
      </c>
      <c r="M48" s="327"/>
      <c r="N48" s="327"/>
      <c r="O48" s="327"/>
      <c r="P48" s="327"/>
      <c r="Q48" s="327"/>
      <c r="R48" s="327"/>
      <c r="S48" s="327"/>
      <c r="T48" s="346"/>
      <c r="U48" s="345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F48" s="329"/>
      <c r="AG48" s="330"/>
    </row>
    <row r="49" spans="1:33" s="326" customFormat="1" hidden="1" x14ac:dyDescent="0.25">
      <c r="A49" s="327"/>
      <c r="B49" s="122"/>
      <c r="C49" s="332"/>
      <c r="D49" s="332"/>
      <c r="E49" s="332"/>
      <c r="F49" s="122"/>
      <c r="I49" s="327">
        <f t="shared" si="4"/>
        <v>0</v>
      </c>
      <c r="J49" s="327">
        <f>IF(I49=1,1,IF(SUM(J50:J$165)+SUM(I$26:I49)&lt;$I$22,1,0))</f>
        <v>0</v>
      </c>
      <c r="K49" s="327">
        <f t="shared" si="0"/>
        <v>0</v>
      </c>
      <c r="L49" s="327">
        <f t="shared" si="1"/>
        <v>0</v>
      </c>
      <c r="M49" s="327"/>
      <c r="N49" s="327"/>
      <c r="O49" s="327"/>
      <c r="P49" s="327"/>
      <c r="Q49" s="327"/>
      <c r="R49" s="327"/>
      <c r="S49" s="327"/>
      <c r="T49" s="346"/>
      <c r="U49" s="345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F49" s="329"/>
      <c r="AG49" s="330"/>
    </row>
    <row r="50" spans="1:33" s="326" customFormat="1" hidden="1" x14ac:dyDescent="0.25">
      <c r="A50" s="327"/>
      <c r="B50" s="122"/>
      <c r="C50" s="332"/>
      <c r="D50" s="332"/>
      <c r="E50" s="332"/>
      <c r="F50" s="122"/>
      <c r="I50" s="327">
        <f t="shared" si="4"/>
        <v>0</v>
      </c>
      <c r="J50" s="327">
        <f>IF(I50=1,1,IF(SUM(J51:J$165)+SUM(I$26:I50)&lt;$I$22,1,0))</f>
        <v>0</v>
      </c>
      <c r="K50" s="327">
        <f t="shared" si="0"/>
        <v>0</v>
      </c>
      <c r="L50" s="327">
        <f t="shared" si="1"/>
        <v>0</v>
      </c>
      <c r="M50" s="327"/>
      <c r="N50" s="327"/>
      <c r="O50" s="327"/>
      <c r="P50" s="327"/>
      <c r="Q50" s="327"/>
      <c r="R50" s="327"/>
      <c r="S50" s="327"/>
      <c r="T50" s="346"/>
      <c r="U50" s="345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F50" s="329"/>
      <c r="AG50" s="330"/>
    </row>
    <row r="51" spans="1:33" s="326" customFormat="1" hidden="1" x14ac:dyDescent="0.25">
      <c r="A51" s="327"/>
      <c r="B51" s="122"/>
      <c r="C51" s="332"/>
      <c r="D51" s="332"/>
      <c r="E51" s="332"/>
      <c r="F51" s="122"/>
      <c r="I51" s="327">
        <f t="shared" si="4"/>
        <v>0</v>
      </c>
      <c r="J51" s="327">
        <f>IF(I51=1,1,IF(SUM(J52:J$165)+SUM(I$26:I51)&lt;$I$22,1,0))</f>
        <v>0</v>
      </c>
      <c r="K51" s="327">
        <f t="shared" si="0"/>
        <v>0</v>
      </c>
      <c r="L51" s="327">
        <f t="shared" si="1"/>
        <v>0</v>
      </c>
      <c r="M51" s="327"/>
      <c r="N51" s="327"/>
      <c r="O51" s="327"/>
      <c r="P51" s="327"/>
      <c r="Q51" s="327"/>
      <c r="R51" s="327"/>
      <c r="S51" s="327"/>
      <c r="T51" s="346"/>
      <c r="U51" s="345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F51" s="329"/>
      <c r="AG51" s="330"/>
    </row>
    <row r="52" spans="1:33" s="326" customFormat="1" hidden="1" x14ac:dyDescent="0.25">
      <c r="A52" s="327"/>
      <c r="B52" s="122"/>
      <c r="C52" s="332"/>
      <c r="D52" s="332"/>
      <c r="E52" s="332"/>
      <c r="F52" s="122"/>
      <c r="I52" s="327">
        <f t="shared" si="4"/>
        <v>0</v>
      </c>
      <c r="J52" s="327">
        <f>IF(I52=1,1,IF(SUM(J53:J$165)+SUM(I$26:I52)&lt;$I$22,1,0))</f>
        <v>0</v>
      </c>
      <c r="K52" s="327">
        <f t="shared" si="0"/>
        <v>0</v>
      </c>
      <c r="L52" s="327">
        <f t="shared" si="1"/>
        <v>0</v>
      </c>
      <c r="M52" s="327"/>
      <c r="N52" s="327"/>
      <c r="O52" s="327"/>
      <c r="P52" s="327"/>
      <c r="Q52" s="327"/>
      <c r="R52" s="327"/>
      <c r="S52" s="327"/>
      <c r="T52" s="346"/>
      <c r="U52" s="345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F52" s="329"/>
      <c r="AG52" s="330"/>
    </row>
    <row r="53" spans="1:33" s="326" customFormat="1" hidden="1" x14ac:dyDescent="0.25">
      <c r="A53" s="327"/>
      <c r="B53" s="122"/>
      <c r="C53" s="332"/>
      <c r="D53" s="332"/>
      <c r="E53" s="332"/>
      <c r="F53" s="122"/>
      <c r="I53" s="327">
        <f t="shared" si="4"/>
        <v>0</v>
      </c>
      <c r="J53" s="327">
        <f>IF(I53=1,1,IF(SUM(J54:J$165)+SUM(I$26:I53)&lt;$I$22,1,0))</f>
        <v>0</v>
      </c>
      <c r="K53" s="327">
        <f t="shared" si="0"/>
        <v>0</v>
      </c>
      <c r="L53" s="327">
        <f t="shared" si="1"/>
        <v>0</v>
      </c>
      <c r="M53" s="327"/>
      <c r="N53" s="327"/>
      <c r="O53" s="327"/>
      <c r="P53" s="327"/>
      <c r="Q53" s="327"/>
      <c r="R53" s="327"/>
      <c r="S53" s="327"/>
      <c r="T53" s="346"/>
      <c r="U53" s="345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F53" s="329"/>
      <c r="AG53" s="330"/>
    </row>
    <row r="54" spans="1:33" s="326" customFormat="1" hidden="1" x14ac:dyDescent="0.25">
      <c r="A54" s="327"/>
      <c r="B54" s="122"/>
      <c r="C54" s="332"/>
      <c r="D54" s="332"/>
      <c r="E54" s="332"/>
      <c r="F54" s="122"/>
      <c r="I54" s="327">
        <f t="shared" si="4"/>
        <v>0</v>
      </c>
      <c r="J54" s="327">
        <f>IF(I54=1,1,IF(SUM(J55:J$165)+SUM(I$26:I54)&lt;$I$22,1,0))</f>
        <v>0</v>
      </c>
      <c r="K54" s="327">
        <f t="shared" si="0"/>
        <v>0</v>
      </c>
      <c r="L54" s="327">
        <f t="shared" si="1"/>
        <v>0</v>
      </c>
      <c r="M54" s="327"/>
      <c r="N54" s="327"/>
      <c r="O54" s="327"/>
      <c r="P54" s="327"/>
      <c r="Q54" s="327"/>
      <c r="R54" s="327"/>
      <c r="S54" s="327"/>
      <c r="T54" s="346"/>
      <c r="U54" s="345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F54" s="329"/>
      <c r="AG54" s="330"/>
    </row>
    <row r="55" spans="1:33" s="326" customFormat="1" hidden="1" x14ac:dyDescent="0.25">
      <c r="A55" s="327"/>
      <c r="B55" s="122"/>
      <c r="C55" s="332"/>
      <c r="D55" s="332"/>
      <c r="E55" s="332"/>
      <c r="F55" s="122"/>
      <c r="I55" s="327">
        <f t="shared" si="4"/>
        <v>0</v>
      </c>
      <c r="J55" s="327">
        <f>IF(I55=1,1,IF(SUM(J56:J$165)+SUM(I$26:I55)&lt;$I$22,1,0))</f>
        <v>0</v>
      </c>
      <c r="K55" s="327">
        <f t="shared" si="0"/>
        <v>0</v>
      </c>
      <c r="L55" s="327">
        <f t="shared" si="1"/>
        <v>0</v>
      </c>
      <c r="M55" s="327"/>
      <c r="N55" s="327"/>
      <c r="O55" s="327"/>
      <c r="P55" s="327"/>
      <c r="Q55" s="327"/>
      <c r="R55" s="327"/>
      <c r="S55" s="327"/>
      <c r="T55" s="346"/>
      <c r="U55" s="345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F55" s="329"/>
      <c r="AG55" s="330"/>
    </row>
    <row r="56" spans="1:33" s="326" customFormat="1" hidden="1" x14ac:dyDescent="0.25">
      <c r="A56" s="327"/>
      <c r="B56" s="122"/>
      <c r="C56" s="332"/>
      <c r="D56" s="332"/>
      <c r="E56" s="332"/>
      <c r="F56" s="122"/>
      <c r="I56" s="327">
        <f t="shared" si="4"/>
        <v>0</v>
      </c>
      <c r="J56" s="327">
        <f>IF(I56=1,1,IF(SUM(J57:J$165)+SUM(I$26:I56)&lt;$I$22,1,0))</f>
        <v>0</v>
      </c>
      <c r="K56" s="327">
        <f t="shared" si="0"/>
        <v>0</v>
      </c>
      <c r="L56" s="327">
        <f t="shared" si="1"/>
        <v>0</v>
      </c>
      <c r="M56" s="327"/>
      <c r="N56" s="327"/>
      <c r="O56" s="327"/>
      <c r="P56" s="327"/>
      <c r="Q56" s="327"/>
      <c r="R56" s="327"/>
      <c r="S56" s="327"/>
      <c r="T56" s="346"/>
      <c r="U56" s="345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F56" s="329"/>
      <c r="AG56" s="330"/>
    </row>
    <row r="57" spans="1:33" s="326" customFormat="1" hidden="1" x14ac:dyDescent="0.25">
      <c r="A57" s="327"/>
      <c r="B57" s="122"/>
      <c r="C57" s="332"/>
      <c r="D57" s="332"/>
      <c r="E57" s="332"/>
      <c r="F57" s="122"/>
      <c r="I57" s="327">
        <f t="shared" si="4"/>
        <v>0</v>
      </c>
      <c r="J57" s="327">
        <f>IF(I57=1,1,IF(SUM(J58:J$165)+SUM(I$26:I57)&lt;$I$22,1,0))</f>
        <v>0</v>
      </c>
      <c r="K57" s="327">
        <f t="shared" si="0"/>
        <v>0</v>
      </c>
      <c r="L57" s="327">
        <f t="shared" si="1"/>
        <v>0</v>
      </c>
      <c r="M57" s="327"/>
      <c r="N57" s="327"/>
      <c r="O57" s="327"/>
      <c r="P57" s="327"/>
      <c r="Q57" s="327"/>
      <c r="R57" s="327"/>
      <c r="S57" s="327"/>
      <c r="T57" s="346"/>
      <c r="U57" s="345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F57" s="329"/>
      <c r="AG57" s="330"/>
    </row>
    <row r="58" spans="1:33" s="326" customFormat="1" ht="15" customHeight="1" x14ac:dyDescent="0.25">
      <c r="A58" s="327"/>
      <c r="B58" s="122"/>
      <c r="C58" s="332"/>
      <c r="D58" s="332"/>
      <c r="E58" s="332"/>
      <c r="F58" s="122"/>
      <c r="I58" s="327"/>
      <c r="J58" s="327"/>
      <c r="K58" s="327"/>
      <c r="L58" s="327"/>
      <c r="M58" s="327"/>
      <c r="N58" s="327"/>
      <c r="O58" s="327"/>
      <c r="P58" s="327"/>
      <c r="Q58" s="327"/>
      <c r="R58" s="327"/>
      <c r="S58" s="327"/>
      <c r="T58" s="346"/>
      <c r="U58" s="345"/>
      <c r="V58" s="569" t="s">
        <v>398</v>
      </c>
      <c r="W58" s="569"/>
      <c r="X58" s="131" t="s">
        <v>202</v>
      </c>
      <c r="Y58" s="207">
        <f>VLOOKUP(X58,BASE!$B$5:$E$67,4,FALSE)</f>
        <v>11347.68</v>
      </c>
      <c r="Z58" s="198">
        <v>1</v>
      </c>
      <c r="AA58" s="197">
        <v>1</v>
      </c>
      <c r="AB58" s="114">
        <v>220</v>
      </c>
      <c r="AC58" s="196">
        <f>Y58/220</f>
        <v>51.580363636363636</v>
      </c>
      <c r="AD58" s="113">
        <f>ROUND(AB58*AC58,4)</f>
        <v>11347.68</v>
      </c>
      <c r="AF58" s="329"/>
      <c r="AG58" s="330"/>
    </row>
    <row r="59" spans="1:33" s="326" customFormat="1" x14ac:dyDescent="0.25">
      <c r="A59" s="327"/>
      <c r="B59" s="122"/>
      <c r="C59" s="332"/>
      <c r="D59" s="332"/>
      <c r="E59" s="332"/>
      <c r="F59" s="122"/>
      <c r="I59" s="327">
        <v>1</v>
      </c>
      <c r="J59" s="327">
        <f>IF(I59=1,1,IF(SUM(J60:J$165)+SUM(I$26:I59)&lt;$I$22,1,0))</f>
        <v>1</v>
      </c>
      <c r="K59" s="327">
        <f t="shared" si="0"/>
        <v>1</v>
      </c>
      <c r="L59" s="327">
        <f t="shared" si="1"/>
        <v>1</v>
      </c>
      <c r="M59" s="327"/>
      <c r="N59" s="327"/>
      <c r="O59" s="327"/>
      <c r="P59" s="327"/>
      <c r="Q59" s="327"/>
      <c r="R59" s="327"/>
      <c r="S59" s="327"/>
      <c r="T59" s="344"/>
      <c r="U59" s="345"/>
      <c r="V59" s="573" t="s">
        <v>47</v>
      </c>
      <c r="W59" s="573"/>
      <c r="X59" s="131"/>
      <c r="Y59" s="199"/>
      <c r="Z59" s="114"/>
      <c r="AA59" s="202"/>
      <c r="AB59" s="114"/>
      <c r="AC59" s="196"/>
      <c r="AD59" s="201">
        <f>SUM(AD60:AD79)</f>
        <v>2274.4299999999998</v>
      </c>
      <c r="AF59" s="329"/>
      <c r="AG59" s="330"/>
    </row>
    <row r="60" spans="1:33" s="326" customFormat="1" x14ac:dyDescent="0.25">
      <c r="A60" s="327"/>
      <c r="B60" s="122"/>
      <c r="C60" s="332"/>
      <c r="D60" s="332"/>
      <c r="E60" s="332"/>
      <c r="F60" s="122"/>
      <c r="I60" s="327">
        <v>1</v>
      </c>
      <c r="J60" s="327">
        <f>IF(I60=1,1,IF(SUM(J61:J$165)+SUM(I$26:I60)&lt;$I$22,1,0))</f>
        <v>1</v>
      </c>
      <c r="K60" s="327">
        <f t="shared" si="0"/>
        <v>1</v>
      </c>
      <c r="L60" s="327">
        <f t="shared" si="1"/>
        <v>1</v>
      </c>
      <c r="M60" s="327"/>
      <c r="N60" s="327"/>
      <c r="O60" s="327"/>
      <c r="P60" s="327"/>
      <c r="Q60" s="327"/>
      <c r="R60" s="327"/>
      <c r="S60" s="327"/>
      <c r="T60" s="346" t="s">
        <v>46</v>
      </c>
      <c r="U60" s="345"/>
      <c r="V60" s="569" t="s">
        <v>227</v>
      </c>
      <c r="W60" s="569"/>
      <c r="X60" s="131" t="s">
        <v>228</v>
      </c>
      <c r="Y60" s="207">
        <f>VLOOKUP(X60,BASE!$B$5:$E$67,4,FALSE)</f>
        <v>2274.4299999999998</v>
      </c>
      <c r="Z60" s="198">
        <v>1</v>
      </c>
      <c r="AA60" s="197">
        <v>1</v>
      </c>
      <c r="AB60" s="114">
        <v>220</v>
      </c>
      <c r="AC60" s="196">
        <f>Y60/220</f>
        <v>10.338318181818181</v>
      </c>
      <c r="AD60" s="113">
        <f>ROUND(AB60*AC60,4)*Z60</f>
        <v>2274.4299999999998</v>
      </c>
      <c r="AF60" s="329"/>
      <c r="AG60" s="330"/>
    </row>
    <row r="61" spans="1:33" s="326" customFormat="1" hidden="1" x14ac:dyDescent="0.25">
      <c r="A61" s="327"/>
      <c r="B61" s="122"/>
      <c r="C61" s="332"/>
      <c r="D61" s="332"/>
      <c r="E61" s="332"/>
      <c r="F61" s="122"/>
      <c r="I61" s="327">
        <f t="shared" ref="I61:I78" si="6">IF($AD61=0,0,1)</f>
        <v>0</v>
      </c>
      <c r="J61" s="327">
        <f>IF(I61=1,1,IF(SUM(J62:J$165)+SUM(I$26:I61)&lt;$I$22,1,0))</f>
        <v>0</v>
      </c>
      <c r="K61" s="327">
        <f t="shared" si="0"/>
        <v>0</v>
      </c>
      <c r="L61" s="327">
        <f t="shared" si="1"/>
        <v>0</v>
      </c>
      <c r="M61" s="327"/>
      <c r="N61" s="327"/>
      <c r="O61" s="327"/>
      <c r="P61" s="327"/>
      <c r="Q61" s="327"/>
      <c r="R61" s="327"/>
      <c r="S61" s="327"/>
      <c r="T61" s="346"/>
      <c r="U61" s="345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ref="AD61:AD78" si="7">ROUND(AB61*AC61,4)</f>
        <v>0</v>
      </c>
      <c r="AF61" s="329"/>
      <c r="AG61" s="330"/>
    </row>
    <row r="62" spans="1:33" s="326" customFormat="1" hidden="1" x14ac:dyDescent="0.25">
      <c r="A62" s="327"/>
      <c r="B62" s="122"/>
      <c r="C62" s="332"/>
      <c r="D62" s="332"/>
      <c r="E62" s="332"/>
      <c r="F62" s="122"/>
      <c r="I62" s="327">
        <f t="shared" si="6"/>
        <v>0</v>
      </c>
      <c r="J62" s="327">
        <f>IF(I62=1,1,IF(SUM(J63:J$165)+SUM(I$26:I62)&lt;$I$22,1,0))</f>
        <v>0</v>
      </c>
      <c r="K62" s="327">
        <f t="shared" si="0"/>
        <v>0</v>
      </c>
      <c r="L62" s="327">
        <f t="shared" si="1"/>
        <v>0</v>
      </c>
      <c r="M62" s="327"/>
      <c r="N62" s="327"/>
      <c r="O62" s="327"/>
      <c r="P62" s="327"/>
      <c r="Q62" s="327"/>
      <c r="R62" s="327"/>
      <c r="S62" s="327"/>
      <c r="T62" s="346"/>
      <c r="U62" s="345"/>
      <c r="V62" s="569" t="s">
        <v>19</v>
      </c>
      <c r="W62" s="569"/>
      <c r="X62" s="131" t="s">
        <v>19</v>
      </c>
      <c r="Y62" s="199">
        <v>0</v>
      </c>
      <c r="Z62" s="198">
        <v>0</v>
      </c>
      <c r="AA62" s="197">
        <v>0</v>
      </c>
      <c r="AB62" s="114">
        <v>0</v>
      </c>
      <c r="AC62" s="196">
        <v>0</v>
      </c>
      <c r="AD62" s="113">
        <f t="shared" si="7"/>
        <v>0</v>
      </c>
      <c r="AF62" s="329"/>
      <c r="AG62" s="330"/>
    </row>
    <row r="63" spans="1:33" s="326" customFormat="1" hidden="1" x14ac:dyDescent="0.25">
      <c r="A63" s="327"/>
      <c r="B63" s="122"/>
      <c r="C63" s="332"/>
      <c r="D63" s="332"/>
      <c r="E63" s="332"/>
      <c r="F63" s="122"/>
      <c r="I63" s="327">
        <f t="shared" si="6"/>
        <v>0</v>
      </c>
      <c r="J63" s="327">
        <f>IF(I63=1,1,IF(SUM(J64:J$165)+SUM(I$26:I63)&lt;$I$22,1,0))</f>
        <v>0</v>
      </c>
      <c r="K63" s="327">
        <f t="shared" si="0"/>
        <v>0</v>
      </c>
      <c r="L63" s="327">
        <f t="shared" si="1"/>
        <v>0</v>
      </c>
      <c r="M63" s="327"/>
      <c r="N63" s="327"/>
      <c r="O63" s="327"/>
      <c r="P63" s="327"/>
      <c r="Q63" s="327"/>
      <c r="R63" s="327"/>
      <c r="S63" s="327"/>
      <c r="T63" s="346"/>
      <c r="U63" s="345"/>
      <c r="V63" s="569" t="s">
        <v>19</v>
      </c>
      <c r="W63" s="569"/>
      <c r="X63" s="131" t="s">
        <v>19</v>
      </c>
      <c r="Y63" s="199">
        <v>0</v>
      </c>
      <c r="Z63" s="198">
        <v>0</v>
      </c>
      <c r="AA63" s="197">
        <v>0</v>
      </c>
      <c r="AB63" s="114">
        <v>0</v>
      </c>
      <c r="AC63" s="196">
        <v>0</v>
      </c>
      <c r="AD63" s="113">
        <f t="shared" si="7"/>
        <v>0</v>
      </c>
      <c r="AF63" s="329"/>
      <c r="AG63" s="330"/>
    </row>
    <row r="64" spans="1:33" s="326" customFormat="1" hidden="1" x14ac:dyDescent="0.25">
      <c r="A64" s="327"/>
      <c r="B64" s="122"/>
      <c r="C64" s="332"/>
      <c r="D64" s="332"/>
      <c r="E64" s="332"/>
      <c r="F64" s="122"/>
      <c r="I64" s="327">
        <f t="shared" si="6"/>
        <v>0</v>
      </c>
      <c r="J64" s="327">
        <f>IF(I64=1,1,IF(SUM(J65:J$165)+SUM(I$26:I64)&lt;$I$22,1,0))</f>
        <v>0</v>
      </c>
      <c r="K64" s="327">
        <f t="shared" si="0"/>
        <v>0</v>
      </c>
      <c r="L64" s="327">
        <f t="shared" si="1"/>
        <v>0</v>
      </c>
      <c r="M64" s="327"/>
      <c r="N64" s="327"/>
      <c r="O64" s="327"/>
      <c r="P64" s="327"/>
      <c r="Q64" s="327"/>
      <c r="R64" s="327"/>
      <c r="S64" s="327"/>
      <c r="T64" s="346"/>
      <c r="U64" s="345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si="7"/>
        <v>0</v>
      </c>
      <c r="AF64" s="329"/>
      <c r="AG64" s="330"/>
    </row>
    <row r="65" spans="1:33" s="326" customFormat="1" hidden="1" x14ac:dyDescent="0.25">
      <c r="A65" s="327"/>
      <c r="B65" s="122"/>
      <c r="C65" s="332"/>
      <c r="D65" s="332"/>
      <c r="E65" s="332"/>
      <c r="F65" s="122"/>
      <c r="I65" s="327">
        <f t="shared" si="6"/>
        <v>0</v>
      </c>
      <c r="J65" s="327">
        <f>IF(I65=1,1,IF(SUM(J66:J$165)+SUM(I$26:I65)&lt;$I$22,1,0))</f>
        <v>0</v>
      </c>
      <c r="K65" s="327">
        <f t="shared" si="0"/>
        <v>0</v>
      </c>
      <c r="L65" s="327">
        <f t="shared" si="1"/>
        <v>0</v>
      </c>
      <c r="M65" s="327"/>
      <c r="N65" s="327"/>
      <c r="O65" s="327"/>
      <c r="P65" s="327"/>
      <c r="Q65" s="327"/>
      <c r="R65" s="327"/>
      <c r="S65" s="327"/>
      <c r="T65" s="346"/>
      <c r="U65" s="345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7"/>
        <v>0</v>
      </c>
      <c r="AF65" s="329"/>
      <c r="AG65" s="330"/>
    </row>
    <row r="66" spans="1:33" s="326" customFormat="1" hidden="1" x14ac:dyDescent="0.25">
      <c r="A66" s="327"/>
      <c r="B66" s="122"/>
      <c r="C66" s="332"/>
      <c r="D66" s="332"/>
      <c r="E66" s="332"/>
      <c r="F66" s="122"/>
      <c r="I66" s="327">
        <f t="shared" si="6"/>
        <v>0</v>
      </c>
      <c r="J66" s="327">
        <f>IF(I66=1,1,IF(SUM(J67:J$165)+SUM(I$26:I66)&lt;$I$22,1,0))</f>
        <v>0</v>
      </c>
      <c r="K66" s="327">
        <f t="shared" si="0"/>
        <v>0</v>
      </c>
      <c r="L66" s="327">
        <f t="shared" si="1"/>
        <v>0</v>
      </c>
      <c r="M66" s="327"/>
      <c r="N66" s="327"/>
      <c r="O66" s="327"/>
      <c r="P66" s="327"/>
      <c r="Q66" s="327"/>
      <c r="R66" s="327"/>
      <c r="S66" s="327"/>
      <c r="T66" s="346"/>
      <c r="U66" s="345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7"/>
        <v>0</v>
      </c>
      <c r="AF66" s="329"/>
      <c r="AG66" s="330"/>
    </row>
    <row r="67" spans="1:33" s="326" customFormat="1" hidden="1" x14ac:dyDescent="0.25">
      <c r="A67" s="327"/>
      <c r="B67" s="122"/>
      <c r="C67" s="332"/>
      <c r="D67" s="332"/>
      <c r="E67" s="332"/>
      <c r="F67" s="122"/>
      <c r="I67" s="327">
        <f t="shared" si="6"/>
        <v>0</v>
      </c>
      <c r="J67" s="327">
        <f>IF(I67=1,1,IF(SUM(J68:J$165)+SUM(I$26:I67)&lt;$I$22,1,0))</f>
        <v>0</v>
      </c>
      <c r="K67" s="327">
        <f t="shared" si="0"/>
        <v>0</v>
      </c>
      <c r="L67" s="327">
        <f t="shared" si="1"/>
        <v>0</v>
      </c>
      <c r="M67" s="327"/>
      <c r="N67" s="327"/>
      <c r="O67" s="327"/>
      <c r="P67" s="327"/>
      <c r="Q67" s="327"/>
      <c r="R67" s="327"/>
      <c r="S67" s="327"/>
      <c r="T67" s="346"/>
      <c r="U67" s="345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7"/>
        <v>0</v>
      </c>
      <c r="AF67" s="329"/>
      <c r="AG67" s="330"/>
    </row>
    <row r="68" spans="1:33" s="326" customFormat="1" hidden="1" x14ac:dyDescent="0.25">
      <c r="A68" s="327"/>
      <c r="B68" s="122"/>
      <c r="C68" s="332"/>
      <c r="D68" s="332"/>
      <c r="E68" s="332"/>
      <c r="F68" s="122"/>
      <c r="I68" s="327">
        <f t="shared" si="6"/>
        <v>0</v>
      </c>
      <c r="J68" s="327">
        <f>IF(I68=1,1,IF(SUM(J69:J$165)+SUM(I$26:I68)&lt;$I$22,1,0))</f>
        <v>0</v>
      </c>
      <c r="K68" s="327">
        <f t="shared" si="0"/>
        <v>0</v>
      </c>
      <c r="L68" s="327">
        <f t="shared" si="1"/>
        <v>0</v>
      </c>
      <c r="M68" s="327"/>
      <c r="N68" s="327"/>
      <c r="O68" s="327"/>
      <c r="P68" s="327"/>
      <c r="Q68" s="327"/>
      <c r="R68" s="327"/>
      <c r="S68" s="327"/>
      <c r="T68" s="346"/>
      <c r="U68" s="345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7"/>
        <v>0</v>
      </c>
      <c r="AF68" s="329"/>
      <c r="AG68" s="330"/>
    </row>
    <row r="69" spans="1:33" s="326" customFormat="1" hidden="1" x14ac:dyDescent="0.25">
      <c r="A69" s="327"/>
      <c r="B69" s="122"/>
      <c r="C69" s="332"/>
      <c r="D69" s="332"/>
      <c r="E69" s="332"/>
      <c r="F69" s="122"/>
      <c r="I69" s="327">
        <f t="shared" si="6"/>
        <v>0</v>
      </c>
      <c r="J69" s="327">
        <f>IF(I69=1,1,IF(SUM(J70:J$165)+SUM(I$26:I69)&lt;$I$22,1,0))</f>
        <v>0</v>
      </c>
      <c r="K69" s="327">
        <f t="shared" si="0"/>
        <v>0</v>
      </c>
      <c r="L69" s="327">
        <f t="shared" si="1"/>
        <v>0</v>
      </c>
      <c r="M69" s="327"/>
      <c r="N69" s="327"/>
      <c r="O69" s="327"/>
      <c r="P69" s="327"/>
      <c r="Q69" s="327"/>
      <c r="R69" s="327"/>
      <c r="S69" s="327"/>
      <c r="T69" s="346"/>
      <c r="U69" s="345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7"/>
        <v>0</v>
      </c>
      <c r="AF69" s="329"/>
      <c r="AG69" s="330"/>
    </row>
    <row r="70" spans="1:33" s="326" customFormat="1" hidden="1" x14ac:dyDescent="0.25">
      <c r="A70" s="327"/>
      <c r="B70" s="122"/>
      <c r="C70" s="332"/>
      <c r="D70" s="332"/>
      <c r="E70" s="332"/>
      <c r="F70" s="122"/>
      <c r="I70" s="327">
        <f t="shared" si="6"/>
        <v>0</v>
      </c>
      <c r="J70" s="327">
        <f>IF(I70=1,1,IF(SUM(J71:J$165)+SUM(I$26:I70)&lt;$I$22,1,0))</f>
        <v>0</v>
      </c>
      <c r="K70" s="327">
        <f t="shared" si="0"/>
        <v>0</v>
      </c>
      <c r="L70" s="327">
        <f t="shared" si="1"/>
        <v>0</v>
      </c>
      <c r="M70" s="327"/>
      <c r="N70" s="327"/>
      <c r="O70" s="327"/>
      <c r="P70" s="327"/>
      <c r="Q70" s="327"/>
      <c r="R70" s="327"/>
      <c r="S70" s="327"/>
      <c r="T70" s="346"/>
      <c r="U70" s="345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7"/>
        <v>0</v>
      </c>
      <c r="AF70" s="329"/>
      <c r="AG70" s="330"/>
    </row>
    <row r="71" spans="1:33" s="326" customFormat="1" hidden="1" x14ac:dyDescent="0.25">
      <c r="A71" s="327"/>
      <c r="B71" s="122"/>
      <c r="C71" s="332"/>
      <c r="D71" s="332"/>
      <c r="E71" s="332"/>
      <c r="F71" s="122"/>
      <c r="I71" s="327">
        <f t="shared" si="6"/>
        <v>0</v>
      </c>
      <c r="J71" s="327">
        <f>IF(I71=1,1,IF(SUM(J72:J$165)+SUM(I$26:I71)&lt;$I$22,1,0))</f>
        <v>0</v>
      </c>
      <c r="K71" s="327">
        <f t="shared" si="0"/>
        <v>0</v>
      </c>
      <c r="L71" s="327">
        <f t="shared" si="1"/>
        <v>0</v>
      </c>
      <c r="M71" s="327"/>
      <c r="N71" s="327"/>
      <c r="O71" s="327"/>
      <c r="P71" s="327"/>
      <c r="Q71" s="327"/>
      <c r="R71" s="327"/>
      <c r="S71" s="327"/>
      <c r="T71" s="346"/>
      <c r="U71" s="345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7"/>
        <v>0</v>
      </c>
      <c r="AF71" s="329"/>
      <c r="AG71" s="330"/>
    </row>
    <row r="72" spans="1:33" s="326" customFormat="1" hidden="1" x14ac:dyDescent="0.25">
      <c r="A72" s="327"/>
      <c r="B72" s="122"/>
      <c r="C72" s="332"/>
      <c r="D72" s="332"/>
      <c r="E72" s="332"/>
      <c r="F72" s="122"/>
      <c r="I72" s="327">
        <f t="shared" si="6"/>
        <v>0</v>
      </c>
      <c r="J72" s="327">
        <f>IF(I72=1,1,IF(SUM(J73:J$165)+SUM(I$26:I72)&lt;$I$22,1,0))</f>
        <v>0</v>
      </c>
      <c r="K72" s="327">
        <f t="shared" si="0"/>
        <v>0</v>
      </c>
      <c r="L72" s="327">
        <f t="shared" si="1"/>
        <v>0</v>
      </c>
      <c r="M72" s="327"/>
      <c r="N72" s="327"/>
      <c r="O72" s="327"/>
      <c r="P72" s="327"/>
      <c r="Q72" s="327"/>
      <c r="R72" s="327"/>
      <c r="S72" s="327"/>
      <c r="T72" s="346"/>
      <c r="U72" s="345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7"/>
        <v>0</v>
      </c>
      <c r="AF72" s="329"/>
      <c r="AG72" s="330"/>
    </row>
    <row r="73" spans="1:33" s="326" customFormat="1" hidden="1" x14ac:dyDescent="0.25">
      <c r="A73" s="327"/>
      <c r="B73" s="122"/>
      <c r="C73" s="332"/>
      <c r="D73" s="332"/>
      <c r="E73" s="332"/>
      <c r="F73" s="122"/>
      <c r="I73" s="327">
        <f t="shared" si="6"/>
        <v>0</v>
      </c>
      <c r="J73" s="327">
        <f>IF(I73=1,1,IF(SUM(J74:J$165)+SUM(I$26:I73)&lt;$I$22,1,0))</f>
        <v>0</v>
      </c>
      <c r="K73" s="327">
        <f t="shared" si="0"/>
        <v>0</v>
      </c>
      <c r="L73" s="327">
        <f t="shared" si="1"/>
        <v>0</v>
      </c>
      <c r="M73" s="327"/>
      <c r="N73" s="327"/>
      <c r="O73" s="327"/>
      <c r="P73" s="327"/>
      <c r="Q73" s="327"/>
      <c r="R73" s="327"/>
      <c r="S73" s="327"/>
      <c r="T73" s="346"/>
      <c r="U73" s="345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7"/>
        <v>0</v>
      </c>
      <c r="AF73" s="329"/>
      <c r="AG73" s="330"/>
    </row>
    <row r="74" spans="1:33" s="326" customFormat="1" hidden="1" x14ac:dyDescent="0.25">
      <c r="A74" s="327"/>
      <c r="B74" s="122"/>
      <c r="C74" s="332"/>
      <c r="D74" s="332"/>
      <c r="E74" s="332"/>
      <c r="F74" s="122"/>
      <c r="I74" s="327">
        <f t="shared" si="6"/>
        <v>0</v>
      </c>
      <c r="J74" s="327">
        <f>IF(I74=1,1,IF(SUM(J75:J$165)+SUM(I$26:I74)&lt;$I$22,1,0))</f>
        <v>0</v>
      </c>
      <c r="K74" s="327">
        <f t="shared" si="0"/>
        <v>0</v>
      </c>
      <c r="L74" s="327">
        <f t="shared" si="1"/>
        <v>0</v>
      </c>
      <c r="M74" s="327"/>
      <c r="N74" s="327"/>
      <c r="O74" s="327"/>
      <c r="P74" s="327"/>
      <c r="Q74" s="327"/>
      <c r="R74" s="327"/>
      <c r="S74" s="327"/>
      <c r="T74" s="346"/>
      <c r="U74" s="345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7"/>
        <v>0</v>
      </c>
      <c r="AF74" s="329"/>
      <c r="AG74" s="330"/>
    </row>
    <row r="75" spans="1:33" s="326" customFormat="1" hidden="1" x14ac:dyDescent="0.25">
      <c r="A75" s="327"/>
      <c r="B75" s="122"/>
      <c r="C75" s="332"/>
      <c r="D75" s="332"/>
      <c r="E75" s="332"/>
      <c r="F75" s="122"/>
      <c r="I75" s="327">
        <f t="shared" si="6"/>
        <v>0</v>
      </c>
      <c r="J75" s="327">
        <f>IF(I75=1,1,IF(SUM(J76:J$165)+SUM(I$26:I75)&lt;$I$22,1,0))</f>
        <v>0</v>
      </c>
      <c r="K75" s="327">
        <f t="shared" si="0"/>
        <v>0</v>
      </c>
      <c r="L75" s="327">
        <f t="shared" si="1"/>
        <v>0</v>
      </c>
      <c r="M75" s="327"/>
      <c r="N75" s="327"/>
      <c r="O75" s="327"/>
      <c r="P75" s="327"/>
      <c r="Q75" s="327"/>
      <c r="R75" s="327"/>
      <c r="S75" s="327"/>
      <c r="T75" s="346"/>
      <c r="U75" s="345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7"/>
        <v>0</v>
      </c>
      <c r="AF75" s="329"/>
      <c r="AG75" s="330"/>
    </row>
    <row r="76" spans="1:33" s="326" customFormat="1" hidden="1" x14ac:dyDescent="0.25">
      <c r="A76" s="327"/>
      <c r="B76" s="122"/>
      <c r="C76" s="332"/>
      <c r="D76" s="332"/>
      <c r="E76" s="332"/>
      <c r="F76" s="122"/>
      <c r="I76" s="327">
        <f t="shared" si="6"/>
        <v>0</v>
      </c>
      <c r="J76" s="327">
        <f>IF(I76=1,1,IF(SUM(J77:J$165)+SUM(I$26:I76)&lt;$I$22,1,0))</f>
        <v>0</v>
      </c>
      <c r="K76" s="327">
        <f t="shared" si="0"/>
        <v>0</v>
      </c>
      <c r="L76" s="327">
        <f t="shared" si="1"/>
        <v>0</v>
      </c>
      <c r="M76" s="327"/>
      <c r="N76" s="327"/>
      <c r="O76" s="327"/>
      <c r="P76" s="327"/>
      <c r="Q76" s="327"/>
      <c r="R76" s="327"/>
      <c r="S76" s="327"/>
      <c r="T76" s="346"/>
      <c r="U76" s="345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7"/>
        <v>0</v>
      </c>
      <c r="AF76" s="329"/>
      <c r="AG76" s="330"/>
    </row>
    <row r="77" spans="1:33" s="326" customFormat="1" hidden="1" x14ac:dyDescent="0.25">
      <c r="A77" s="327"/>
      <c r="B77" s="122"/>
      <c r="C77" s="332"/>
      <c r="D77" s="332"/>
      <c r="E77" s="332"/>
      <c r="F77" s="122"/>
      <c r="I77" s="327">
        <f t="shared" si="6"/>
        <v>0</v>
      </c>
      <c r="J77" s="327">
        <f>IF(I77=1,1,IF(SUM(J78:J$165)+SUM(I$26:I77)&lt;$I$22,1,0))</f>
        <v>0</v>
      </c>
      <c r="K77" s="327">
        <f t="shared" si="0"/>
        <v>0</v>
      </c>
      <c r="L77" s="327">
        <f t="shared" si="1"/>
        <v>0</v>
      </c>
      <c r="M77" s="327"/>
      <c r="N77" s="327"/>
      <c r="O77" s="327"/>
      <c r="P77" s="327"/>
      <c r="Q77" s="327"/>
      <c r="R77" s="327"/>
      <c r="S77" s="327"/>
      <c r="T77" s="346"/>
      <c r="U77" s="345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7"/>
        <v>0</v>
      </c>
      <c r="AF77" s="329"/>
      <c r="AG77" s="330"/>
    </row>
    <row r="78" spans="1:33" s="326" customFormat="1" hidden="1" x14ac:dyDescent="0.25">
      <c r="A78" s="327"/>
      <c r="B78" s="122"/>
      <c r="C78" s="332"/>
      <c r="D78" s="332"/>
      <c r="E78" s="332"/>
      <c r="F78" s="122"/>
      <c r="I78" s="327">
        <f t="shared" si="6"/>
        <v>0</v>
      </c>
      <c r="J78" s="327">
        <f>IF(I78=1,1,IF(SUM(J79:J$165)+SUM(I$26:I78)&lt;$I$22,1,0))</f>
        <v>0</v>
      </c>
      <c r="K78" s="327">
        <f t="shared" si="0"/>
        <v>0</v>
      </c>
      <c r="L78" s="327">
        <f t="shared" si="1"/>
        <v>0</v>
      </c>
      <c r="M78" s="327"/>
      <c r="N78" s="327"/>
      <c r="O78" s="327"/>
      <c r="P78" s="327"/>
      <c r="Q78" s="327"/>
      <c r="R78" s="327"/>
      <c r="S78" s="327"/>
      <c r="T78" s="346"/>
      <c r="U78" s="345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7"/>
        <v>0</v>
      </c>
      <c r="AF78" s="329"/>
      <c r="AG78" s="330"/>
    </row>
    <row r="79" spans="1:33" s="326" customFormat="1" x14ac:dyDescent="0.25">
      <c r="A79" s="327"/>
      <c r="B79" s="122"/>
      <c r="C79" s="332"/>
      <c r="D79" s="332"/>
      <c r="E79" s="332"/>
      <c r="F79" s="122"/>
      <c r="I79" s="327">
        <v>1</v>
      </c>
      <c r="J79" s="327">
        <f>IF(I79=1,1,IF(SUM(J80:J$165)+SUM(I$26:I79)&lt;$I$22,1,0))</f>
        <v>1</v>
      </c>
      <c r="K79" s="327">
        <f t="shared" si="0"/>
        <v>1</v>
      </c>
      <c r="L79" s="327">
        <f t="shared" si="1"/>
        <v>1</v>
      </c>
      <c r="M79" s="327"/>
      <c r="N79" s="327"/>
      <c r="O79" s="327"/>
      <c r="P79" s="327"/>
      <c r="Q79" s="327"/>
      <c r="R79" s="327"/>
      <c r="S79" s="327"/>
      <c r="T79" s="346"/>
      <c r="U79" s="345"/>
      <c r="V79" s="569"/>
      <c r="W79" s="569"/>
      <c r="X79" s="131"/>
      <c r="Y79" s="207"/>
      <c r="Z79" s="198"/>
      <c r="AA79" s="197"/>
      <c r="AB79" s="114"/>
      <c r="AC79" s="196"/>
      <c r="AD79" s="113"/>
      <c r="AF79" s="329"/>
      <c r="AG79" s="330"/>
    </row>
    <row r="80" spans="1:33" s="326" customFormat="1" x14ac:dyDescent="0.25">
      <c r="A80" s="327"/>
      <c r="B80" s="122"/>
      <c r="C80" s="332"/>
      <c r="D80" s="332"/>
      <c r="E80" s="332"/>
      <c r="F80" s="122"/>
      <c r="I80" s="327">
        <v>1</v>
      </c>
      <c r="J80" s="327">
        <f>IF(I80=1,1,IF(SUM(J81:J$165)+SUM(I$26:I80)&lt;$I$22,1,0))</f>
        <v>1</v>
      </c>
      <c r="K80" s="327">
        <f t="shared" si="0"/>
        <v>1</v>
      </c>
      <c r="L80" s="327">
        <f t="shared" si="1"/>
        <v>1</v>
      </c>
      <c r="M80" s="327"/>
      <c r="N80" s="327"/>
      <c r="O80" s="327"/>
      <c r="P80" s="327"/>
      <c r="Q80" s="327"/>
      <c r="R80" s="327"/>
      <c r="S80" s="327"/>
      <c r="T80" s="344"/>
      <c r="U80" s="345"/>
      <c r="V80" s="573" t="s">
        <v>45</v>
      </c>
      <c r="W80" s="573"/>
      <c r="X80" s="131"/>
      <c r="Y80" s="199"/>
      <c r="Z80" s="114"/>
      <c r="AA80" s="202"/>
      <c r="AB80" s="114"/>
      <c r="AC80" s="196"/>
      <c r="AD80" s="201">
        <f>SUM(AD81:AD100)</f>
        <v>5268.86</v>
      </c>
      <c r="AF80" s="329"/>
      <c r="AG80" s="330"/>
    </row>
    <row r="81" spans="1:33" s="326" customFormat="1" x14ac:dyDescent="0.25">
      <c r="A81" s="327"/>
      <c r="B81" s="122"/>
      <c r="C81" s="332"/>
      <c r="D81" s="332"/>
      <c r="E81" s="332"/>
      <c r="F81" s="122"/>
      <c r="I81" s="327">
        <v>1</v>
      </c>
      <c r="J81" s="327">
        <f>IF(I81=1,1,IF(SUM(J82:J$165)+SUM(I$26:I81)&lt;$I$22,1,0))</f>
        <v>1</v>
      </c>
      <c r="K81" s="327">
        <f t="shared" si="0"/>
        <v>1</v>
      </c>
      <c r="L81" s="327">
        <f t="shared" si="1"/>
        <v>1</v>
      </c>
      <c r="M81" s="327"/>
      <c r="N81" s="327"/>
      <c r="O81" s="327"/>
      <c r="P81" s="327"/>
      <c r="Q81" s="327"/>
      <c r="R81" s="327"/>
      <c r="S81" s="327"/>
      <c r="T81" s="346" t="s">
        <v>44</v>
      </c>
      <c r="U81" s="345"/>
      <c r="V81" s="569" t="s">
        <v>399</v>
      </c>
      <c r="W81" s="569"/>
      <c r="X81" s="131" t="s">
        <v>307</v>
      </c>
      <c r="Y81" s="207">
        <f>VLOOKUP(X81,BASE!$B$5:$E$67,4,FALSE)</f>
        <v>5268.86</v>
      </c>
      <c r="Z81" s="198">
        <v>1</v>
      </c>
      <c r="AA81" s="197">
        <v>1</v>
      </c>
      <c r="AB81" s="114">
        <v>220</v>
      </c>
      <c r="AC81" s="196">
        <f>Y81/220</f>
        <v>23.949363636363636</v>
      </c>
      <c r="AD81" s="113">
        <f>ROUND(AB81*AC81,4)</f>
        <v>5268.86</v>
      </c>
      <c r="AF81" s="329"/>
      <c r="AG81" s="330"/>
    </row>
    <row r="82" spans="1:33" s="326" customFormat="1" hidden="1" x14ac:dyDescent="0.25">
      <c r="A82" s="327"/>
      <c r="B82" s="122"/>
      <c r="C82" s="332"/>
      <c r="D82" s="332"/>
      <c r="E82" s="332"/>
      <c r="F82" s="122"/>
      <c r="I82" s="327">
        <v>1</v>
      </c>
      <c r="J82" s="327">
        <f>IF(I82=1,1,IF(SUM(J83:J$165)+SUM(I$26:I82)&lt;$I$22,1,0))</f>
        <v>1</v>
      </c>
      <c r="K82" s="327">
        <f t="shared" si="0"/>
        <v>1</v>
      </c>
      <c r="L82" s="327">
        <f t="shared" si="1"/>
        <v>1</v>
      </c>
      <c r="M82" s="327"/>
      <c r="N82" s="327"/>
      <c r="O82" s="327"/>
      <c r="P82" s="327"/>
      <c r="Q82" s="327"/>
      <c r="R82" s="327"/>
      <c r="S82" s="327"/>
      <c r="T82" s="346"/>
      <c r="U82" s="345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ref="AD82:AD100" si="8">ROUND(AB82*AC82,4)</f>
        <v>0</v>
      </c>
      <c r="AF82" s="329"/>
      <c r="AG82" s="330"/>
    </row>
    <row r="83" spans="1:33" s="326" customFormat="1" hidden="1" x14ac:dyDescent="0.25">
      <c r="A83" s="327"/>
      <c r="B83" s="122"/>
      <c r="C83" s="332"/>
      <c r="D83" s="332"/>
      <c r="E83" s="332"/>
      <c r="F83" s="122"/>
      <c r="I83" s="327">
        <f t="shared" ref="I83:I100" si="9">IF($AD83=0,0,1)</f>
        <v>0</v>
      </c>
      <c r="J83" s="327">
        <f>IF(I83=1,1,IF(SUM(J84:J$165)+SUM(I$26:I83)&lt;$I$22,1,0))</f>
        <v>0</v>
      </c>
      <c r="K83" s="327">
        <f t="shared" si="0"/>
        <v>0</v>
      </c>
      <c r="L83" s="327">
        <f t="shared" si="1"/>
        <v>0</v>
      </c>
      <c r="M83" s="327"/>
      <c r="N83" s="327"/>
      <c r="O83" s="327"/>
      <c r="P83" s="327"/>
      <c r="Q83" s="327"/>
      <c r="R83" s="327"/>
      <c r="S83" s="327"/>
      <c r="T83" s="346"/>
      <c r="U83" s="345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8"/>
        <v>0</v>
      </c>
      <c r="AF83" s="329"/>
      <c r="AG83" s="330"/>
    </row>
    <row r="84" spans="1:33" s="326" customFormat="1" hidden="1" x14ac:dyDescent="0.25">
      <c r="A84" s="327"/>
      <c r="B84" s="122"/>
      <c r="C84" s="332"/>
      <c r="D84" s="332"/>
      <c r="E84" s="332"/>
      <c r="F84" s="122"/>
      <c r="I84" s="327">
        <f t="shared" si="9"/>
        <v>0</v>
      </c>
      <c r="J84" s="327">
        <f>IF(I84=1,1,IF(SUM(J85:J$165)+SUM(I$26:I84)&lt;$I$22,1,0))</f>
        <v>0</v>
      </c>
      <c r="K84" s="327">
        <f t="shared" si="0"/>
        <v>0</v>
      </c>
      <c r="L84" s="327">
        <f t="shared" si="1"/>
        <v>0</v>
      </c>
      <c r="M84" s="327"/>
      <c r="N84" s="327"/>
      <c r="O84" s="327"/>
      <c r="P84" s="327"/>
      <c r="Q84" s="327"/>
      <c r="R84" s="327"/>
      <c r="S84" s="327"/>
      <c r="T84" s="346"/>
      <c r="U84" s="345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 t="shared" si="8"/>
        <v>0</v>
      </c>
      <c r="AF84" s="329"/>
      <c r="AG84" s="330"/>
    </row>
    <row r="85" spans="1:33" s="326" customFormat="1" hidden="1" x14ac:dyDescent="0.25">
      <c r="A85" s="327"/>
      <c r="B85" s="122"/>
      <c r="C85" s="332"/>
      <c r="D85" s="332"/>
      <c r="E85" s="332"/>
      <c r="F85" s="122"/>
      <c r="I85" s="327">
        <f t="shared" si="9"/>
        <v>0</v>
      </c>
      <c r="J85" s="327">
        <f>IF(I85=1,1,IF(SUM(J86:J$165)+SUM(I$26:I85)&lt;$I$22,1,0))</f>
        <v>0</v>
      </c>
      <c r="K85" s="327">
        <f t="shared" si="0"/>
        <v>0</v>
      </c>
      <c r="L85" s="327">
        <f t="shared" si="1"/>
        <v>0</v>
      </c>
      <c r="M85" s="327"/>
      <c r="N85" s="327"/>
      <c r="O85" s="327"/>
      <c r="P85" s="327"/>
      <c r="Q85" s="327"/>
      <c r="R85" s="327"/>
      <c r="S85" s="327"/>
      <c r="T85" s="346"/>
      <c r="U85" s="345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si="8"/>
        <v>0</v>
      </c>
      <c r="AF85" s="329"/>
      <c r="AG85" s="330"/>
    </row>
    <row r="86" spans="1:33" s="326" customFormat="1" hidden="1" x14ac:dyDescent="0.25">
      <c r="A86" s="327"/>
      <c r="B86" s="122"/>
      <c r="C86" s="332"/>
      <c r="D86" s="332"/>
      <c r="E86" s="332"/>
      <c r="F86" s="122"/>
      <c r="I86" s="327">
        <f t="shared" si="9"/>
        <v>0</v>
      </c>
      <c r="J86" s="327">
        <f>IF(I86=1,1,IF(SUM(J87:J$165)+SUM(I$26:I86)&lt;$I$22,1,0))</f>
        <v>0</v>
      </c>
      <c r="K86" s="327">
        <f t="shared" si="0"/>
        <v>0</v>
      </c>
      <c r="L86" s="327">
        <f t="shared" si="1"/>
        <v>0</v>
      </c>
      <c r="M86" s="327"/>
      <c r="N86" s="327"/>
      <c r="O86" s="327"/>
      <c r="P86" s="327"/>
      <c r="Q86" s="327"/>
      <c r="R86" s="327"/>
      <c r="S86" s="327"/>
      <c r="T86" s="346"/>
      <c r="U86" s="345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8"/>
        <v>0</v>
      </c>
      <c r="AF86" s="329"/>
      <c r="AG86" s="330"/>
    </row>
    <row r="87" spans="1:33" s="326" customFormat="1" hidden="1" x14ac:dyDescent="0.25">
      <c r="A87" s="327"/>
      <c r="B87" s="122"/>
      <c r="C87" s="332"/>
      <c r="D87" s="332"/>
      <c r="E87" s="332"/>
      <c r="F87" s="122"/>
      <c r="I87" s="327">
        <f t="shared" si="9"/>
        <v>0</v>
      </c>
      <c r="J87" s="327">
        <f>IF(I87=1,1,IF(SUM(J88:J$165)+SUM(I$26:I87)&lt;$I$22,1,0))</f>
        <v>0</v>
      </c>
      <c r="K87" s="327">
        <f t="shared" si="0"/>
        <v>0</v>
      </c>
      <c r="L87" s="327">
        <f t="shared" si="1"/>
        <v>0</v>
      </c>
      <c r="M87" s="327"/>
      <c r="N87" s="327"/>
      <c r="O87" s="327"/>
      <c r="P87" s="327"/>
      <c r="Q87" s="327"/>
      <c r="R87" s="327"/>
      <c r="S87" s="327"/>
      <c r="T87" s="346"/>
      <c r="U87" s="345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8"/>
        <v>0</v>
      </c>
      <c r="AF87" s="329"/>
      <c r="AG87" s="330"/>
    </row>
    <row r="88" spans="1:33" s="326" customFormat="1" hidden="1" x14ac:dyDescent="0.25">
      <c r="A88" s="327"/>
      <c r="B88" s="122"/>
      <c r="C88" s="332"/>
      <c r="D88" s="332"/>
      <c r="E88" s="332"/>
      <c r="F88" s="122"/>
      <c r="I88" s="327">
        <f t="shared" si="9"/>
        <v>0</v>
      </c>
      <c r="J88" s="327">
        <f>IF(I88=1,1,IF(SUM(J89:J$165)+SUM(I$26:I88)&lt;$I$22,1,0))</f>
        <v>0</v>
      </c>
      <c r="K88" s="327">
        <f t="shared" si="0"/>
        <v>0</v>
      </c>
      <c r="L88" s="327">
        <f t="shared" si="1"/>
        <v>0</v>
      </c>
      <c r="M88" s="327"/>
      <c r="N88" s="327"/>
      <c r="O88" s="327"/>
      <c r="P88" s="327"/>
      <c r="Q88" s="327"/>
      <c r="R88" s="327"/>
      <c r="S88" s="327"/>
      <c r="T88" s="346"/>
      <c r="U88" s="345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8"/>
        <v>0</v>
      </c>
      <c r="AF88" s="329"/>
      <c r="AG88" s="330"/>
    </row>
    <row r="89" spans="1:33" s="326" customFormat="1" hidden="1" x14ac:dyDescent="0.25">
      <c r="A89" s="327"/>
      <c r="B89" s="122"/>
      <c r="C89" s="332"/>
      <c r="D89" s="332"/>
      <c r="E89" s="332"/>
      <c r="F89" s="122"/>
      <c r="I89" s="327">
        <f t="shared" si="9"/>
        <v>0</v>
      </c>
      <c r="J89" s="327">
        <f>IF(I89=1,1,IF(SUM(J90:J$165)+SUM(I$26:I89)&lt;$I$22,1,0))</f>
        <v>0</v>
      </c>
      <c r="K89" s="327">
        <f t="shared" si="0"/>
        <v>0</v>
      </c>
      <c r="L89" s="327">
        <f t="shared" si="1"/>
        <v>0</v>
      </c>
      <c r="M89" s="327"/>
      <c r="N89" s="327"/>
      <c r="O89" s="327"/>
      <c r="P89" s="327"/>
      <c r="Q89" s="327"/>
      <c r="R89" s="327"/>
      <c r="S89" s="327"/>
      <c r="T89" s="346"/>
      <c r="U89" s="345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8"/>
        <v>0</v>
      </c>
      <c r="AF89" s="329"/>
      <c r="AG89" s="330"/>
    </row>
    <row r="90" spans="1:33" s="326" customFormat="1" hidden="1" x14ac:dyDescent="0.25">
      <c r="A90" s="327"/>
      <c r="B90" s="122"/>
      <c r="C90" s="332"/>
      <c r="D90" s="332"/>
      <c r="E90" s="332"/>
      <c r="F90" s="122"/>
      <c r="I90" s="327">
        <f t="shared" si="9"/>
        <v>0</v>
      </c>
      <c r="J90" s="327">
        <f>IF(I90=1,1,IF(SUM(J91:J$165)+SUM(I$26:I90)&lt;$I$22,1,0))</f>
        <v>0</v>
      </c>
      <c r="K90" s="327">
        <f t="shared" ref="K90:K153" si="10">MAX(I90:J90)</f>
        <v>0</v>
      </c>
      <c r="L90" s="327">
        <f t="shared" ref="L90:L153" si="11">K90</f>
        <v>0</v>
      </c>
      <c r="M90" s="327"/>
      <c r="N90" s="327"/>
      <c r="O90" s="327"/>
      <c r="P90" s="327"/>
      <c r="Q90" s="327"/>
      <c r="R90" s="327"/>
      <c r="S90" s="327"/>
      <c r="T90" s="346"/>
      <c r="U90" s="345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8"/>
        <v>0</v>
      </c>
      <c r="AF90" s="329"/>
      <c r="AG90" s="330"/>
    </row>
    <row r="91" spans="1:33" s="326" customFormat="1" hidden="1" x14ac:dyDescent="0.25">
      <c r="A91" s="327"/>
      <c r="B91" s="122"/>
      <c r="C91" s="332"/>
      <c r="D91" s="332"/>
      <c r="E91" s="332"/>
      <c r="F91" s="122"/>
      <c r="I91" s="327">
        <f t="shared" si="9"/>
        <v>0</v>
      </c>
      <c r="J91" s="327">
        <f>IF(I91=1,1,IF(SUM(J92:J$165)+SUM(I$26:I91)&lt;$I$22,1,0))</f>
        <v>0</v>
      </c>
      <c r="K91" s="327">
        <f t="shared" si="10"/>
        <v>0</v>
      </c>
      <c r="L91" s="327">
        <f t="shared" si="11"/>
        <v>0</v>
      </c>
      <c r="M91" s="327"/>
      <c r="N91" s="327"/>
      <c r="O91" s="327"/>
      <c r="P91" s="327"/>
      <c r="Q91" s="327"/>
      <c r="R91" s="327"/>
      <c r="S91" s="327"/>
      <c r="T91" s="346"/>
      <c r="U91" s="345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8"/>
        <v>0</v>
      </c>
      <c r="AF91" s="329"/>
      <c r="AG91" s="330"/>
    </row>
    <row r="92" spans="1:33" s="326" customFormat="1" hidden="1" x14ac:dyDescent="0.25">
      <c r="A92" s="327"/>
      <c r="B92" s="122"/>
      <c r="C92" s="332"/>
      <c r="D92" s="332"/>
      <c r="E92" s="332"/>
      <c r="F92" s="122"/>
      <c r="I92" s="327">
        <f t="shared" si="9"/>
        <v>0</v>
      </c>
      <c r="J92" s="327">
        <f>IF(I92=1,1,IF(SUM(J93:J$165)+SUM(I$26:I92)&lt;$I$22,1,0))</f>
        <v>0</v>
      </c>
      <c r="K92" s="327">
        <f t="shared" si="10"/>
        <v>0</v>
      </c>
      <c r="L92" s="327">
        <f t="shared" si="11"/>
        <v>0</v>
      </c>
      <c r="M92" s="327"/>
      <c r="N92" s="327"/>
      <c r="O92" s="327"/>
      <c r="P92" s="327"/>
      <c r="Q92" s="327"/>
      <c r="R92" s="327"/>
      <c r="S92" s="327"/>
      <c r="T92" s="346"/>
      <c r="U92" s="345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8"/>
        <v>0</v>
      </c>
      <c r="AF92" s="329"/>
      <c r="AG92" s="330"/>
    </row>
    <row r="93" spans="1:33" s="326" customFormat="1" hidden="1" x14ac:dyDescent="0.25">
      <c r="A93" s="327"/>
      <c r="B93" s="122"/>
      <c r="C93" s="332"/>
      <c r="D93" s="332"/>
      <c r="E93" s="332"/>
      <c r="F93" s="122"/>
      <c r="I93" s="327">
        <f t="shared" si="9"/>
        <v>0</v>
      </c>
      <c r="J93" s="327">
        <f>IF(I93=1,1,IF(SUM(J94:J$165)+SUM(I$26:I93)&lt;$I$22,1,0))</f>
        <v>0</v>
      </c>
      <c r="K93" s="327">
        <f t="shared" si="10"/>
        <v>0</v>
      </c>
      <c r="L93" s="327">
        <f t="shared" si="11"/>
        <v>0</v>
      </c>
      <c r="M93" s="327"/>
      <c r="N93" s="327"/>
      <c r="O93" s="327"/>
      <c r="P93" s="327"/>
      <c r="Q93" s="327"/>
      <c r="R93" s="327"/>
      <c r="S93" s="327"/>
      <c r="T93" s="346"/>
      <c r="U93" s="345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8"/>
        <v>0</v>
      </c>
      <c r="AF93" s="329"/>
      <c r="AG93" s="330"/>
    </row>
    <row r="94" spans="1:33" s="326" customFormat="1" ht="14.45" hidden="1" customHeight="1" x14ac:dyDescent="0.25">
      <c r="A94" s="327"/>
      <c r="B94" s="122"/>
      <c r="C94" s="332"/>
      <c r="D94" s="332"/>
      <c r="E94" s="332"/>
      <c r="F94" s="122"/>
      <c r="I94" s="327">
        <f t="shared" si="9"/>
        <v>0</v>
      </c>
      <c r="J94" s="327">
        <f>IF(I94=1,1,IF(SUM(J95:J$165)+SUM(I$26:I94)&lt;$I$22,1,0))</f>
        <v>0</v>
      </c>
      <c r="K94" s="327">
        <f t="shared" si="10"/>
        <v>0</v>
      </c>
      <c r="L94" s="327">
        <f t="shared" si="11"/>
        <v>0</v>
      </c>
      <c r="M94" s="327"/>
      <c r="N94" s="327"/>
      <c r="O94" s="327"/>
      <c r="P94" s="327"/>
      <c r="Q94" s="327"/>
      <c r="R94" s="327"/>
      <c r="S94" s="327"/>
      <c r="T94" s="346"/>
      <c r="U94" s="345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8"/>
        <v>0</v>
      </c>
      <c r="AF94" s="329"/>
      <c r="AG94" s="330"/>
    </row>
    <row r="95" spans="1:33" s="326" customFormat="1" hidden="1" x14ac:dyDescent="0.25">
      <c r="A95" s="327"/>
      <c r="B95" s="122"/>
      <c r="C95" s="332"/>
      <c r="D95" s="332"/>
      <c r="E95" s="332"/>
      <c r="F95" s="122"/>
      <c r="I95" s="327">
        <f t="shared" si="9"/>
        <v>0</v>
      </c>
      <c r="J95" s="327">
        <f>IF(I95=1,1,IF(SUM(J96:J$165)+SUM(I$26:I95)&lt;$I$22,1,0))</f>
        <v>0</v>
      </c>
      <c r="K95" s="327">
        <f t="shared" si="10"/>
        <v>0</v>
      </c>
      <c r="L95" s="327">
        <f t="shared" si="11"/>
        <v>0</v>
      </c>
      <c r="M95" s="327"/>
      <c r="N95" s="327"/>
      <c r="O95" s="327"/>
      <c r="P95" s="327"/>
      <c r="Q95" s="327"/>
      <c r="R95" s="327"/>
      <c r="S95" s="327"/>
      <c r="T95" s="346"/>
      <c r="U95" s="345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8"/>
        <v>0</v>
      </c>
      <c r="AF95" s="329"/>
      <c r="AG95" s="330"/>
    </row>
    <row r="96" spans="1:33" s="326" customFormat="1" hidden="1" x14ac:dyDescent="0.25">
      <c r="A96" s="327"/>
      <c r="B96" s="122"/>
      <c r="C96" s="332"/>
      <c r="D96" s="332"/>
      <c r="E96" s="332"/>
      <c r="F96" s="122"/>
      <c r="I96" s="327">
        <f t="shared" si="9"/>
        <v>0</v>
      </c>
      <c r="J96" s="327">
        <f>IF(I96=1,1,IF(SUM(J97:J$165)+SUM(I$26:I96)&lt;$I$22,1,0))</f>
        <v>0</v>
      </c>
      <c r="K96" s="327">
        <f t="shared" si="10"/>
        <v>0</v>
      </c>
      <c r="L96" s="327">
        <f t="shared" si="11"/>
        <v>0</v>
      </c>
      <c r="M96" s="327"/>
      <c r="N96" s="327"/>
      <c r="O96" s="327"/>
      <c r="P96" s="327"/>
      <c r="Q96" s="327"/>
      <c r="R96" s="327"/>
      <c r="S96" s="327"/>
      <c r="T96" s="346"/>
      <c r="U96" s="345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8"/>
        <v>0</v>
      </c>
      <c r="AF96" s="329"/>
      <c r="AG96" s="330"/>
    </row>
    <row r="97" spans="1:33" s="326" customFormat="1" hidden="1" x14ac:dyDescent="0.25">
      <c r="A97" s="327"/>
      <c r="B97" s="122"/>
      <c r="C97" s="332"/>
      <c r="D97" s="332"/>
      <c r="E97" s="332"/>
      <c r="F97" s="122"/>
      <c r="I97" s="327">
        <f t="shared" si="9"/>
        <v>0</v>
      </c>
      <c r="J97" s="327">
        <f>IF(I97=1,1,IF(SUM(J98:J$165)+SUM(I$26:I97)&lt;$I$22,1,0))</f>
        <v>0</v>
      </c>
      <c r="K97" s="327">
        <f t="shared" si="10"/>
        <v>0</v>
      </c>
      <c r="L97" s="327">
        <f t="shared" si="11"/>
        <v>0</v>
      </c>
      <c r="M97" s="327"/>
      <c r="N97" s="327"/>
      <c r="O97" s="327"/>
      <c r="P97" s="327"/>
      <c r="Q97" s="327"/>
      <c r="R97" s="327"/>
      <c r="S97" s="327"/>
      <c r="T97" s="346"/>
      <c r="U97" s="345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8"/>
        <v>0</v>
      </c>
      <c r="AF97" s="329"/>
      <c r="AG97" s="330"/>
    </row>
    <row r="98" spans="1:33" s="326" customFormat="1" hidden="1" x14ac:dyDescent="0.25">
      <c r="A98" s="327"/>
      <c r="B98" s="122"/>
      <c r="C98" s="332"/>
      <c r="D98" s="332"/>
      <c r="E98" s="332"/>
      <c r="F98" s="122"/>
      <c r="I98" s="327">
        <f t="shared" si="9"/>
        <v>0</v>
      </c>
      <c r="J98" s="327">
        <f>IF(I98=1,1,IF(SUM(J99:J$165)+SUM(I$26:I98)&lt;$I$22,1,0))</f>
        <v>0</v>
      </c>
      <c r="K98" s="327">
        <f t="shared" si="10"/>
        <v>0</v>
      </c>
      <c r="L98" s="327">
        <f t="shared" si="11"/>
        <v>0</v>
      </c>
      <c r="M98" s="327"/>
      <c r="N98" s="327"/>
      <c r="O98" s="327"/>
      <c r="P98" s="327"/>
      <c r="Q98" s="327"/>
      <c r="R98" s="327"/>
      <c r="S98" s="327"/>
      <c r="T98" s="346"/>
      <c r="U98" s="345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8"/>
        <v>0</v>
      </c>
      <c r="AF98" s="329"/>
      <c r="AG98" s="330"/>
    </row>
    <row r="99" spans="1:33" s="326" customFormat="1" hidden="1" x14ac:dyDescent="0.25">
      <c r="A99" s="327"/>
      <c r="B99" s="122"/>
      <c r="C99" s="332"/>
      <c r="D99" s="332"/>
      <c r="E99" s="332"/>
      <c r="F99" s="122"/>
      <c r="I99" s="327">
        <f t="shared" si="9"/>
        <v>0</v>
      </c>
      <c r="J99" s="327">
        <f>IF(I99=1,1,IF(SUM(J100:J$165)+SUM(I$26:I99)&lt;$I$22,1,0))</f>
        <v>0</v>
      </c>
      <c r="K99" s="327">
        <f t="shared" si="10"/>
        <v>0</v>
      </c>
      <c r="L99" s="327">
        <f t="shared" si="11"/>
        <v>0</v>
      </c>
      <c r="M99" s="327"/>
      <c r="N99" s="327"/>
      <c r="O99" s="327"/>
      <c r="P99" s="327"/>
      <c r="Q99" s="327"/>
      <c r="R99" s="327"/>
      <c r="S99" s="327"/>
      <c r="T99" s="346"/>
      <c r="U99" s="345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8"/>
        <v>0</v>
      </c>
      <c r="AF99" s="329"/>
      <c r="AG99" s="330"/>
    </row>
    <row r="100" spans="1:33" s="326" customFormat="1" hidden="1" x14ac:dyDescent="0.25">
      <c r="A100" s="327"/>
      <c r="B100" s="122"/>
      <c r="C100" s="332"/>
      <c r="D100" s="332"/>
      <c r="E100" s="332"/>
      <c r="F100" s="122"/>
      <c r="I100" s="327">
        <f t="shared" si="9"/>
        <v>0</v>
      </c>
      <c r="J100" s="327">
        <f>IF(I100=1,1,IF(SUM(J101:J$165)+SUM(I$26:I100)&lt;$I$22,1,0))</f>
        <v>1</v>
      </c>
      <c r="K100" s="327">
        <f t="shared" si="10"/>
        <v>1</v>
      </c>
      <c r="L100" s="327">
        <f t="shared" si="11"/>
        <v>1</v>
      </c>
      <c r="M100" s="327"/>
      <c r="N100" s="327"/>
      <c r="O100" s="327"/>
      <c r="P100" s="327"/>
      <c r="Q100" s="327"/>
      <c r="R100" s="327"/>
      <c r="S100" s="327"/>
      <c r="T100" s="346"/>
      <c r="U100" s="345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8"/>
        <v>0</v>
      </c>
      <c r="AF100" s="329"/>
      <c r="AG100" s="330"/>
    </row>
    <row r="101" spans="1:33" s="326" customFormat="1" x14ac:dyDescent="0.25">
      <c r="A101" s="325"/>
      <c r="B101" s="325"/>
      <c r="C101" s="325"/>
      <c r="D101" s="325"/>
      <c r="E101" s="325"/>
      <c r="F101" s="325"/>
      <c r="I101" s="327">
        <v>1</v>
      </c>
      <c r="J101" s="327">
        <f>IF(I101=1,1,IF(SUM(J104:J$165)+SUM(I$26:I101)&lt;$I$22,1,0))</f>
        <v>1</v>
      </c>
      <c r="K101" s="327">
        <f t="shared" si="10"/>
        <v>1</v>
      </c>
      <c r="L101" s="327">
        <f t="shared" si="11"/>
        <v>1</v>
      </c>
      <c r="M101" s="327"/>
      <c r="N101" s="327"/>
      <c r="O101" s="327"/>
      <c r="P101" s="327"/>
      <c r="Q101" s="327"/>
      <c r="R101" s="327"/>
      <c r="S101" s="327"/>
      <c r="T101" s="344"/>
      <c r="U101" s="345"/>
      <c r="V101" s="570"/>
      <c r="W101" s="570"/>
      <c r="X101" s="194"/>
      <c r="Y101" s="193"/>
      <c r="Z101" s="191"/>
      <c r="AA101" s="192"/>
      <c r="AB101" s="191"/>
      <c r="AC101" s="160" t="s">
        <v>43</v>
      </c>
      <c r="AD101" s="190">
        <f>AD41+AD59+AD80</f>
        <v>28095.14</v>
      </c>
      <c r="AF101" s="329"/>
      <c r="AG101" s="330"/>
    </row>
    <row r="102" spans="1:33" s="337" customFormat="1" ht="14.45" customHeight="1" x14ac:dyDescent="0.25">
      <c r="A102" s="327"/>
      <c r="B102" s="122"/>
      <c r="C102" s="332"/>
      <c r="D102" s="332"/>
      <c r="E102" s="332"/>
      <c r="F102" s="122"/>
      <c r="G102" s="64"/>
      <c r="H102" s="343"/>
      <c r="I102" s="327">
        <v>1</v>
      </c>
      <c r="J102" s="327">
        <f>H102</f>
        <v>0</v>
      </c>
      <c r="K102" s="327">
        <f t="shared" si="10"/>
        <v>1</v>
      </c>
      <c r="L102" s="327">
        <f t="shared" si="11"/>
        <v>1</v>
      </c>
      <c r="M102" s="327"/>
      <c r="N102" s="327"/>
      <c r="O102" s="327"/>
      <c r="P102" s="327"/>
      <c r="Q102" s="327"/>
      <c r="R102" s="327"/>
      <c r="S102" s="338"/>
      <c r="T102" s="157">
        <v>1</v>
      </c>
      <c r="U102" s="347"/>
      <c r="V102" s="348"/>
      <c r="W102" s="348"/>
      <c r="X102" s="348"/>
      <c r="Y102" s="349"/>
      <c r="Z102" s="350"/>
      <c r="AA102" s="350"/>
      <c r="AB102" s="351" t="s">
        <v>42</v>
      </c>
      <c r="AC102" s="188">
        <v>0.84040000000000004</v>
      </c>
      <c r="AD102" s="352">
        <f>$AD$101*AC102*T102</f>
        <v>23611.155655999999</v>
      </c>
      <c r="AF102" s="341"/>
      <c r="AG102" s="342"/>
    </row>
    <row r="103" spans="1:33" s="337" customFormat="1" ht="22.35" customHeight="1" x14ac:dyDescent="0.25">
      <c r="A103" s="336"/>
      <c r="B103" s="336"/>
      <c r="C103" s="336"/>
      <c r="D103" s="336"/>
      <c r="E103" s="336"/>
      <c r="F103" s="336"/>
      <c r="I103" s="327">
        <v>1</v>
      </c>
      <c r="J103" s="327">
        <f>IF(I103=1,1,IF(SUM(J106:J$165)+SUM(I$26:I103)&lt;$I$22,1,0))</f>
        <v>1</v>
      </c>
      <c r="K103" s="327">
        <f t="shared" si="10"/>
        <v>1</v>
      </c>
      <c r="L103" s="327">
        <f t="shared" si="11"/>
        <v>1</v>
      </c>
      <c r="M103" s="327"/>
      <c r="N103" s="327"/>
      <c r="O103" s="327"/>
      <c r="P103" s="327"/>
      <c r="Q103" s="327"/>
      <c r="R103" s="327"/>
      <c r="S103" s="338"/>
      <c r="T103" s="353"/>
      <c r="U103" s="347"/>
      <c r="V103" s="348"/>
      <c r="W103" s="348"/>
      <c r="X103" s="348"/>
      <c r="Y103" s="349"/>
      <c r="Z103" s="350"/>
      <c r="AA103" s="350"/>
      <c r="AB103" s="354"/>
      <c r="AC103" s="181" t="s">
        <v>41</v>
      </c>
      <c r="AD103" s="355">
        <f>AD101+AD102</f>
        <v>51706.295656000002</v>
      </c>
      <c r="AF103" s="341"/>
      <c r="AG103" s="342"/>
    </row>
    <row r="104" spans="1:33" s="337" customFormat="1" ht="25.35" customHeight="1" x14ac:dyDescent="0.25">
      <c r="A104" s="336"/>
      <c r="B104" s="336"/>
      <c r="C104" s="336"/>
      <c r="D104" s="336"/>
      <c r="E104" s="336"/>
      <c r="F104" s="336"/>
      <c r="G104" s="356"/>
      <c r="H104" s="356"/>
      <c r="I104" s="327">
        <v>1</v>
      </c>
      <c r="J104" s="327">
        <f>IF(I104=1,1,IF(SUM(J106:J$165)+SUM(I$26:I104)&lt;$I$22,1,0))</f>
        <v>1</v>
      </c>
      <c r="K104" s="327">
        <f t="shared" si="10"/>
        <v>1</v>
      </c>
      <c r="L104" s="327">
        <f t="shared" si="11"/>
        <v>1</v>
      </c>
      <c r="M104" s="327"/>
      <c r="N104" s="327"/>
      <c r="O104" s="327"/>
      <c r="P104" s="327"/>
      <c r="Q104" s="327"/>
      <c r="R104" s="327"/>
      <c r="S104" s="338"/>
      <c r="T104" s="357" t="s">
        <v>40</v>
      </c>
      <c r="U104" s="347"/>
      <c r="V104" s="178" t="s">
        <v>39</v>
      </c>
      <c r="W104" s="177"/>
      <c r="X104" s="167"/>
      <c r="Y104" s="177"/>
      <c r="Z104" s="176"/>
      <c r="AA104" s="176"/>
      <c r="AB104" s="176"/>
      <c r="AC104" s="125"/>
      <c r="AD104" s="175"/>
      <c r="AF104" s="341"/>
      <c r="AG104" s="342"/>
    </row>
    <row r="105" spans="1:33" s="337" customFormat="1" ht="14.45" customHeight="1" x14ac:dyDescent="0.25">
      <c r="A105" s="336"/>
      <c r="B105" s="336"/>
      <c r="C105" s="336"/>
      <c r="D105" s="336"/>
      <c r="E105" s="336"/>
      <c r="F105" s="336"/>
      <c r="G105" s="64"/>
      <c r="H105" s="343"/>
      <c r="I105" s="327">
        <v>1</v>
      </c>
      <c r="J105" s="327">
        <f t="shared" ref="J105:J114" si="12">I105</f>
        <v>1</v>
      </c>
      <c r="K105" s="327">
        <f t="shared" si="10"/>
        <v>1</v>
      </c>
      <c r="L105" s="327">
        <f t="shared" si="11"/>
        <v>1</v>
      </c>
      <c r="M105" s="327"/>
      <c r="N105" s="327"/>
      <c r="O105" s="327"/>
      <c r="P105" s="327"/>
      <c r="Q105" s="327"/>
      <c r="R105" s="327"/>
      <c r="S105" s="338"/>
      <c r="T105" s="157">
        <v>1</v>
      </c>
      <c r="U105" s="347"/>
      <c r="V105" s="169"/>
      <c r="W105" s="169"/>
      <c r="X105" s="169"/>
      <c r="Y105" s="164"/>
      <c r="Z105" s="164" t="s">
        <v>38</v>
      </c>
      <c r="AA105" s="174">
        <v>0.3</v>
      </c>
      <c r="AB105" s="173" t="s">
        <v>37</v>
      </c>
      <c r="AC105" s="172">
        <v>0.16300804173005867</v>
      </c>
      <c r="AD105" s="113">
        <f>ROUND($AD$103*AC105*T105,4)</f>
        <v>8428.5419999999995</v>
      </c>
      <c r="AF105" s="341"/>
      <c r="AG105" s="342"/>
    </row>
    <row r="106" spans="1:33" s="337" customFormat="1" ht="14.45" hidden="1" customHeight="1" x14ac:dyDescent="0.25">
      <c r="A106" s="336"/>
      <c r="B106" s="336"/>
      <c r="C106" s="336"/>
      <c r="D106" s="336"/>
      <c r="E106" s="336"/>
      <c r="F106" s="336"/>
      <c r="G106" s="64"/>
      <c r="H106" s="343"/>
      <c r="I106" s="327">
        <f t="shared" ref="I106:I114" si="13">IF($AD106=0,0,1)</f>
        <v>0</v>
      </c>
      <c r="J106" s="327">
        <f t="shared" si="12"/>
        <v>0</v>
      </c>
      <c r="K106" s="327">
        <f t="shared" si="10"/>
        <v>0</v>
      </c>
      <c r="L106" s="327">
        <f t="shared" si="11"/>
        <v>0</v>
      </c>
      <c r="M106" s="327"/>
      <c r="N106" s="327"/>
      <c r="O106" s="327"/>
      <c r="P106" s="327"/>
      <c r="Q106" s="327"/>
      <c r="R106" s="327"/>
      <c r="S106" s="338"/>
      <c r="T106" s="157">
        <v>0</v>
      </c>
      <c r="U106" s="347"/>
      <c r="V106" s="169"/>
      <c r="W106" s="169"/>
      <c r="X106" s="169"/>
      <c r="Y106" s="166"/>
      <c r="Z106" s="171"/>
      <c r="AA106" s="170"/>
      <c r="AB106" s="164" t="s">
        <v>36</v>
      </c>
      <c r="AC106" s="163">
        <v>0.05</v>
      </c>
      <c r="AD106" s="113">
        <f t="shared" ref="AD106:AD114" si="14">ROUND($AD$103*AC106*T106,4)</f>
        <v>0</v>
      </c>
      <c r="AF106" s="341"/>
      <c r="AG106" s="342"/>
    </row>
    <row r="107" spans="1:33" s="337" customFormat="1" ht="14.45" hidden="1" customHeight="1" x14ac:dyDescent="0.25">
      <c r="A107" s="336"/>
      <c r="B107" s="336"/>
      <c r="C107" s="336"/>
      <c r="D107" s="336"/>
      <c r="E107" s="336"/>
      <c r="F107" s="336"/>
      <c r="G107" s="64"/>
      <c r="H107" s="343"/>
      <c r="I107" s="327">
        <f t="shared" si="13"/>
        <v>0</v>
      </c>
      <c r="J107" s="327">
        <f t="shared" si="12"/>
        <v>0</v>
      </c>
      <c r="K107" s="327">
        <f t="shared" si="10"/>
        <v>0</v>
      </c>
      <c r="L107" s="327">
        <f t="shared" si="11"/>
        <v>0</v>
      </c>
      <c r="M107" s="327"/>
      <c r="N107" s="327"/>
      <c r="O107" s="327"/>
      <c r="P107" s="327"/>
      <c r="Q107" s="327"/>
      <c r="R107" s="327"/>
      <c r="S107" s="338"/>
      <c r="T107" s="157">
        <v>0</v>
      </c>
      <c r="U107" s="347"/>
      <c r="V107" s="169"/>
      <c r="W107" s="169"/>
      <c r="X107" s="169"/>
      <c r="Y107" s="166"/>
      <c r="Z107" s="165"/>
      <c r="AA107" s="165"/>
      <c r="AB107" s="164" t="s">
        <v>36</v>
      </c>
      <c r="AC107" s="163">
        <v>7.6999999999999999E-2</v>
      </c>
      <c r="AD107" s="113">
        <f t="shared" si="14"/>
        <v>0</v>
      </c>
      <c r="AF107" s="341"/>
      <c r="AG107" s="342"/>
    </row>
    <row r="108" spans="1:33" s="337" customFormat="1" ht="14.45" hidden="1" customHeight="1" x14ac:dyDescent="0.25">
      <c r="A108" s="336"/>
      <c r="B108" s="336"/>
      <c r="C108" s="336"/>
      <c r="D108" s="336"/>
      <c r="E108" s="336"/>
      <c r="F108" s="336"/>
      <c r="G108" s="64"/>
      <c r="H108" s="343"/>
      <c r="I108" s="327">
        <f t="shared" si="13"/>
        <v>0</v>
      </c>
      <c r="J108" s="327">
        <f t="shared" si="12"/>
        <v>0</v>
      </c>
      <c r="K108" s="327">
        <f t="shared" si="10"/>
        <v>0</v>
      </c>
      <c r="L108" s="327">
        <f t="shared" si="11"/>
        <v>0</v>
      </c>
      <c r="M108" s="327"/>
      <c r="N108" s="327"/>
      <c r="O108" s="327"/>
      <c r="P108" s="327"/>
      <c r="Q108" s="327"/>
      <c r="R108" s="327"/>
      <c r="S108" s="338"/>
      <c r="T108" s="157">
        <v>0</v>
      </c>
      <c r="U108" s="347"/>
      <c r="V108" s="169"/>
      <c r="W108" s="169"/>
      <c r="X108" s="169"/>
      <c r="Y108" s="166"/>
      <c r="Z108" s="165"/>
      <c r="AA108" s="165"/>
      <c r="AB108" s="164" t="s">
        <v>35</v>
      </c>
      <c r="AC108" s="163">
        <v>1.4999999999999999E-2</v>
      </c>
      <c r="AD108" s="113">
        <f t="shared" si="14"/>
        <v>0</v>
      </c>
      <c r="AF108" s="341"/>
      <c r="AG108" s="342"/>
    </row>
    <row r="109" spans="1:33" s="337" customFormat="1" ht="14.45" hidden="1" customHeight="1" x14ac:dyDescent="0.25">
      <c r="A109" s="336"/>
      <c r="B109" s="336"/>
      <c r="C109" s="336"/>
      <c r="D109" s="336"/>
      <c r="E109" s="336"/>
      <c r="F109" s="336"/>
      <c r="G109" s="64"/>
      <c r="H109" s="343"/>
      <c r="I109" s="327">
        <f t="shared" si="13"/>
        <v>0</v>
      </c>
      <c r="J109" s="327">
        <f t="shared" si="12"/>
        <v>0</v>
      </c>
      <c r="K109" s="327">
        <f t="shared" si="10"/>
        <v>0</v>
      </c>
      <c r="L109" s="327">
        <f t="shared" si="11"/>
        <v>0</v>
      </c>
      <c r="M109" s="327"/>
      <c r="N109" s="327"/>
      <c r="O109" s="327"/>
      <c r="P109" s="327"/>
      <c r="Q109" s="327"/>
      <c r="R109" s="327"/>
      <c r="S109" s="338"/>
      <c r="T109" s="157">
        <v>0</v>
      </c>
      <c r="U109" s="347"/>
      <c r="V109" s="169"/>
      <c r="W109" s="169"/>
      <c r="X109" s="169"/>
      <c r="Y109" s="166"/>
      <c r="Z109" s="165"/>
      <c r="AA109" s="165"/>
      <c r="AB109" s="164" t="s">
        <v>35</v>
      </c>
      <c r="AC109" s="163">
        <v>2.7E-2</v>
      </c>
      <c r="AD109" s="113">
        <f t="shared" si="14"/>
        <v>0</v>
      </c>
      <c r="AF109" s="341"/>
      <c r="AG109" s="342"/>
    </row>
    <row r="110" spans="1:33" s="337" customFormat="1" ht="14.45" hidden="1" customHeight="1" x14ac:dyDescent="0.25">
      <c r="A110" s="336"/>
      <c r="B110" s="336"/>
      <c r="C110" s="336"/>
      <c r="D110" s="336"/>
      <c r="E110" s="336"/>
      <c r="F110" s="336"/>
      <c r="G110" s="64"/>
      <c r="H110" s="343"/>
      <c r="I110" s="327">
        <f t="shared" si="13"/>
        <v>0</v>
      </c>
      <c r="J110" s="327">
        <f t="shared" si="12"/>
        <v>0</v>
      </c>
      <c r="K110" s="327">
        <f t="shared" si="10"/>
        <v>0</v>
      </c>
      <c r="L110" s="327">
        <f t="shared" si="11"/>
        <v>0</v>
      </c>
      <c r="M110" s="327"/>
      <c r="N110" s="327"/>
      <c r="O110" s="327"/>
      <c r="P110" s="327"/>
      <c r="Q110" s="327"/>
      <c r="R110" s="327"/>
      <c r="S110" s="338"/>
      <c r="T110" s="157">
        <v>0</v>
      </c>
      <c r="U110" s="347"/>
      <c r="V110" s="169"/>
      <c r="W110" s="169"/>
      <c r="X110" s="169"/>
      <c r="Y110" s="166"/>
      <c r="Z110" s="165"/>
      <c r="AA110" s="165"/>
      <c r="AB110" s="164"/>
      <c r="AC110" s="163"/>
      <c r="AD110" s="113">
        <f t="shared" si="14"/>
        <v>0</v>
      </c>
      <c r="AF110" s="341"/>
      <c r="AG110" s="342"/>
    </row>
    <row r="111" spans="1:33" s="337" customFormat="1" ht="14.45" hidden="1" customHeight="1" x14ac:dyDescent="0.25">
      <c r="A111" s="336"/>
      <c r="B111" s="336"/>
      <c r="C111" s="336"/>
      <c r="D111" s="336"/>
      <c r="E111" s="336"/>
      <c r="F111" s="336"/>
      <c r="G111" s="64"/>
      <c r="H111" s="343"/>
      <c r="I111" s="327">
        <f t="shared" si="13"/>
        <v>0</v>
      </c>
      <c r="J111" s="327">
        <f t="shared" si="12"/>
        <v>0</v>
      </c>
      <c r="K111" s="327">
        <f t="shared" si="10"/>
        <v>0</v>
      </c>
      <c r="L111" s="327">
        <f t="shared" si="11"/>
        <v>0</v>
      </c>
      <c r="M111" s="327"/>
      <c r="N111" s="327"/>
      <c r="O111" s="327"/>
      <c r="P111" s="327"/>
      <c r="Q111" s="327"/>
      <c r="R111" s="327"/>
      <c r="S111" s="338"/>
      <c r="T111" s="157">
        <v>0</v>
      </c>
      <c r="U111" s="347"/>
      <c r="V111" s="169"/>
      <c r="W111" s="169"/>
      <c r="X111" s="169"/>
      <c r="Y111" s="166"/>
      <c r="Z111" s="165"/>
      <c r="AA111" s="165"/>
      <c r="AB111" s="164"/>
      <c r="AC111" s="163"/>
      <c r="AD111" s="113">
        <f t="shared" si="14"/>
        <v>0</v>
      </c>
      <c r="AF111" s="341"/>
      <c r="AG111" s="342"/>
    </row>
    <row r="112" spans="1:33" s="337" customFormat="1" ht="14.45" hidden="1" customHeight="1" x14ac:dyDescent="0.25">
      <c r="A112" s="336"/>
      <c r="B112" s="336"/>
      <c r="C112" s="336"/>
      <c r="D112" s="336"/>
      <c r="E112" s="336"/>
      <c r="F112" s="336"/>
      <c r="G112" s="64"/>
      <c r="H112" s="343"/>
      <c r="I112" s="327">
        <f t="shared" si="13"/>
        <v>0</v>
      </c>
      <c r="J112" s="327">
        <f t="shared" si="12"/>
        <v>0</v>
      </c>
      <c r="K112" s="327">
        <f t="shared" si="10"/>
        <v>0</v>
      </c>
      <c r="L112" s="327">
        <f t="shared" si="11"/>
        <v>0</v>
      </c>
      <c r="M112" s="327"/>
      <c r="N112" s="327"/>
      <c r="O112" s="327"/>
      <c r="P112" s="327"/>
      <c r="Q112" s="327"/>
      <c r="R112" s="327"/>
      <c r="S112" s="338"/>
      <c r="T112" s="157">
        <v>0</v>
      </c>
      <c r="U112" s="347"/>
      <c r="V112" s="169"/>
      <c r="W112" s="169"/>
      <c r="X112" s="169"/>
      <c r="Y112" s="166"/>
      <c r="Z112" s="165"/>
      <c r="AA112" s="165"/>
      <c r="AB112" s="164"/>
      <c r="AC112" s="163"/>
      <c r="AD112" s="113">
        <f t="shared" si="14"/>
        <v>0</v>
      </c>
      <c r="AF112" s="341"/>
      <c r="AG112" s="342"/>
    </row>
    <row r="113" spans="1:33" s="337" customFormat="1" ht="14.45" hidden="1" customHeight="1" x14ac:dyDescent="0.25">
      <c r="A113" s="336"/>
      <c r="B113" s="336"/>
      <c r="C113" s="336"/>
      <c r="D113" s="336"/>
      <c r="E113" s="336"/>
      <c r="F113" s="336"/>
      <c r="G113" s="64"/>
      <c r="H113" s="343"/>
      <c r="I113" s="327">
        <f t="shared" si="13"/>
        <v>0</v>
      </c>
      <c r="J113" s="327">
        <f t="shared" si="12"/>
        <v>0</v>
      </c>
      <c r="K113" s="327">
        <f t="shared" si="10"/>
        <v>0</v>
      </c>
      <c r="L113" s="327">
        <f t="shared" si="11"/>
        <v>0</v>
      </c>
      <c r="M113" s="327"/>
      <c r="N113" s="327"/>
      <c r="O113" s="327"/>
      <c r="P113" s="327"/>
      <c r="Q113" s="327"/>
      <c r="R113" s="327"/>
      <c r="S113" s="338"/>
      <c r="T113" s="157">
        <v>0</v>
      </c>
      <c r="U113" s="347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14"/>
        <v>0</v>
      </c>
      <c r="AF113" s="341"/>
      <c r="AG113" s="342"/>
    </row>
    <row r="114" spans="1:33" s="337" customFormat="1" ht="14.45" hidden="1" customHeight="1" x14ac:dyDescent="0.25">
      <c r="A114" s="336"/>
      <c r="B114" s="336"/>
      <c r="C114" s="336"/>
      <c r="D114" s="336"/>
      <c r="E114" s="336"/>
      <c r="F114" s="336"/>
      <c r="G114" s="64"/>
      <c r="H114" s="343"/>
      <c r="I114" s="327">
        <f t="shared" si="13"/>
        <v>0</v>
      </c>
      <c r="J114" s="327">
        <f t="shared" si="12"/>
        <v>0</v>
      </c>
      <c r="K114" s="327">
        <f t="shared" si="10"/>
        <v>0</v>
      </c>
      <c r="L114" s="327">
        <f t="shared" si="11"/>
        <v>0</v>
      </c>
      <c r="M114" s="327"/>
      <c r="N114" s="327"/>
      <c r="O114" s="327"/>
      <c r="P114" s="327"/>
      <c r="Q114" s="327"/>
      <c r="R114" s="327"/>
      <c r="S114" s="338"/>
      <c r="T114" s="157">
        <v>0</v>
      </c>
      <c r="U114" s="347"/>
      <c r="V114" s="167"/>
      <c r="W114" s="167"/>
      <c r="X114" s="167"/>
      <c r="Y114" s="166"/>
      <c r="Z114" s="165"/>
      <c r="AA114" s="165"/>
      <c r="AB114" s="164"/>
      <c r="AC114" s="163"/>
      <c r="AD114" s="113">
        <f t="shared" si="14"/>
        <v>0</v>
      </c>
      <c r="AF114" s="341"/>
      <c r="AG114" s="342"/>
    </row>
    <row r="115" spans="1:33" s="326" customFormat="1" x14ac:dyDescent="0.25">
      <c r="A115" s="327"/>
      <c r="B115" s="122"/>
      <c r="C115" s="332"/>
      <c r="D115" s="332"/>
      <c r="E115" s="332"/>
      <c r="F115" s="122"/>
      <c r="I115" s="327">
        <v>1</v>
      </c>
      <c r="J115" s="338">
        <v>1</v>
      </c>
      <c r="K115" s="327">
        <f t="shared" si="10"/>
        <v>1</v>
      </c>
      <c r="L115" s="327">
        <f t="shared" si="11"/>
        <v>1</v>
      </c>
      <c r="M115" s="327"/>
      <c r="N115" s="327"/>
      <c r="O115" s="327"/>
      <c r="P115" s="327"/>
      <c r="Q115" s="327"/>
      <c r="R115" s="327"/>
      <c r="S115" s="327"/>
      <c r="T115" s="358"/>
      <c r="U115" s="345"/>
      <c r="V115" s="161"/>
      <c r="W115" s="161"/>
      <c r="X115" s="88"/>
      <c r="Y115" s="88"/>
      <c r="Z115" s="86"/>
      <c r="AA115" s="86"/>
      <c r="AB115" s="160"/>
      <c r="AC115" s="159" t="s">
        <v>34</v>
      </c>
      <c r="AD115" s="158">
        <f>SUM(AD105:AD114)</f>
        <v>8428.5419999999995</v>
      </c>
      <c r="AF115" s="329"/>
      <c r="AG115" s="330"/>
    </row>
    <row r="116" spans="1:33" s="326" customFormat="1" x14ac:dyDescent="0.25">
      <c r="A116" s="325"/>
      <c r="B116" s="325"/>
      <c r="C116" s="325"/>
      <c r="D116" s="325"/>
      <c r="E116" s="325"/>
      <c r="F116" s="325"/>
      <c r="I116" s="327">
        <v>1</v>
      </c>
      <c r="J116" s="338">
        <v>1</v>
      </c>
      <c r="K116" s="327">
        <f t="shared" si="10"/>
        <v>1</v>
      </c>
      <c r="L116" s="327">
        <f t="shared" si="11"/>
        <v>1</v>
      </c>
      <c r="M116" s="327"/>
      <c r="N116" s="327"/>
      <c r="O116" s="327"/>
      <c r="P116" s="327"/>
      <c r="Q116" s="327"/>
      <c r="R116" s="327"/>
      <c r="S116" s="327"/>
      <c r="T116" s="359"/>
      <c r="U116" s="345"/>
      <c r="V116" s="153"/>
      <c r="W116" s="360"/>
      <c r="X116" s="360"/>
      <c r="Y116" s="361"/>
      <c r="Z116" s="362"/>
      <c r="AA116" s="362"/>
      <c r="AB116" s="363"/>
      <c r="AC116" s="148" t="s">
        <v>33</v>
      </c>
      <c r="AD116" s="364">
        <f>TRUNC(AD103+AD115,2)</f>
        <v>60134.83</v>
      </c>
      <c r="AF116" s="329"/>
      <c r="AG116" s="341"/>
    </row>
    <row r="117" spans="1:33" s="326" customFormat="1" x14ac:dyDescent="0.25">
      <c r="A117" s="325"/>
      <c r="B117" s="325"/>
      <c r="C117" s="325"/>
      <c r="D117" s="325"/>
      <c r="E117" s="325"/>
      <c r="F117" s="325"/>
      <c r="I117" s="327">
        <v>1</v>
      </c>
      <c r="J117" s="338">
        <v>1</v>
      </c>
      <c r="K117" s="327">
        <f t="shared" si="10"/>
        <v>1</v>
      </c>
      <c r="L117" s="327">
        <f t="shared" si="11"/>
        <v>1</v>
      </c>
      <c r="M117" s="327"/>
      <c r="N117" s="327"/>
      <c r="O117" s="327"/>
      <c r="P117" s="327"/>
      <c r="Q117" s="327"/>
      <c r="R117" s="327"/>
      <c r="S117" s="327"/>
      <c r="T117" s="365" t="s">
        <v>32</v>
      </c>
      <c r="U117" s="328"/>
      <c r="V117" s="153"/>
      <c r="W117" s="366"/>
      <c r="X117" s="366"/>
      <c r="Y117" s="360"/>
      <c r="Z117" s="367"/>
      <c r="AA117" s="367"/>
      <c r="AB117" s="368"/>
      <c r="AC117" s="148" t="s">
        <v>31</v>
      </c>
      <c r="AD117" s="364">
        <f>TRUNC(AD39+AD116,2)</f>
        <v>65005.27</v>
      </c>
      <c r="AF117" s="329"/>
      <c r="AG117" s="330"/>
    </row>
    <row r="118" spans="1:33" s="337" customFormat="1" ht="22.35" customHeight="1" x14ac:dyDescent="0.25">
      <c r="A118" s="336"/>
      <c r="B118" s="336"/>
      <c r="C118" s="336"/>
      <c r="D118" s="336"/>
      <c r="E118" s="336"/>
      <c r="F118" s="336"/>
      <c r="I118" s="338">
        <v>1</v>
      </c>
      <c r="J118" s="338">
        <v>1</v>
      </c>
      <c r="K118" s="338">
        <f t="shared" si="10"/>
        <v>1</v>
      </c>
      <c r="L118" s="338">
        <f t="shared" si="11"/>
        <v>1</v>
      </c>
      <c r="M118" s="338"/>
      <c r="N118" s="338"/>
      <c r="O118" s="338"/>
      <c r="P118" s="338"/>
      <c r="Q118" s="338"/>
      <c r="R118" s="338"/>
      <c r="S118" s="338"/>
      <c r="T118" s="146">
        <v>1</v>
      </c>
      <c r="U118" s="369"/>
      <c r="V118" s="571" t="s">
        <v>30</v>
      </c>
      <c r="W118" s="571"/>
      <c r="X118" s="572" t="s">
        <v>400</v>
      </c>
      <c r="Y118" s="572"/>
      <c r="Z118" s="144"/>
      <c r="AA118" s="143"/>
      <c r="AB118" s="142"/>
      <c r="AC118" s="141" t="s">
        <v>29</v>
      </c>
      <c r="AD118" s="140">
        <f>IF(T118=0,0,ROUND(AD117/T118,2))</f>
        <v>65005.27</v>
      </c>
      <c r="AF118" s="341"/>
      <c r="AG118" s="342"/>
    </row>
    <row r="119" spans="1:33" s="326" customFormat="1" ht="39.6" customHeight="1" x14ac:dyDescent="0.25">
      <c r="A119" s="325"/>
      <c r="B119" s="325"/>
      <c r="C119" s="325"/>
      <c r="D119" s="325"/>
      <c r="E119" s="325"/>
      <c r="F119" s="325"/>
      <c r="I119" s="327">
        <v>1</v>
      </c>
      <c r="J119" s="327">
        <f>IF(I119=1,1,IF(SUM(J120:J$165)+SUM(I$26:I119)&lt;$I$22,1,0))</f>
        <v>1</v>
      </c>
      <c r="K119" s="327">
        <f t="shared" si="10"/>
        <v>1</v>
      </c>
      <c r="L119" s="327">
        <f t="shared" si="11"/>
        <v>1</v>
      </c>
      <c r="M119" s="327"/>
      <c r="N119" s="327"/>
      <c r="O119" s="327"/>
      <c r="P119" s="327"/>
      <c r="Q119" s="327"/>
      <c r="R119" s="327"/>
      <c r="S119" s="327"/>
      <c r="T119" s="343" t="s">
        <v>8</v>
      </c>
      <c r="U119" s="328"/>
      <c r="V119" s="568" t="s">
        <v>28</v>
      </c>
      <c r="W119" s="568"/>
      <c r="X119" s="568"/>
      <c r="Y119" s="568"/>
      <c r="Z119" s="568"/>
      <c r="AA119" s="307" t="s">
        <v>22</v>
      </c>
      <c r="AB119" s="304" t="s">
        <v>21</v>
      </c>
      <c r="AC119" s="135" t="s">
        <v>24</v>
      </c>
      <c r="AD119" s="134" t="s">
        <v>20</v>
      </c>
      <c r="AF119" s="329"/>
      <c r="AG119" s="330"/>
    </row>
    <row r="120" spans="1:33" s="326" customFormat="1" ht="11.25" customHeight="1" x14ac:dyDescent="0.25">
      <c r="A120" s="327"/>
      <c r="B120" s="122"/>
      <c r="C120" s="332"/>
      <c r="D120" s="332"/>
      <c r="E120" s="332"/>
      <c r="F120" s="122"/>
      <c r="I120" s="327">
        <v>1</v>
      </c>
      <c r="J120" s="327">
        <f>IF(I120=1,1,IF(SUM(J121:J$165)+SUM(I$26:I120)&lt;$I$22,1,0))</f>
        <v>1</v>
      </c>
      <c r="K120" s="327">
        <f t="shared" si="10"/>
        <v>1</v>
      </c>
      <c r="L120" s="327">
        <f t="shared" si="11"/>
        <v>1</v>
      </c>
      <c r="M120" s="327"/>
      <c r="N120" s="327"/>
      <c r="O120" s="327"/>
      <c r="P120" s="327"/>
      <c r="Q120" s="327"/>
      <c r="R120" s="327"/>
      <c r="S120" s="327"/>
      <c r="T120" s="334"/>
      <c r="U120" s="335"/>
      <c r="V120" s="563" t="s">
        <v>19</v>
      </c>
      <c r="W120" s="563"/>
      <c r="X120" s="563"/>
      <c r="Y120" s="563"/>
      <c r="Z120" s="563"/>
      <c r="AA120" s="131" t="s">
        <v>19</v>
      </c>
      <c r="AB120" s="115"/>
      <c r="AC120" s="114">
        <v>0</v>
      </c>
      <c r="AD120" s="113">
        <f>ROUND(AC120*AB120,4)</f>
        <v>0</v>
      </c>
      <c r="AF120" s="329"/>
      <c r="AG120" s="330"/>
    </row>
    <row r="121" spans="1:33" s="326" customFormat="1" hidden="1" x14ac:dyDescent="0.25">
      <c r="A121" s="327"/>
      <c r="B121" s="122"/>
      <c r="C121" s="332"/>
      <c r="D121" s="332"/>
      <c r="E121" s="332"/>
      <c r="F121" s="325"/>
      <c r="I121" s="327">
        <f t="shared" ref="I121:I130" si="15">IF($AD121=0,0,1)</f>
        <v>0</v>
      </c>
      <c r="J121" s="327">
        <f>IF(I121=1,1,IF(SUM(J122:J$165)+SUM(I$26:I121)&lt;$I$22,1,0))</f>
        <v>0</v>
      </c>
      <c r="K121" s="327">
        <f t="shared" si="10"/>
        <v>0</v>
      </c>
      <c r="L121" s="327">
        <f t="shared" si="11"/>
        <v>0</v>
      </c>
      <c r="M121" s="327"/>
      <c r="N121" s="327"/>
      <c r="O121" s="327"/>
      <c r="P121" s="327"/>
      <c r="Q121" s="327"/>
      <c r="R121" s="327"/>
      <c r="S121" s="327"/>
      <c r="T121" s="334"/>
      <c r="U121" s="335"/>
      <c r="V121" s="563" t="s">
        <v>19</v>
      </c>
      <c r="W121" s="563"/>
      <c r="X121" s="563"/>
      <c r="Y121" s="563"/>
      <c r="Z121" s="563"/>
      <c r="AA121" s="131" t="s">
        <v>19</v>
      </c>
      <c r="AB121" s="115"/>
      <c r="AC121" s="114">
        <v>0</v>
      </c>
      <c r="AD121" s="113">
        <f t="shared" ref="AD121:AD130" si="16">ROUND(AC121*AB121,4)</f>
        <v>0</v>
      </c>
      <c r="AF121" s="329"/>
      <c r="AG121" s="330"/>
    </row>
    <row r="122" spans="1:33" s="326" customFormat="1" hidden="1" x14ac:dyDescent="0.25">
      <c r="A122" s="327"/>
      <c r="B122" s="122"/>
      <c r="C122" s="332"/>
      <c r="D122" s="332"/>
      <c r="E122" s="332"/>
      <c r="F122" s="325"/>
      <c r="I122" s="327">
        <f t="shared" si="15"/>
        <v>0</v>
      </c>
      <c r="J122" s="327">
        <f>IF(I122=1,1,IF(SUM(J123:J$165)+SUM(I$26:I122)&lt;$I$22,1,0))</f>
        <v>1</v>
      </c>
      <c r="K122" s="327">
        <f t="shared" si="10"/>
        <v>1</v>
      </c>
      <c r="L122" s="327">
        <f t="shared" si="11"/>
        <v>1</v>
      </c>
      <c r="M122" s="327"/>
      <c r="N122" s="327"/>
      <c r="O122" s="327"/>
      <c r="P122" s="327"/>
      <c r="Q122" s="327"/>
      <c r="R122" s="327"/>
      <c r="S122" s="327"/>
      <c r="T122" s="334"/>
      <c r="U122" s="335"/>
      <c r="V122" s="563" t="s">
        <v>19</v>
      </c>
      <c r="W122" s="563"/>
      <c r="X122" s="563"/>
      <c r="Y122" s="563"/>
      <c r="Z122" s="563"/>
      <c r="AA122" s="131" t="s">
        <v>19</v>
      </c>
      <c r="AB122" s="115"/>
      <c r="AC122" s="114">
        <v>0</v>
      </c>
      <c r="AD122" s="113">
        <f t="shared" si="16"/>
        <v>0</v>
      </c>
      <c r="AF122" s="329"/>
      <c r="AG122" s="330"/>
    </row>
    <row r="123" spans="1:33" s="326" customFormat="1" hidden="1" x14ac:dyDescent="0.25">
      <c r="A123" s="327"/>
      <c r="B123" s="122"/>
      <c r="C123" s="332"/>
      <c r="D123" s="332"/>
      <c r="E123" s="332"/>
      <c r="F123" s="325"/>
      <c r="I123" s="327">
        <f t="shared" si="15"/>
        <v>0</v>
      </c>
      <c r="J123" s="327">
        <f>IF(I123=1,1,IF(SUM(J124:J$165)+SUM(I$26:I123)&lt;$I$22,1,0))</f>
        <v>1</v>
      </c>
      <c r="K123" s="327">
        <f t="shared" si="10"/>
        <v>1</v>
      </c>
      <c r="L123" s="327">
        <f t="shared" si="11"/>
        <v>1</v>
      </c>
      <c r="M123" s="327"/>
      <c r="N123" s="327"/>
      <c r="O123" s="327"/>
      <c r="P123" s="327"/>
      <c r="Q123" s="327"/>
      <c r="R123" s="327"/>
      <c r="S123" s="327"/>
      <c r="T123" s="334"/>
      <c r="U123" s="335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 t="shared" si="16"/>
        <v>0</v>
      </c>
      <c r="AF123" s="329"/>
      <c r="AG123" s="330"/>
    </row>
    <row r="124" spans="1:33" s="326" customFormat="1" hidden="1" x14ac:dyDescent="0.25">
      <c r="A124" s="327"/>
      <c r="B124" s="122"/>
      <c r="C124" s="332"/>
      <c r="D124" s="332"/>
      <c r="E124" s="332"/>
      <c r="F124" s="325"/>
      <c r="I124" s="327">
        <f t="shared" si="15"/>
        <v>0</v>
      </c>
      <c r="J124" s="327">
        <f>IF(I124=1,1,IF(SUM(J125:J$165)+SUM(I$26:I124)&lt;$I$22,1,0))</f>
        <v>1</v>
      </c>
      <c r="K124" s="327">
        <f t="shared" si="10"/>
        <v>1</v>
      </c>
      <c r="L124" s="327">
        <f t="shared" si="11"/>
        <v>1</v>
      </c>
      <c r="M124" s="327"/>
      <c r="N124" s="327"/>
      <c r="O124" s="327"/>
      <c r="P124" s="327"/>
      <c r="Q124" s="327"/>
      <c r="R124" s="327"/>
      <c r="S124" s="327"/>
      <c r="T124" s="334"/>
      <c r="U124" s="335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si="16"/>
        <v>0</v>
      </c>
      <c r="AF124" s="329"/>
      <c r="AG124" s="330"/>
    </row>
    <row r="125" spans="1:33" s="326" customFormat="1" hidden="1" x14ac:dyDescent="0.25">
      <c r="A125" s="327"/>
      <c r="B125" s="122"/>
      <c r="C125" s="332"/>
      <c r="D125" s="332"/>
      <c r="E125" s="332"/>
      <c r="F125" s="325"/>
      <c r="I125" s="327">
        <f t="shared" si="15"/>
        <v>0</v>
      </c>
      <c r="J125" s="327">
        <f>IF(I125=1,1,IF(SUM(J126:J$165)+SUM(I$26:I125)&lt;$I$22,1,0))</f>
        <v>1</v>
      </c>
      <c r="K125" s="327">
        <f t="shared" si="10"/>
        <v>1</v>
      </c>
      <c r="L125" s="327">
        <f t="shared" si="11"/>
        <v>1</v>
      </c>
      <c r="M125" s="327"/>
      <c r="N125" s="327"/>
      <c r="O125" s="327"/>
      <c r="P125" s="327"/>
      <c r="Q125" s="327"/>
      <c r="R125" s="327"/>
      <c r="S125" s="327"/>
      <c r="T125" s="334"/>
      <c r="U125" s="335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16"/>
        <v>0</v>
      </c>
      <c r="AF125" s="329"/>
      <c r="AG125" s="330"/>
    </row>
    <row r="126" spans="1:33" s="326" customFormat="1" hidden="1" x14ac:dyDescent="0.25">
      <c r="A126" s="327"/>
      <c r="B126" s="122"/>
      <c r="C126" s="332"/>
      <c r="D126" s="332"/>
      <c r="E126" s="332"/>
      <c r="F126" s="325"/>
      <c r="I126" s="327">
        <f t="shared" si="15"/>
        <v>0</v>
      </c>
      <c r="J126" s="327">
        <f>IF(I126=1,1,IF(SUM(J127:J$165)+SUM(I$26:I126)&lt;$I$22,1,0))</f>
        <v>1</v>
      </c>
      <c r="K126" s="327">
        <f t="shared" si="10"/>
        <v>1</v>
      </c>
      <c r="L126" s="327">
        <f t="shared" si="11"/>
        <v>1</v>
      </c>
      <c r="M126" s="327"/>
      <c r="N126" s="327"/>
      <c r="O126" s="327"/>
      <c r="P126" s="327"/>
      <c r="Q126" s="327"/>
      <c r="R126" s="327"/>
      <c r="S126" s="327"/>
      <c r="T126" s="334"/>
      <c r="U126" s="335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16"/>
        <v>0</v>
      </c>
      <c r="AF126" s="329"/>
      <c r="AG126" s="330"/>
    </row>
    <row r="127" spans="1:33" s="326" customFormat="1" hidden="1" x14ac:dyDescent="0.25">
      <c r="A127" s="327"/>
      <c r="B127" s="122"/>
      <c r="C127" s="332"/>
      <c r="D127" s="332"/>
      <c r="E127" s="332"/>
      <c r="F127" s="325"/>
      <c r="I127" s="327">
        <f t="shared" si="15"/>
        <v>0</v>
      </c>
      <c r="J127" s="327">
        <f>IF(I127=1,1,IF(SUM(J128:J$165)+SUM(I$26:I127)&lt;$I$22,1,0))</f>
        <v>1</v>
      </c>
      <c r="K127" s="327">
        <f t="shared" si="10"/>
        <v>1</v>
      </c>
      <c r="L127" s="327">
        <f t="shared" si="11"/>
        <v>1</v>
      </c>
      <c r="M127" s="327"/>
      <c r="N127" s="327"/>
      <c r="O127" s="327"/>
      <c r="P127" s="327"/>
      <c r="Q127" s="327"/>
      <c r="R127" s="327"/>
      <c r="S127" s="327"/>
      <c r="T127" s="334"/>
      <c r="U127" s="335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16"/>
        <v>0</v>
      </c>
      <c r="AF127" s="329"/>
      <c r="AG127" s="330"/>
    </row>
    <row r="128" spans="1:33" s="326" customFormat="1" hidden="1" x14ac:dyDescent="0.25">
      <c r="A128" s="327"/>
      <c r="B128" s="122"/>
      <c r="C128" s="332"/>
      <c r="D128" s="332"/>
      <c r="E128" s="332"/>
      <c r="F128" s="325"/>
      <c r="I128" s="327">
        <f t="shared" si="15"/>
        <v>0</v>
      </c>
      <c r="J128" s="327">
        <f>IF(I128=1,1,IF(SUM(J129:J$165)+SUM(I$26:I128)&lt;$I$22,1,0))</f>
        <v>1</v>
      </c>
      <c r="K128" s="327">
        <f t="shared" si="10"/>
        <v>1</v>
      </c>
      <c r="L128" s="327">
        <f t="shared" si="11"/>
        <v>1</v>
      </c>
      <c r="M128" s="327"/>
      <c r="N128" s="327"/>
      <c r="O128" s="327"/>
      <c r="P128" s="327"/>
      <c r="Q128" s="327"/>
      <c r="R128" s="327"/>
      <c r="S128" s="327"/>
      <c r="T128" s="334"/>
      <c r="U128" s="335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16"/>
        <v>0</v>
      </c>
      <c r="AF128" s="329"/>
      <c r="AG128" s="330"/>
    </row>
    <row r="129" spans="1:33" s="326" customFormat="1" x14ac:dyDescent="0.25">
      <c r="A129" s="327"/>
      <c r="B129" s="122"/>
      <c r="C129" s="332"/>
      <c r="D129" s="332"/>
      <c r="E129" s="332"/>
      <c r="F129" s="325"/>
      <c r="I129" s="327">
        <f t="shared" si="15"/>
        <v>0</v>
      </c>
      <c r="J129" s="327">
        <f>IF(I129=1,1,IF(SUM(J130:J$165)+SUM(I$26:I129)&lt;$I$22,1,0))</f>
        <v>1</v>
      </c>
      <c r="K129" s="327">
        <f t="shared" si="10"/>
        <v>1</v>
      </c>
      <c r="L129" s="327">
        <f t="shared" si="11"/>
        <v>1</v>
      </c>
      <c r="M129" s="327"/>
      <c r="N129" s="327"/>
      <c r="O129" s="327"/>
      <c r="P129" s="327"/>
      <c r="Q129" s="327"/>
      <c r="R129" s="327"/>
      <c r="S129" s="327"/>
      <c r="T129" s="334"/>
      <c r="U129" s="335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16"/>
        <v>0</v>
      </c>
      <c r="AF129" s="329"/>
      <c r="AG129" s="330"/>
    </row>
    <row r="130" spans="1:33" s="326" customFormat="1" x14ac:dyDescent="0.25">
      <c r="A130" s="327"/>
      <c r="B130" s="122"/>
      <c r="C130" s="332"/>
      <c r="D130" s="332"/>
      <c r="E130" s="332"/>
      <c r="F130" s="325"/>
      <c r="I130" s="327">
        <f t="shared" si="15"/>
        <v>0</v>
      </c>
      <c r="J130" s="327">
        <f>IF(I130=1,1,IF(SUM(J131:J$165)+SUM(I$26:I130)&lt;$I$22,1,0))</f>
        <v>1</v>
      </c>
      <c r="K130" s="327">
        <f t="shared" si="10"/>
        <v>1</v>
      </c>
      <c r="L130" s="327">
        <f t="shared" si="11"/>
        <v>1</v>
      </c>
      <c r="M130" s="327"/>
      <c r="N130" s="327"/>
      <c r="O130" s="327"/>
      <c r="P130" s="327"/>
      <c r="Q130" s="327"/>
      <c r="R130" s="327"/>
      <c r="S130" s="327"/>
      <c r="T130" s="334"/>
      <c r="U130" s="335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16"/>
        <v>0</v>
      </c>
      <c r="AF130" s="329"/>
      <c r="AG130" s="330"/>
    </row>
    <row r="131" spans="1:33" s="337" customFormat="1" ht="22.35" customHeight="1" x14ac:dyDescent="0.25">
      <c r="A131" s="336"/>
      <c r="B131" s="336"/>
      <c r="C131" s="336"/>
      <c r="D131" s="336"/>
      <c r="E131" s="336"/>
      <c r="F131" s="336"/>
      <c r="I131" s="338">
        <v>1</v>
      </c>
      <c r="J131" s="338">
        <v>1</v>
      </c>
      <c r="K131" s="338">
        <f t="shared" si="10"/>
        <v>1</v>
      </c>
      <c r="L131" s="338">
        <f t="shared" si="11"/>
        <v>1</v>
      </c>
      <c r="M131" s="338"/>
      <c r="N131" s="338"/>
      <c r="O131" s="338"/>
      <c r="P131" s="338"/>
      <c r="Q131" s="338"/>
      <c r="R131" s="338"/>
      <c r="S131" s="338"/>
      <c r="T131" s="339"/>
      <c r="U131" s="340"/>
      <c r="V131" s="129"/>
      <c r="W131" s="129"/>
      <c r="X131" s="129"/>
      <c r="Y131" s="128"/>
      <c r="Z131" s="127"/>
      <c r="AA131" s="127"/>
      <c r="AB131" s="126"/>
      <c r="AC131" s="125" t="s">
        <v>27</v>
      </c>
      <c r="AD131" s="105">
        <f>SUM(AD120:AD130)</f>
        <v>0</v>
      </c>
      <c r="AF131" s="341"/>
      <c r="AG131" s="342"/>
    </row>
    <row r="132" spans="1:33" s="326" customFormat="1" ht="25.5" x14ac:dyDescent="0.25">
      <c r="H132" s="370"/>
      <c r="I132" s="327">
        <v>1</v>
      </c>
      <c r="J132" s="327">
        <f>IF(I132=1,1,IF(SUM(J133:J$165)+SUM(I$26:I132)&lt;$I$22,1,0))</f>
        <v>1</v>
      </c>
      <c r="K132" s="327">
        <f t="shared" si="10"/>
        <v>1</v>
      </c>
      <c r="L132" s="327">
        <f t="shared" si="11"/>
        <v>1</v>
      </c>
      <c r="M132" s="327"/>
      <c r="N132" s="327"/>
      <c r="O132" s="327"/>
      <c r="P132" s="327"/>
      <c r="Q132" s="327"/>
      <c r="R132" s="327"/>
      <c r="S132" s="327"/>
      <c r="T132" s="343" t="s">
        <v>8</v>
      </c>
      <c r="U132" s="328"/>
      <c r="V132" s="568" t="s">
        <v>25</v>
      </c>
      <c r="W132" s="568"/>
      <c r="X132" s="568"/>
      <c r="Y132" s="568"/>
      <c r="Z132" s="568"/>
      <c r="AA132" s="307" t="s">
        <v>22</v>
      </c>
      <c r="AB132" s="304" t="s">
        <v>21</v>
      </c>
      <c r="AC132" s="135" t="s">
        <v>24</v>
      </c>
      <c r="AD132" s="134" t="s">
        <v>20</v>
      </c>
      <c r="AF132" s="329"/>
      <c r="AG132" s="330"/>
    </row>
    <row r="133" spans="1:33" s="326" customFormat="1" x14ac:dyDescent="0.25">
      <c r="A133" s="327"/>
      <c r="B133" s="122"/>
      <c r="C133" s="332"/>
      <c r="D133" s="332"/>
      <c r="E133" s="332"/>
      <c r="F133" s="325"/>
      <c r="H133" s="343"/>
      <c r="I133" s="327">
        <v>1</v>
      </c>
      <c r="J133" s="327">
        <v>0</v>
      </c>
      <c r="K133" s="327">
        <f t="shared" si="10"/>
        <v>1</v>
      </c>
      <c r="L133" s="327">
        <f t="shared" si="11"/>
        <v>1</v>
      </c>
      <c r="M133" s="327"/>
      <c r="N133" s="327"/>
      <c r="O133" s="327"/>
      <c r="P133" s="327"/>
      <c r="Q133" s="327"/>
      <c r="R133" s="327"/>
      <c r="S133" s="327"/>
      <c r="T133" s="334"/>
      <c r="U133" s="335"/>
      <c r="V133" s="563" t="s">
        <v>401</v>
      </c>
      <c r="W133" s="563"/>
      <c r="X133" s="563"/>
      <c r="Y133" s="563"/>
      <c r="Z133" s="563"/>
      <c r="AA133" s="131" t="s">
        <v>183</v>
      </c>
      <c r="AB133" s="115">
        <v>1</v>
      </c>
      <c r="AC133" s="207">
        <f>VLOOKUP(V133,BASE!$B$5:$E$55,4,FALSE)</f>
        <v>1889.72</v>
      </c>
      <c r="AD133" s="113">
        <f>ROUND(AC133*AB133,4)</f>
        <v>1889.72</v>
      </c>
      <c r="AF133" s="325"/>
      <c r="AG133" s="330"/>
    </row>
    <row r="134" spans="1:33" s="326" customFormat="1" hidden="1" x14ac:dyDescent="0.25">
      <c r="A134" s="327"/>
      <c r="B134" s="122"/>
      <c r="C134" s="332"/>
      <c r="D134" s="332"/>
      <c r="E134" s="332"/>
      <c r="H134" s="343"/>
      <c r="I134" s="327">
        <f t="shared" ref="I134:I143" si="17">IF($AD134=0,0,1)</f>
        <v>0</v>
      </c>
      <c r="J134" s="327">
        <v>0</v>
      </c>
      <c r="K134" s="327">
        <f t="shared" si="10"/>
        <v>0</v>
      </c>
      <c r="L134" s="327">
        <f t="shared" si="11"/>
        <v>0</v>
      </c>
      <c r="M134" s="327"/>
      <c r="N134" s="327"/>
      <c r="O134" s="327"/>
      <c r="P134" s="327"/>
      <c r="Q134" s="327"/>
      <c r="R134" s="327"/>
      <c r="S134" s="327"/>
      <c r="T134" s="334"/>
      <c r="U134" s="335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ref="AD134:AD141" si="18">ROUND(AC134*AB134,4)</f>
        <v>0</v>
      </c>
      <c r="AF134" s="329"/>
      <c r="AG134" s="330"/>
    </row>
    <row r="135" spans="1:33" s="326" customFormat="1" hidden="1" x14ac:dyDescent="0.25">
      <c r="A135" s="327"/>
      <c r="B135" s="122"/>
      <c r="C135" s="332"/>
      <c r="D135" s="332"/>
      <c r="E135" s="332"/>
      <c r="H135" s="343"/>
      <c r="I135" s="327">
        <f t="shared" si="17"/>
        <v>0</v>
      </c>
      <c r="J135" s="327">
        <v>0</v>
      </c>
      <c r="K135" s="327">
        <f t="shared" si="10"/>
        <v>0</v>
      </c>
      <c r="L135" s="327">
        <f t="shared" si="11"/>
        <v>0</v>
      </c>
      <c r="M135" s="327"/>
      <c r="N135" s="327"/>
      <c r="O135" s="327"/>
      <c r="P135" s="327"/>
      <c r="Q135" s="327"/>
      <c r="R135" s="327"/>
      <c r="S135" s="327"/>
      <c r="T135" s="334"/>
      <c r="U135" s="335"/>
      <c r="V135" s="563" t="s">
        <v>19</v>
      </c>
      <c r="W135" s="563"/>
      <c r="X135" s="563"/>
      <c r="Y135" s="563"/>
      <c r="Z135" s="563"/>
      <c r="AA135" s="131" t="s">
        <v>19</v>
      </c>
      <c r="AB135" s="115"/>
      <c r="AC135" s="114">
        <v>0</v>
      </c>
      <c r="AD135" s="113">
        <f t="shared" si="18"/>
        <v>0</v>
      </c>
      <c r="AF135" s="329"/>
      <c r="AG135" s="330"/>
    </row>
    <row r="136" spans="1:33" s="326" customFormat="1" hidden="1" x14ac:dyDescent="0.25">
      <c r="A136" s="327"/>
      <c r="B136" s="122"/>
      <c r="C136" s="332"/>
      <c r="D136" s="332"/>
      <c r="E136" s="332"/>
      <c r="H136" s="343"/>
      <c r="I136" s="327">
        <f t="shared" si="17"/>
        <v>0</v>
      </c>
      <c r="J136" s="327">
        <v>0</v>
      </c>
      <c r="K136" s="327">
        <f t="shared" si="10"/>
        <v>0</v>
      </c>
      <c r="L136" s="327">
        <f t="shared" si="11"/>
        <v>0</v>
      </c>
      <c r="M136" s="327"/>
      <c r="N136" s="327"/>
      <c r="O136" s="327"/>
      <c r="P136" s="327"/>
      <c r="Q136" s="327"/>
      <c r="R136" s="327"/>
      <c r="S136" s="327"/>
      <c r="T136" s="334"/>
      <c r="U136" s="335"/>
      <c r="V136" s="563" t="s">
        <v>19</v>
      </c>
      <c r="W136" s="563"/>
      <c r="X136" s="563"/>
      <c r="Y136" s="563"/>
      <c r="Z136" s="563"/>
      <c r="AA136" s="131" t="s">
        <v>19</v>
      </c>
      <c r="AB136" s="115"/>
      <c r="AC136" s="114">
        <v>0</v>
      </c>
      <c r="AD136" s="113">
        <f t="shared" si="18"/>
        <v>0</v>
      </c>
      <c r="AF136" s="329"/>
      <c r="AG136" s="330"/>
    </row>
    <row r="137" spans="1:33" s="326" customFormat="1" hidden="1" x14ac:dyDescent="0.25">
      <c r="A137" s="327"/>
      <c r="B137" s="122"/>
      <c r="C137" s="332"/>
      <c r="D137" s="332"/>
      <c r="E137" s="332"/>
      <c r="H137" s="343"/>
      <c r="I137" s="327">
        <f t="shared" si="17"/>
        <v>0</v>
      </c>
      <c r="J137" s="327">
        <v>0</v>
      </c>
      <c r="K137" s="327">
        <f t="shared" si="10"/>
        <v>0</v>
      </c>
      <c r="L137" s="327">
        <f t="shared" si="11"/>
        <v>0</v>
      </c>
      <c r="M137" s="327"/>
      <c r="N137" s="327"/>
      <c r="O137" s="327"/>
      <c r="P137" s="327"/>
      <c r="Q137" s="327"/>
      <c r="R137" s="327"/>
      <c r="S137" s="327"/>
      <c r="T137" s="334"/>
      <c r="U137" s="335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 t="shared" si="18"/>
        <v>0</v>
      </c>
      <c r="AF137" s="329"/>
      <c r="AG137" s="330"/>
    </row>
    <row r="138" spans="1:33" s="326" customFormat="1" hidden="1" x14ac:dyDescent="0.25">
      <c r="A138" s="327"/>
      <c r="B138" s="122"/>
      <c r="C138" s="332"/>
      <c r="D138" s="332"/>
      <c r="E138" s="332"/>
      <c r="H138" s="343"/>
      <c r="I138" s="327">
        <f t="shared" si="17"/>
        <v>0</v>
      </c>
      <c r="J138" s="327">
        <v>0</v>
      </c>
      <c r="K138" s="327">
        <f t="shared" si="10"/>
        <v>0</v>
      </c>
      <c r="L138" s="327">
        <f t="shared" si="11"/>
        <v>0</v>
      </c>
      <c r="M138" s="327"/>
      <c r="N138" s="327"/>
      <c r="O138" s="327"/>
      <c r="P138" s="327"/>
      <c r="Q138" s="327"/>
      <c r="R138" s="327"/>
      <c r="S138" s="327"/>
      <c r="T138" s="334"/>
      <c r="U138" s="335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si="18"/>
        <v>0</v>
      </c>
      <c r="AF138" s="329"/>
      <c r="AG138" s="330"/>
    </row>
    <row r="139" spans="1:33" s="326" customFormat="1" hidden="1" x14ac:dyDescent="0.25">
      <c r="A139" s="327"/>
      <c r="B139" s="122"/>
      <c r="C139" s="332"/>
      <c r="D139" s="332"/>
      <c r="E139" s="332"/>
      <c r="H139" s="343"/>
      <c r="I139" s="327">
        <f t="shared" si="17"/>
        <v>0</v>
      </c>
      <c r="J139" s="327">
        <v>0</v>
      </c>
      <c r="K139" s="327">
        <f t="shared" si="10"/>
        <v>0</v>
      </c>
      <c r="L139" s="327">
        <f t="shared" si="11"/>
        <v>0</v>
      </c>
      <c r="M139" s="327"/>
      <c r="N139" s="327"/>
      <c r="O139" s="327"/>
      <c r="P139" s="327"/>
      <c r="Q139" s="327"/>
      <c r="R139" s="327"/>
      <c r="S139" s="327"/>
      <c r="T139" s="334"/>
      <c r="U139" s="335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18"/>
        <v>0</v>
      </c>
      <c r="AF139" s="329"/>
      <c r="AG139" s="330"/>
    </row>
    <row r="140" spans="1:33" s="326" customFormat="1" hidden="1" x14ac:dyDescent="0.25">
      <c r="A140" s="327"/>
      <c r="B140" s="122"/>
      <c r="C140" s="332"/>
      <c r="D140" s="332"/>
      <c r="E140" s="332"/>
      <c r="H140" s="343"/>
      <c r="I140" s="327">
        <f t="shared" si="17"/>
        <v>0</v>
      </c>
      <c r="J140" s="327">
        <v>0</v>
      </c>
      <c r="K140" s="327">
        <f t="shared" si="10"/>
        <v>0</v>
      </c>
      <c r="L140" s="327">
        <f t="shared" si="11"/>
        <v>0</v>
      </c>
      <c r="M140" s="327"/>
      <c r="N140" s="327"/>
      <c r="O140" s="327"/>
      <c r="P140" s="327"/>
      <c r="Q140" s="327"/>
      <c r="R140" s="327"/>
      <c r="S140" s="327"/>
      <c r="T140" s="334"/>
      <c r="U140" s="335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18"/>
        <v>0</v>
      </c>
      <c r="AF140" s="329"/>
      <c r="AG140" s="330"/>
    </row>
    <row r="141" spans="1:33" s="326" customFormat="1" ht="13.5" customHeight="1" x14ac:dyDescent="0.25">
      <c r="A141" s="327"/>
      <c r="B141" s="122"/>
      <c r="C141" s="332"/>
      <c r="D141" s="332"/>
      <c r="E141" s="332"/>
      <c r="H141" s="343"/>
      <c r="I141" s="327">
        <f t="shared" si="17"/>
        <v>1</v>
      </c>
      <c r="J141" s="327">
        <v>0</v>
      </c>
      <c r="K141" s="327">
        <f t="shared" si="10"/>
        <v>1</v>
      </c>
      <c r="L141" s="327">
        <f t="shared" si="11"/>
        <v>1</v>
      </c>
      <c r="M141" s="327"/>
      <c r="N141" s="327"/>
      <c r="O141" s="327"/>
      <c r="P141" s="327"/>
      <c r="Q141" s="327"/>
      <c r="R141" s="327"/>
      <c r="S141" s="327"/>
      <c r="T141" s="334"/>
      <c r="U141" s="335"/>
      <c r="V141" s="563" t="s">
        <v>402</v>
      </c>
      <c r="W141" s="563"/>
      <c r="X141" s="563"/>
      <c r="Y141" s="563"/>
      <c r="Z141" s="563"/>
      <c r="AA141" s="131" t="s">
        <v>183</v>
      </c>
      <c r="AB141" s="115">
        <v>1</v>
      </c>
      <c r="AC141" s="207">
        <f>VLOOKUP(V141,BASE!$B$5:$E$55,4,FALSE)</f>
        <v>812.73</v>
      </c>
      <c r="AD141" s="113">
        <f t="shared" si="18"/>
        <v>812.73</v>
      </c>
      <c r="AF141" s="329"/>
      <c r="AG141" s="330"/>
    </row>
    <row r="142" spans="1:33" s="326" customFormat="1" ht="13.5" customHeight="1" x14ac:dyDescent="0.25">
      <c r="A142" s="327"/>
      <c r="B142" s="122"/>
      <c r="C142" s="332"/>
      <c r="D142" s="332"/>
      <c r="E142" s="332"/>
      <c r="H142" s="343"/>
      <c r="I142" s="327">
        <f t="shared" si="17"/>
        <v>1</v>
      </c>
      <c r="J142" s="327">
        <v>0</v>
      </c>
      <c r="K142" s="327">
        <f t="shared" si="10"/>
        <v>1</v>
      </c>
      <c r="L142" s="327">
        <f t="shared" si="11"/>
        <v>1</v>
      </c>
      <c r="M142" s="327"/>
      <c r="N142" s="327"/>
      <c r="O142" s="327"/>
      <c r="P142" s="327"/>
      <c r="Q142" s="327"/>
      <c r="R142" s="327"/>
      <c r="S142" s="327"/>
      <c r="T142" s="334"/>
      <c r="U142" s="335"/>
      <c r="V142" s="563" t="s">
        <v>481</v>
      </c>
      <c r="W142" s="563"/>
      <c r="X142" s="563"/>
      <c r="Y142" s="563"/>
      <c r="Z142" s="563"/>
      <c r="AA142" s="131" t="s">
        <v>441</v>
      </c>
      <c r="AB142" s="115">
        <v>3</v>
      </c>
      <c r="AC142" s="207">
        <f>VLOOKUP(V142,BASE!$B$5:$E$55,4,FALSE)</f>
        <v>180.5</v>
      </c>
      <c r="AD142" s="113">
        <f>ROUND(AC142*AB142,4)</f>
        <v>541.5</v>
      </c>
      <c r="AF142" s="329"/>
      <c r="AG142" s="330"/>
    </row>
    <row r="143" spans="1:33" s="326" customFormat="1" ht="15" customHeight="1" x14ac:dyDescent="0.25">
      <c r="A143" s="327"/>
      <c r="B143" s="122"/>
      <c r="C143" s="332"/>
      <c r="D143" s="332"/>
      <c r="E143" s="332"/>
      <c r="H143" s="343"/>
      <c r="I143" s="327">
        <f t="shared" si="17"/>
        <v>1</v>
      </c>
      <c r="J143" s="327">
        <v>0</v>
      </c>
      <c r="K143" s="327">
        <f t="shared" si="10"/>
        <v>1</v>
      </c>
      <c r="L143" s="327">
        <f t="shared" si="11"/>
        <v>1</v>
      </c>
      <c r="M143" s="327"/>
      <c r="N143" s="327"/>
      <c r="O143" s="327"/>
      <c r="P143" s="327"/>
      <c r="Q143" s="327"/>
      <c r="R143" s="327"/>
      <c r="S143" s="327"/>
      <c r="T143" s="334"/>
      <c r="U143" s="335"/>
      <c r="V143" s="563" t="s">
        <v>479</v>
      </c>
      <c r="W143" s="563"/>
      <c r="X143" s="563"/>
      <c r="Y143" s="563"/>
      <c r="Z143" s="563"/>
      <c r="AA143" s="131" t="s">
        <v>441</v>
      </c>
      <c r="AB143" s="115">
        <v>2</v>
      </c>
      <c r="AC143" s="207">
        <f>VLOOKUP(V143,BASE!$B$5:$E$55,4,FALSE)</f>
        <v>120</v>
      </c>
      <c r="AD143" s="113">
        <f>ROUND(AC143*AB143,4)</f>
        <v>240</v>
      </c>
      <c r="AF143" s="329"/>
      <c r="AG143" s="330"/>
    </row>
    <row r="144" spans="1:33" s="337" customFormat="1" ht="22.35" customHeight="1" x14ac:dyDescent="0.25">
      <c r="A144" s="336"/>
      <c r="B144" s="336"/>
      <c r="C144" s="336"/>
      <c r="D144" s="336"/>
      <c r="E144" s="336"/>
      <c r="F144" s="336"/>
      <c r="I144" s="338">
        <v>1</v>
      </c>
      <c r="J144" s="338">
        <v>1</v>
      </c>
      <c r="K144" s="338">
        <f t="shared" si="10"/>
        <v>1</v>
      </c>
      <c r="L144" s="338">
        <f t="shared" si="11"/>
        <v>1</v>
      </c>
      <c r="M144" s="338"/>
      <c r="N144" s="338"/>
      <c r="O144" s="338"/>
      <c r="P144" s="338"/>
      <c r="Q144" s="338"/>
      <c r="R144" s="338"/>
      <c r="S144" s="338"/>
      <c r="T144" s="339"/>
      <c r="U144" s="340"/>
      <c r="V144" s="110"/>
      <c r="W144" s="110"/>
      <c r="X144" s="110"/>
      <c r="Y144" s="109"/>
      <c r="Z144" s="108"/>
      <c r="AA144" s="108"/>
      <c r="AB144" s="107"/>
      <c r="AC144" s="106" t="s">
        <v>23</v>
      </c>
      <c r="AD144" s="105">
        <f>SUM(AD133:AD143)</f>
        <v>3483.95</v>
      </c>
      <c r="AF144" s="341"/>
      <c r="AG144" s="342"/>
    </row>
    <row r="145" spans="1:33" s="326" customFormat="1" ht="15" customHeight="1" x14ac:dyDescent="0.25">
      <c r="A145" s="325"/>
      <c r="B145" s="325"/>
      <c r="C145" s="325"/>
      <c r="D145" s="325"/>
      <c r="E145" s="325"/>
      <c r="F145" s="325"/>
      <c r="I145" s="327">
        <v>1</v>
      </c>
      <c r="J145" s="327">
        <f>IF(I145=1,1,IF(SUM(J146:J$165)+SUM(I$26:I145)&lt;$I$22,1,0))</f>
        <v>1</v>
      </c>
      <c r="K145" s="327">
        <f t="shared" si="10"/>
        <v>1</v>
      </c>
      <c r="L145" s="327">
        <f t="shared" si="11"/>
        <v>1</v>
      </c>
      <c r="M145" s="327"/>
      <c r="N145" s="327"/>
      <c r="O145" s="327"/>
      <c r="P145" s="327"/>
      <c r="Q145" s="327"/>
      <c r="R145" s="327"/>
      <c r="S145" s="327"/>
      <c r="T145" s="564" t="s">
        <v>8</v>
      </c>
      <c r="U145" s="328"/>
      <c r="V145" s="566"/>
      <c r="W145" s="566"/>
      <c r="X145" s="567"/>
      <c r="Y145" s="567"/>
      <c r="Z145" s="567"/>
      <c r="AA145" s="567"/>
      <c r="AB145" s="558"/>
      <c r="AC145" s="559"/>
      <c r="AD145" s="560"/>
      <c r="AF145" s="329"/>
      <c r="AG145" s="330"/>
    </row>
    <row r="146" spans="1:33" s="326" customFormat="1" x14ac:dyDescent="0.25">
      <c r="A146" s="325"/>
      <c r="B146" s="325"/>
      <c r="C146" s="325"/>
      <c r="D146" s="325"/>
      <c r="E146" s="325"/>
      <c r="F146" s="325"/>
      <c r="I146" s="327">
        <v>1</v>
      </c>
      <c r="J146" s="327">
        <f>IF(I146=1,1,IF(SUM(J147:J$165)+SUM(I$26:I146)&lt;$I$22,1,0))</f>
        <v>1</v>
      </c>
      <c r="K146" s="327">
        <f t="shared" si="10"/>
        <v>1</v>
      </c>
      <c r="L146" s="327">
        <f t="shared" si="11"/>
        <v>1</v>
      </c>
      <c r="M146" s="327"/>
      <c r="N146" s="327"/>
      <c r="O146" s="327"/>
      <c r="P146" s="327"/>
      <c r="Q146" s="327"/>
      <c r="R146" s="327"/>
      <c r="S146" s="327"/>
      <c r="T146" s="565"/>
      <c r="U146" s="328"/>
      <c r="V146" s="566"/>
      <c r="W146" s="566"/>
      <c r="X146" s="567"/>
      <c r="Y146" s="479"/>
      <c r="Z146" s="479"/>
      <c r="AA146" s="479"/>
      <c r="AB146" s="558"/>
      <c r="AC146" s="559"/>
      <c r="AD146" s="560"/>
      <c r="AF146" s="329"/>
      <c r="AG146" s="330"/>
    </row>
    <row r="147" spans="1:33" s="326" customFormat="1" x14ac:dyDescent="0.25">
      <c r="A147" s="327"/>
      <c r="B147" s="122"/>
      <c r="C147" s="332"/>
      <c r="D147" s="332"/>
      <c r="E147" s="332"/>
      <c r="F147" s="325"/>
      <c r="I147" s="327">
        <v>1</v>
      </c>
      <c r="J147" s="327">
        <v>0</v>
      </c>
      <c r="K147" s="327">
        <f t="shared" si="10"/>
        <v>1</v>
      </c>
      <c r="L147" s="327">
        <f t="shared" si="11"/>
        <v>1</v>
      </c>
      <c r="M147" s="327"/>
      <c r="N147" s="327"/>
      <c r="O147" s="327"/>
      <c r="P147" s="327"/>
      <c r="Q147" s="327"/>
      <c r="R147" s="327"/>
      <c r="S147" s="120"/>
      <c r="T147" s="334"/>
      <c r="U147" s="118"/>
      <c r="V147" s="561"/>
      <c r="W147" s="561"/>
      <c r="X147" s="480"/>
      <c r="Y147" s="481"/>
      <c r="Z147" s="481"/>
      <c r="AA147" s="482"/>
      <c r="AB147" s="481"/>
      <c r="AC147" s="483"/>
      <c r="AD147" s="187"/>
      <c r="AF147" s="329"/>
      <c r="AG147" s="330"/>
    </row>
    <row r="148" spans="1:33" s="326" customFormat="1" hidden="1" x14ac:dyDescent="0.25">
      <c r="A148" s="327"/>
      <c r="B148" s="122"/>
      <c r="C148" s="332"/>
      <c r="D148" s="332"/>
      <c r="E148" s="332"/>
      <c r="F148" s="325"/>
      <c r="I148" s="327">
        <f t="shared" ref="I148:I157" si="19">IF($AD148=0,0,1)</f>
        <v>0</v>
      </c>
      <c r="J148" s="327">
        <v>0</v>
      </c>
      <c r="K148" s="327">
        <f t="shared" si="10"/>
        <v>0</v>
      </c>
      <c r="L148" s="327">
        <f t="shared" si="11"/>
        <v>0</v>
      </c>
      <c r="M148" s="327"/>
      <c r="N148" s="327"/>
      <c r="O148" s="327"/>
      <c r="P148" s="327"/>
      <c r="Q148" s="327"/>
      <c r="R148" s="327"/>
      <c r="S148" s="120"/>
      <c r="T148" s="334"/>
      <c r="U148" s="118"/>
      <c r="V148" s="562" t="s">
        <v>19</v>
      </c>
      <c r="W148" s="562"/>
      <c r="X148" s="474" t="s">
        <v>19</v>
      </c>
      <c r="Y148" s="475"/>
      <c r="Z148" s="475"/>
      <c r="AA148" s="476">
        <v>0</v>
      </c>
      <c r="AB148" s="475"/>
      <c r="AC148" s="477">
        <v>0</v>
      </c>
      <c r="AD148" s="478">
        <f t="shared" ref="AD148:AD157" si="20">ROUND(AA148*AB148*AC148,4)</f>
        <v>0</v>
      </c>
      <c r="AF148" s="329"/>
      <c r="AG148" s="330"/>
    </row>
    <row r="149" spans="1:33" s="326" customFormat="1" hidden="1" x14ac:dyDescent="0.25">
      <c r="A149" s="327"/>
      <c r="B149" s="122"/>
      <c r="C149" s="332"/>
      <c r="D149" s="332"/>
      <c r="E149" s="332"/>
      <c r="F149" s="325"/>
      <c r="I149" s="327">
        <f t="shared" si="19"/>
        <v>0</v>
      </c>
      <c r="J149" s="327">
        <v>0</v>
      </c>
      <c r="K149" s="327">
        <f t="shared" si="10"/>
        <v>0</v>
      </c>
      <c r="L149" s="327">
        <f t="shared" si="11"/>
        <v>0</v>
      </c>
      <c r="M149" s="327"/>
      <c r="N149" s="327"/>
      <c r="O149" s="327"/>
      <c r="P149" s="327"/>
      <c r="Q149" s="327"/>
      <c r="R149" s="327"/>
      <c r="S149" s="120"/>
      <c r="T149" s="334"/>
      <c r="U149" s="118"/>
      <c r="V149" s="557" t="s">
        <v>19</v>
      </c>
      <c r="W149" s="557"/>
      <c r="X149" s="117" t="s">
        <v>19</v>
      </c>
      <c r="Y149" s="115"/>
      <c r="Z149" s="115"/>
      <c r="AA149" s="116">
        <v>0</v>
      </c>
      <c r="AB149" s="115"/>
      <c r="AC149" s="114">
        <v>0</v>
      </c>
      <c r="AD149" s="113">
        <f t="shared" si="20"/>
        <v>0</v>
      </c>
      <c r="AF149" s="329"/>
      <c r="AG149" s="330"/>
    </row>
    <row r="150" spans="1:33" s="326" customFormat="1" hidden="1" x14ac:dyDescent="0.25">
      <c r="A150" s="327"/>
      <c r="B150" s="122"/>
      <c r="C150" s="332"/>
      <c r="D150" s="332"/>
      <c r="E150" s="332"/>
      <c r="F150" s="325"/>
      <c r="I150" s="327">
        <f t="shared" si="19"/>
        <v>0</v>
      </c>
      <c r="J150" s="327">
        <v>0</v>
      </c>
      <c r="K150" s="327">
        <f t="shared" si="10"/>
        <v>0</v>
      </c>
      <c r="L150" s="327">
        <f t="shared" si="11"/>
        <v>0</v>
      </c>
      <c r="M150" s="327"/>
      <c r="N150" s="327"/>
      <c r="O150" s="327"/>
      <c r="P150" s="327"/>
      <c r="Q150" s="327"/>
      <c r="R150" s="327"/>
      <c r="S150" s="120"/>
      <c r="T150" s="334"/>
      <c r="U150" s="118"/>
      <c r="V150" s="557" t="s">
        <v>19</v>
      </c>
      <c r="W150" s="557"/>
      <c r="X150" s="117" t="s">
        <v>19</v>
      </c>
      <c r="Y150" s="115"/>
      <c r="Z150" s="115"/>
      <c r="AA150" s="116">
        <v>0</v>
      </c>
      <c r="AB150" s="115"/>
      <c r="AC150" s="114">
        <v>0</v>
      </c>
      <c r="AD150" s="113">
        <f t="shared" si="20"/>
        <v>0</v>
      </c>
      <c r="AF150" s="329"/>
      <c r="AG150" s="330"/>
    </row>
    <row r="151" spans="1:33" s="326" customFormat="1" hidden="1" x14ac:dyDescent="0.25">
      <c r="A151" s="327"/>
      <c r="B151" s="122"/>
      <c r="C151" s="332"/>
      <c r="D151" s="332"/>
      <c r="E151" s="332"/>
      <c r="F151" s="325"/>
      <c r="I151" s="327">
        <f t="shared" si="19"/>
        <v>0</v>
      </c>
      <c r="J151" s="327">
        <v>0</v>
      </c>
      <c r="K151" s="327">
        <f t="shared" si="10"/>
        <v>0</v>
      </c>
      <c r="L151" s="327">
        <f t="shared" si="11"/>
        <v>0</v>
      </c>
      <c r="M151" s="327"/>
      <c r="N151" s="327"/>
      <c r="O151" s="327"/>
      <c r="P151" s="327"/>
      <c r="Q151" s="327"/>
      <c r="R151" s="327"/>
      <c r="S151" s="120"/>
      <c r="T151" s="334"/>
      <c r="U151" s="118"/>
      <c r="V151" s="557" t="s">
        <v>19</v>
      </c>
      <c r="W151" s="557"/>
      <c r="X151" s="117" t="s">
        <v>19</v>
      </c>
      <c r="Y151" s="115"/>
      <c r="Z151" s="115"/>
      <c r="AA151" s="116">
        <v>0</v>
      </c>
      <c r="AB151" s="115"/>
      <c r="AC151" s="114">
        <v>0</v>
      </c>
      <c r="AD151" s="113">
        <f t="shared" si="20"/>
        <v>0</v>
      </c>
      <c r="AF151" s="329"/>
      <c r="AG151" s="330"/>
    </row>
    <row r="152" spans="1:33" s="326" customFormat="1" hidden="1" x14ac:dyDescent="0.25">
      <c r="A152" s="327"/>
      <c r="B152" s="122"/>
      <c r="C152" s="332"/>
      <c r="D152" s="332"/>
      <c r="E152" s="332"/>
      <c r="F152" s="325"/>
      <c r="I152" s="327">
        <f t="shared" si="19"/>
        <v>0</v>
      </c>
      <c r="J152" s="327">
        <v>0</v>
      </c>
      <c r="K152" s="327">
        <f t="shared" si="10"/>
        <v>0</v>
      </c>
      <c r="L152" s="327">
        <f t="shared" si="11"/>
        <v>0</v>
      </c>
      <c r="M152" s="327"/>
      <c r="N152" s="327"/>
      <c r="O152" s="327"/>
      <c r="P152" s="327"/>
      <c r="Q152" s="327"/>
      <c r="R152" s="327"/>
      <c r="S152" s="120"/>
      <c r="T152" s="334"/>
      <c r="U152" s="118"/>
      <c r="V152" s="557" t="s">
        <v>19</v>
      </c>
      <c r="W152" s="557"/>
      <c r="X152" s="117" t="s">
        <v>19</v>
      </c>
      <c r="Y152" s="115"/>
      <c r="Z152" s="115"/>
      <c r="AA152" s="116">
        <v>0</v>
      </c>
      <c r="AB152" s="115"/>
      <c r="AC152" s="114">
        <v>0</v>
      </c>
      <c r="AD152" s="113">
        <f t="shared" si="20"/>
        <v>0</v>
      </c>
      <c r="AF152" s="329"/>
      <c r="AG152" s="330"/>
    </row>
    <row r="153" spans="1:33" s="326" customFormat="1" hidden="1" x14ac:dyDescent="0.25">
      <c r="A153" s="327"/>
      <c r="B153" s="122"/>
      <c r="C153" s="332"/>
      <c r="D153" s="332"/>
      <c r="E153" s="332"/>
      <c r="F153" s="325"/>
      <c r="I153" s="327">
        <f t="shared" si="19"/>
        <v>0</v>
      </c>
      <c r="J153" s="327">
        <v>0</v>
      </c>
      <c r="K153" s="327">
        <f t="shared" si="10"/>
        <v>0</v>
      </c>
      <c r="L153" s="327">
        <f t="shared" si="11"/>
        <v>0</v>
      </c>
      <c r="M153" s="327"/>
      <c r="N153" s="327"/>
      <c r="O153" s="327"/>
      <c r="P153" s="327"/>
      <c r="Q153" s="327"/>
      <c r="R153" s="327"/>
      <c r="S153" s="120"/>
      <c r="T153" s="334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20"/>
        <v>0</v>
      </c>
      <c r="AF153" s="329"/>
      <c r="AG153" s="330"/>
    </row>
    <row r="154" spans="1:33" s="326" customFormat="1" hidden="1" x14ac:dyDescent="0.25">
      <c r="A154" s="327"/>
      <c r="B154" s="122"/>
      <c r="C154" s="332"/>
      <c r="D154" s="332"/>
      <c r="E154" s="332"/>
      <c r="F154" s="325"/>
      <c r="I154" s="327">
        <f t="shared" si="19"/>
        <v>0</v>
      </c>
      <c r="J154" s="327">
        <v>0</v>
      </c>
      <c r="K154" s="327">
        <f t="shared" ref="K154:K164" si="21">MAX(I154:J154)</f>
        <v>0</v>
      </c>
      <c r="L154" s="327">
        <f t="shared" ref="L154:L164" si="22">K154</f>
        <v>0</v>
      </c>
      <c r="M154" s="327"/>
      <c r="N154" s="327"/>
      <c r="O154" s="327"/>
      <c r="P154" s="327"/>
      <c r="Q154" s="327"/>
      <c r="R154" s="327"/>
      <c r="S154" s="120"/>
      <c r="T154" s="334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0"/>
        <v>0</v>
      </c>
      <c r="AF154" s="329"/>
      <c r="AG154" s="330"/>
    </row>
    <row r="155" spans="1:33" s="326" customFormat="1" hidden="1" x14ac:dyDescent="0.25">
      <c r="A155" s="327"/>
      <c r="B155" s="122"/>
      <c r="C155" s="332"/>
      <c r="D155" s="332"/>
      <c r="E155" s="332"/>
      <c r="F155" s="325"/>
      <c r="I155" s="327">
        <f t="shared" si="19"/>
        <v>0</v>
      </c>
      <c r="J155" s="327">
        <v>0</v>
      </c>
      <c r="K155" s="327">
        <f t="shared" si="21"/>
        <v>0</v>
      </c>
      <c r="L155" s="327">
        <f t="shared" si="22"/>
        <v>0</v>
      </c>
      <c r="M155" s="327"/>
      <c r="N155" s="327"/>
      <c r="O155" s="327"/>
      <c r="P155" s="327"/>
      <c r="Q155" s="327"/>
      <c r="R155" s="327"/>
      <c r="S155" s="120"/>
      <c r="T155" s="334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0"/>
        <v>0</v>
      </c>
      <c r="AF155" s="329"/>
      <c r="AG155" s="330"/>
    </row>
    <row r="156" spans="1:33" s="326" customFormat="1" hidden="1" x14ac:dyDescent="0.25">
      <c r="A156" s="327"/>
      <c r="B156" s="122"/>
      <c r="C156" s="332"/>
      <c r="D156" s="332"/>
      <c r="E156" s="332"/>
      <c r="F156" s="325"/>
      <c r="I156" s="327">
        <f t="shared" si="19"/>
        <v>0</v>
      </c>
      <c r="J156" s="327">
        <v>0</v>
      </c>
      <c r="K156" s="327">
        <f t="shared" si="21"/>
        <v>0</v>
      </c>
      <c r="L156" s="327">
        <f t="shared" si="22"/>
        <v>0</v>
      </c>
      <c r="M156" s="327"/>
      <c r="N156" s="327"/>
      <c r="O156" s="327"/>
      <c r="P156" s="327"/>
      <c r="Q156" s="327"/>
      <c r="R156" s="327"/>
      <c r="S156" s="120"/>
      <c r="T156" s="334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0"/>
        <v>0</v>
      </c>
      <c r="AF156" s="329"/>
      <c r="AG156" s="330"/>
    </row>
    <row r="157" spans="1:33" s="326" customFormat="1" hidden="1" x14ac:dyDescent="0.25">
      <c r="A157" s="327"/>
      <c r="B157" s="122"/>
      <c r="C157" s="332"/>
      <c r="D157" s="332"/>
      <c r="E157" s="332"/>
      <c r="F157" s="325"/>
      <c r="I157" s="327">
        <f t="shared" si="19"/>
        <v>0</v>
      </c>
      <c r="J157" s="327">
        <v>0</v>
      </c>
      <c r="K157" s="327">
        <f t="shared" si="21"/>
        <v>0</v>
      </c>
      <c r="L157" s="327">
        <f t="shared" si="22"/>
        <v>0</v>
      </c>
      <c r="M157" s="327"/>
      <c r="N157" s="327"/>
      <c r="O157" s="327"/>
      <c r="P157" s="327"/>
      <c r="Q157" s="327"/>
      <c r="R157" s="327"/>
      <c r="S157" s="120"/>
      <c r="T157" s="372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0"/>
        <v>0</v>
      </c>
      <c r="AF157" s="329"/>
      <c r="AG157" s="330"/>
    </row>
    <row r="158" spans="1:33" s="337" customFormat="1" ht="22.35" customHeight="1" x14ac:dyDescent="0.25">
      <c r="A158" s="336"/>
      <c r="B158" s="336"/>
      <c r="C158" s="336"/>
      <c r="D158" s="336"/>
      <c r="E158" s="336"/>
      <c r="F158" s="336"/>
      <c r="G158" s="326"/>
      <c r="H158" s="326"/>
      <c r="I158" s="338">
        <v>1</v>
      </c>
      <c r="J158" s="338">
        <v>1</v>
      </c>
      <c r="K158" s="338">
        <f t="shared" si="21"/>
        <v>1</v>
      </c>
      <c r="L158" s="338">
        <f t="shared" si="22"/>
        <v>1</v>
      </c>
      <c r="M158" s="338"/>
      <c r="N158" s="338"/>
      <c r="O158" s="338"/>
      <c r="P158" s="338"/>
      <c r="Q158" s="338"/>
      <c r="R158" s="338"/>
      <c r="S158" s="338"/>
      <c r="T158" s="340"/>
      <c r="U158" s="340"/>
      <c r="V158" s="110"/>
      <c r="W158" s="110"/>
      <c r="X158" s="110"/>
      <c r="Y158" s="109"/>
      <c r="Z158" s="108"/>
      <c r="AA158" s="108"/>
      <c r="AB158" s="107"/>
      <c r="AC158" s="106"/>
      <c r="AD158" s="105"/>
      <c r="AF158" s="341"/>
      <c r="AG158" s="342"/>
    </row>
    <row r="159" spans="1:33" s="326" customFormat="1" ht="18" customHeight="1" x14ac:dyDescent="0.25">
      <c r="A159" s="325"/>
      <c r="B159" s="325"/>
      <c r="C159" s="325"/>
      <c r="D159" s="325"/>
      <c r="E159" s="325"/>
      <c r="F159" s="325"/>
      <c r="G159" s="356"/>
      <c r="H159" s="356"/>
      <c r="I159" s="327">
        <v>1</v>
      </c>
      <c r="J159" s="327">
        <f>IF(I159=1,1,IF(SUM(J160:J$165)+SUM(I$26:I159)&lt;$I$22,1,0))</f>
        <v>1</v>
      </c>
      <c r="K159" s="327">
        <f t="shared" si="21"/>
        <v>1</v>
      </c>
      <c r="L159" s="327">
        <f t="shared" si="22"/>
        <v>1</v>
      </c>
      <c r="M159" s="327"/>
      <c r="N159" s="327"/>
      <c r="O159" s="327"/>
      <c r="P159" s="327"/>
      <c r="Q159" s="327"/>
      <c r="R159" s="327"/>
      <c r="S159" s="327"/>
      <c r="T159" s="24"/>
      <c r="U159" s="345"/>
      <c r="V159" s="99"/>
      <c r="W159" s="98"/>
      <c r="X159" s="97"/>
      <c r="Y159" s="96"/>
      <c r="Z159" s="373" t="s">
        <v>486</v>
      </c>
      <c r="AA159" s="94"/>
      <c r="AB159" s="93"/>
      <c r="AC159" s="92"/>
      <c r="AD159" s="91">
        <f>ROUND(AD118+AD131+AD144+AD158,2)</f>
        <v>68489.22</v>
      </c>
      <c r="AF159" s="329"/>
      <c r="AG159" s="330"/>
    </row>
    <row r="160" spans="1:33" s="326" customFormat="1" ht="18" customHeight="1" x14ac:dyDescent="0.25">
      <c r="A160" s="325"/>
      <c r="B160" s="325"/>
      <c r="C160" s="325"/>
      <c r="D160" s="325"/>
      <c r="E160" s="325"/>
      <c r="F160" s="325"/>
      <c r="G160" s="64"/>
      <c r="H160" s="343"/>
      <c r="I160" s="327">
        <f>IF($AD160=0,0,1)</f>
        <v>1</v>
      </c>
      <c r="J160" s="327">
        <f>H160</f>
        <v>0</v>
      </c>
      <c r="K160" s="327">
        <f t="shared" si="21"/>
        <v>1</v>
      </c>
      <c r="L160" s="327">
        <f t="shared" si="22"/>
        <v>1</v>
      </c>
      <c r="M160" s="327"/>
      <c r="N160" s="327"/>
      <c r="O160" s="327"/>
      <c r="P160" s="327"/>
      <c r="Q160" s="327"/>
      <c r="R160" s="327"/>
      <c r="S160" s="327"/>
      <c r="T160" s="24"/>
      <c r="U160" s="345"/>
      <c r="V160" s="90"/>
      <c r="W160" s="90"/>
      <c r="X160" s="89"/>
      <c r="Y160" s="88"/>
      <c r="Z160" s="374" t="s">
        <v>266</v>
      </c>
      <c r="AA160" s="86"/>
      <c r="AB160" s="85">
        <v>0.12</v>
      </c>
      <c r="AC160" s="84"/>
      <c r="AD160" s="83">
        <f>AD159*AB160</f>
        <v>8218.7063999999991</v>
      </c>
      <c r="AF160" s="329"/>
      <c r="AG160" s="330"/>
    </row>
    <row r="161" spans="1:33" s="326" customFormat="1" ht="18" customHeight="1" x14ac:dyDescent="0.25">
      <c r="A161" s="325"/>
      <c r="B161" s="325"/>
      <c r="C161" s="325"/>
      <c r="D161" s="325"/>
      <c r="E161" s="325"/>
      <c r="F161" s="325"/>
      <c r="G161" s="64"/>
      <c r="H161" s="343"/>
      <c r="I161" s="327">
        <f>IF($AD161=0,0,1)</f>
        <v>1</v>
      </c>
      <c r="J161" s="327">
        <f>H161</f>
        <v>0</v>
      </c>
      <c r="K161" s="327">
        <f t="shared" si="21"/>
        <v>1</v>
      </c>
      <c r="L161" s="327">
        <f t="shared" si="22"/>
        <v>1</v>
      </c>
      <c r="M161" s="327"/>
      <c r="N161" s="327"/>
      <c r="O161" s="327"/>
      <c r="P161" s="327"/>
      <c r="Q161" s="327"/>
      <c r="R161" s="327"/>
      <c r="S161" s="327"/>
      <c r="T161" s="24"/>
      <c r="U161" s="345"/>
      <c r="V161" s="375"/>
      <c r="W161" s="375"/>
      <c r="X161" s="376"/>
      <c r="Y161" s="361"/>
      <c r="Z161" s="377" t="s">
        <v>267</v>
      </c>
      <c r="AA161" s="362"/>
      <c r="AB161" s="378">
        <v>0.10787172011661809</v>
      </c>
      <c r="AC161" s="379"/>
      <c r="AD161" s="380">
        <f>(AD160+AD159)*AB161</f>
        <v>8274.6159673469392</v>
      </c>
      <c r="AF161" s="329"/>
      <c r="AG161" s="330"/>
    </row>
    <row r="162" spans="1:33" s="326" customFormat="1" ht="18" customHeight="1" x14ac:dyDescent="0.25">
      <c r="A162" s="325"/>
      <c r="B162" s="325"/>
      <c r="C162" s="325"/>
      <c r="D162" s="325"/>
      <c r="E162" s="325"/>
      <c r="F162" s="325"/>
      <c r="G162" s="64"/>
      <c r="H162" s="343"/>
      <c r="I162" s="327">
        <f>IF($AD162=0,0,1)</f>
        <v>1</v>
      </c>
      <c r="J162" s="327">
        <f>H162</f>
        <v>0</v>
      </c>
      <c r="K162" s="327">
        <f t="shared" si="21"/>
        <v>1</v>
      </c>
      <c r="L162" s="327">
        <f t="shared" si="22"/>
        <v>1</v>
      </c>
      <c r="M162" s="327"/>
      <c r="N162" s="327"/>
      <c r="O162" s="327"/>
      <c r="P162" s="327"/>
      <c r="Q162" s="327"/>
      <c r="R162" s="327"/>
      <c r="S162" s="327"/>
      <c r="T162" s="24"/>
      <c r="U162" s="345"/>
      <c r="V162" s="375"/>
      <c r="W162" s="375"/>
      <c r="X162" s="376"/>
      <c r="Y162" s="361"/>
      <c r="Z162" s="377" t="s">
        <v>268</v>
      </c>
      <c r="AA162" s="362"/>
      <c r="AB162" s="378">
        <v>5.8309037900874654E-2</v>
      </c>
      <c r="AC162" s="379"/>
      <c r="AD162" s="380">
        <f>(AD160+AD159)*AB162</f>
        <v>4472.7653877551029</v>
      </c>
      <c r="AF162" s="329"/>
      <c r="AG162" s="330"/>
    </row>
    <row r="163" spans="1:33" s="326" customFormat="1" ht="18" hidden="1" customHeight="1" x14ac:dyDescent="0.25">
      <c r="A163" s="325"/>
      <c r="B163" s="325"/>
      <c r="C163" s="325"/>
      <c r="D163" s="325"/>
      <c r="E163" s="325"/>
      <c r="F163" s="325"/>
      <c r="G163" s="64"/>
      <c r="H163" s="343"/>
      <c r="I163" s="327">
        <f>IF($AD163=0,0,1)</f>
        <v>0</v>
      </c>
      <c r="J163" s="327">
        <f>H163</f>
        <v>0</v>
      </c>
      <c r="K163" s="327">
        <f t="shared" si="21"/>
        <v>0</v>
      </c>
      <c r="L163" s="327">
        <f t="shared" si="22"/>
        <v>0</v>
      </c>
      <c r="M163" s="327"/>
      <c r="N163" s="327"/>
      <c r="O163" s="327"/>
      <c r="P163" s="327"/>
      <c r="Q163" s="327"/>
      <c r="R163" s="327"/>
      <c r="S163" s="327"/>
      <c r="T163" s="24"/>
      <c r="U163" s="345"/>
      <c r="V163" s="74"/>
      <c r="W163" s="74"/>
      <c r="X163" s="73"/>
      <c r="Y163" s="72"/>
      <c r="Z163" s="381" t="s">
        <v>15</v>
      </c>
      <c r="AA163" s="70"/>
      <c r="AB163" s="69">
        <v>0</v>
      </c>
      <c r="AC163" s="68"/>
      <c r="AD163" s="67">
        <f>AD159*AB163</f>
        <v>0</v>
      </c>
      <c r="AF163" s="329"/>
      <c r="AG163" s="330"/>
    </row>
    <row r="164" spans="1:33" s="326" customFormat="1" ht="18" customHeight="1" x14ac:dyDescent="0.25">
      <c r="A164" s="325"/>
      <c r="B164" s="382"/>
      <c r="C164" s="383"/>
      <c r="D164" s="383"/>
      <c r="E164" s="325"/>
      <c r="F164" s="325"/>
      <c r="G164" s="64"/>
      <c r="H164" s="343"/>
      <c r="I164" s="338">
        <v>1</v>
      </c>
      <c r="J164" s="338">
        <v>1</v>
      </c>
      <c r="K164" s="338">
        <f t="shared" si="21"/>
        <v>1</v>
      </c>
      <c r="L164" s="338">
        <f t="shared" si="22"/>
        <v>1</v>
      </c>
      <c r="M164" s="338"/>
      <c r="N164" s="338"/>
      <c r="O164" s="338"/>
      <c r="P164" s="338"/>
      <c r="Q164" s="338"/>
      <c r="R164" s="338"/>
      <c r="S164" s="327"/>
      <c r="T164" s="24"/>
      <c r="U164" s="345"/>
      <c r="V164" s="59"/>
      <c r="W164" s="58"/>
      <c r="X164" s="57"/>
      <c r="Y164" s="56"/>
      <c r="Z164" s="384" t="s">
        <v>269</v>
      </c>
      <c r="AA164" s="54"/>
      <c r="AB164" s="53"/>
      <c r="AC164" s="52"/>
      <c r="AD164" s="51">
        <f>TRUNC(AD159+AD160+AD161+AD162,2)</f>
        <v>89455.3</v>
      </c>
      <c r="AF164" s="329"/>
      <c r="AG164" s="330"/>
    </row>
    <row r="165" spans="1:33" s="326" customFormat="1" ht="5.45" customHeight="1" x14ac:dyDescent="0.25">
      <c r="A165" s="325"/>
      <c r="B165" s="325"/>
      <c r="C165" s="325"/>
      <c r="D165" s="325"/>
      <c r="E165" s="325"/>
      <c r="F165" s="325"/>
      <c r="I165" s="327"/>
      <c r="J165" s="327"/>
      <c r="K165" s="327"/>
      <c r="L165" s="327"/>
      <c r="M165" s="327"/>
      <c r="N165" s="327"/>
      <c r="O165" s="327"/>
      <c r="P165" s="327"/>
      <c r="Q165" s="327"/>
      <c r="R165" s="327"/>
      <c r="S165" s="327"/>
      <c r="T165" s="385"/>
      <c r="U165" s="345"/>
      <c r="V165" s="386"/>
      <c r="W165" s="386"/>
      <c r="X165" s="387"/>
      <c r="Y165" s="388"/>
      <c r="Z165" s="389"/>
      <c r="AA165" s="390"/>
      <c r="AB165" s="391"/>
      <c r="AC165" s="392"/>
      <c r="AD165" s="393"/>
      <c r="AF165" s="329"/>
      <c r="AG165" s="330"/>
    </row>
    <row r="166" spans="1:33" s="326" customFormat="1" ht="18" customHeight="1" x14ac:dyDescent="0.25">
      <c r="A166" s="325"/>
      <c r="B166" s="325"/>
      <c r="C166" s="325"/>
      <c r="D166" s="325"/>
      <c r="E166" s="325"/>
      <c r="F166" s="325"/>
      <c r="I166" s="327"/>
      <c r="J166" s="327"/>
      <c r="K166" s="327"/>
      <c r="L166" s="327"/>
      <c r="M166" s="327"/>
      <c r="N166" s="327"/>
      <c r="O166" s="327"/>
      <c r="P166" s="327"/>
      <c r="Q166" s="327"/>
      <c r="R166" s="327"/>
      <c r="S166" s="327"/>
      <c r="T166" s="385"/>
      <c r="U166" s="345"/>
      <c r="V166" s="386"/>
      <c r="W166" s="386"/>
      <c r="X166" s="387"/>
      <c r="Y166" s="388"/>
      <c r="Z166" s="389"/>
      <c r="AA166" s="390"/>
      <c r="AB166" s="391"/>
      <c r="AC166" s="392"/>
      <c r="AD166" s="393"/>
      <c r="AF166" s="329"/>
      <c r="AG166" s="330"/>
    </row>
    <row r="167" spans="1:33" s="326" customFormat="1" ht="18" customHeight="1" x14ac:dyDescent="0.25">
      <c r="A167" s="325"/>
      <c r="B167" s="325"/>
      <c r="C167" s="325"/>
      <c r="D167" s="325"/>
      <c r="E167" s="325"/>
      <c r="F167" s="325"/>
      <c r="I167" s="327"/>
      <c r="J167" s="327"/>
      <c r="K167" s="327"/>
      <c r="L167" s="327"/>
      <c r="M167" s="327"/>
      <c r="N167" s="327"/>
      <c r="O167" s="327"/>
      <c r="P167" s="327"/>
      <c r="Q167" s="327"/>
      <c r="R167" s="327"/>
      <c r="S167" s="327"/>
      <c r="T167" s="385"/>
      <c r="U167" s="345"/>
      <c r="V167" s="386"/>
      <c r="W167" s="386"/>
      <c r="X167" s="387"/>
      <c r="Y167" s="388"/>
      <c r="AF167" s="329"/>
      <c r="AG167" s="330"/>
    </row>
    <row r="168" spans="1:33" s="326" customFormat="1" ht="18" customHeight="1" x14ac:dyDescent="0.25">
      <c r="A168" s="325"/>
      <c r="B168" s="325"/>
      <c r="C168" s="325"/>
      <c r="D168" s="325"/>
      <c r="E168" s="325"/>
      <c r="F168" s="325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  <c r="S168" s="327"/>
      <c r="T168" s="385"/>
      <c r="U168" s="345"/>
      <c r="V168" s="386"/>
      <c r="W168" s="386"/>
      <c r="X168" s="387"/>
      <c r="Y168" s="388"/>
      <c r="AD168" s="444"/>
      <c r="AF168" s="329"/>
      <c r="AG168" s="330"/>
    </row>
    <row r="169" spans="1:33" s="326" customFormat="1" ht="18" customHeight="1" x14ac:dyDescent="0.25">
      <c r="A169" s="325"/>
      <c r="B169" s="325"/>
      <c r="C169" s="325"/>
      <c r="D169" s="325"/>
      <c r="E169" s="325"/>
      <c r="F169" s="325"/>
      <c r="I169" s="327"/>
      <c r="J169" s="327"/>
      <c r="K169" s="327"/>
      <c r="L169" s="327"/>
      <c r="M169" s="327"/>
      <c r="N169" s="327"/>
      <c r="O169" s="327"/>
      <c r="P169" s="327"/>
      <c r="Q169" s="327"/>
      <c r="R169" s="327"/>
      <c r="S169" s="327"/>
      <c r="T169" s="385"/>
      <c r="U169" s="345"/>
      <c r="V169" s="386"/>
      <c r="W169" s="386"/>
      <c r="X169" s="387"/>
      <c r="Y169" s="388"/>
      <c r="AF169" s="329"/>
      <c r="AG169" s="330"/>
    </row>
    <row r="170" spans="1:33" s="326" customFormat="1" ht="18" customHeight="1" x14ac:dyDescent="0.25">
      <c r="A170" s="325"/>
      <c r="B170" s="325"/>
      <c r="C170" s="325"/>
      <c r="D170" s="325"/>
      <c r="E170" s="325"/>
      <c r="F170" s="325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  <c r="S170" s="327"/>
      <c r="T170" s="385"/>
      <c r="U170" s="345"/>
      <c r="V170" s="386"/>
      <c r="W170" s="386"/>
      <c r="X170" s="387"/>
      <c r="Y170" s="388"/>
      <c r="Z170" s="389"/>
      <c r="AA170" s="390"/>
      <c r="AB170" s="391"/>
      <c r="AC170" s="392"/>
      <c r="AD170" s="394"/>
      <c r="AF170" s="329"/>
      <c r="AG170" s="330"/>
    </row>
    <row r="171" spans="1:33" s="326" customFormat="1" x14ac:dyDescent="0.25">
      <c r="A171" s="325"/>
      <c r="B171" s="26"/>
      <c r="C171" s="26"/>
      <c r="D171" s="26"/>
      <c r="E171" s="26"/>
      <c r="F171" s="26"/>
      <c r="G171" s="1"/>
      <c r="H171" s="1"/>
      <c r="I171" s="25"/>
      <c r="J171" s="25"/>
      <c r="K171" s="25"/>
      <c r="L171" s="327"/>
      <c r="M171" s="327"/>
      <c r="N171" s="327"/>
      <c r="O171" s="327"/>
      <c r="P171" s="327"/>
      <c r="Q171" s="327"/>
      <c r="R171" s="327"/>
      <c r="T171" s="385"/>
      <c r="U171" s="385"/>
      <c r="V171" s="385"/>
      <c r="W171" s="385"/>
      <c r="X171" s="385"/>
      <c r="Y171" s="385"/>
      <c r="Z171" s="385"/>
      <c r="AA171" s="385"/>
      <c r="AB171" s="385"/>
      <c r="AC171" s="385"/>
      <c r="AD171" s="385"/>
    </row>
    <row r="172" spans="1:33" s="326" customFormat="1" x14ac:dyDescent="0.25">
      <c r="A172" s="325"/>
      <c r="B172" s="26"/>
      <c r="C172" s="26"/>
      <c r="D172" s="26"/>
      <c r="E172" s="26"/>
      <c r="F172" s="26"/>
      <c r="G172" s="1"/>
      <c r="H172" s="1"/>
      <c r="I172" s="25"/>
      <c r="J172" s="25"/>
      <c r="K172" s="25"/>
      <c r="L172" s="327"/>
      <c r="M172" s="327"/>
      <c r="N172" s="327"/>
      <c r="O172" s="327"/>
      <c r="P172" s="327"/>
      <c r="Q172" s="327"/>
      <c r="R172" s="327"/>
      <c r="T172" s="385"/>
      <c r="U172" s="385"/>
      <c r="V172" s="385"/>
      <c r="W172" s="385"/>
      <c r="X172" s="385"/>
      <c r="Y172" s="385"/>
      <c r="Z172" s="385"/>
      <c r="AA172" s="385"/>
      <c r="AB172" s="385"/>
      <c r="AC172" s="385"/>
      <c r="AD172" s="385"/>
    </row>
    <row r="173" spans="1:33" s="326" customFormat="1" x14ac:dyDescent="0.25">
      <c r="A173" s="325"/>
      <c r="B173" s="26"/>
      <c r="C173" s="26"/>
      <c r="D173" s="26"/>
      <c r="E173" s="26"/>
      <c r="F173" s="26"/>
      <c r="G173" s="1"/>
      <c r="H173" s="1"/>
      <c r="I173" s="25"/>
      <c r="J173" s="25"/>
      <c r="K173" s="25"/>
      <c r="L173" s="327"/>
      <c r="M173" s="327"/>
      <c r="N173" s="327"/>
      <c r="O173" s="327"/>
      <c r="P173" s="327"/>
      <c r="Q173" s="327"/>
      <c r="R173" s="327"/>
      <c r="T173" s="385"/>
      <c r="U173" s="385"/>
      <c r="V173" s="385"/>
      <c r="W173" s="385"/>
      <c r="X173" s="385"/>
      <c r="Y173" s="385"/>
      <c r="Z173" s="385"/>
      <c r="AA173" s="385"/>
      <c r="AB173" s="385"/>
      <c r="AC173" s="385"/>
      <c r="AD173" s="385"/>
    </row>
    <row r="174" spans="1:33" s="326" customFormat="1" x14ac:dyDescent="0.25">
      <c r="A174" s="325"/>
      <c r="B174" s="26"/>
      <c r="C174" s="26"/>
      <c r="D174" s="26"/>
      <c r="E174" s="26"/>
      <c r="F174" s="26"/>
      <c r="G174" s="1"/>
      <c r="H174" s="1"/>
      <c r="I174" s="25"/>
      <c r="J174" s="25"/>
      <c r="K174" s="25"/>
      <c r="L174" s="327"/>
      <c r="M174" s="327"/>
      <c r="N174" s="327"/>
      <c r="O174" s="327"/>
      <c r="P174" s="327"/>
      <c r="Q174" s="327"/>
      <c r="R174" s="327"/>
      <c r="T174" s="385"/>
      <c r="U174" s="385"/>
      <c r="V174" s="385"/>
      <c r="W174" s="385"/>
      <c r="X174" s="385"/>
      <c r="Y174" s="385"/>
      <c r="Z174" s="385"/>
      <c r="AA174" s="385"/>
      <c r="AB174" s="385"/>
      <c r="AC174" s="385"/>
      <c r="AD174" s="385"/>
    </row>
    <row r="175" spans="1:33" s="326" customFormat="1" x14ac:dyDescent="0.25">
      <c r="A175" s="325"/>
      <c r="B175" s="26"/>
      <c r="C175" s="26"/>
      <c r="D175" s="26"/>
      <c r="E175" s="26"/>
      <c r="F175" s="26"/>
      <c r="G175" s="1"/>
      <c r="H175" s="1"/>
      <c r="I175" s="25"/>
      <c r="J175" s="25"/>
      <c r="K175" s="25"/>
      <c r="L175" s="327"/>
      <c r="M175" s="327"/>
      <c r="N175" s="327"/>
      <c r="O175" s="327"/>
      <c r="P175" s="327"/>
      <c r="Q175" s="327"/>
      <c r="R175" s="327"/>
      <c r="T175" s="385"/>
      <c r="U175" s="385"/>
      <c r="V175" s="385"/>
      <c r="W175" s="385"/>
      <c r="X175" s="385"/>
      <c r="Y175" s="385"/>
      <c r="Z175" s="385"/>
      <c r="AA175" s="385"/>
      <c r="AB175" s="385"/>
      <c r="AC175" s="385"/>
      <c r="AD175" s="385"/>
    </row>
    <row r="176" spans="1:33" s="326" customFormat="1" x14ac:dyDescent="0.25">
      <c r="A176" s="325"/>
      <c r="B176" s="26"/>
      <c r="C176" s="26"/>
      <c r="D176" s="26"/>
      <c r="E176" s="26"/>
      <c r="F176" s="26"/>
      <c r="G176" s="1"/>
      <c r="H176" s="1"/>
      <c r="I176" s="25"/>
      <c r="J176" s="25"/>
      <c r="K176" s="25"/>
      <c r="L176" s="327"/>
      <c r="M176" s="327"/>
      <c r="N176" s="327"/>
      <c r="O176" s="327"/>
      <c r="P176" s="327"/>
      <c r="Q176" s="327"/>
      <c r="R176" s="327"/>
      <c r="T176" s="385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</row>
    <row r="177" spans="1:30" s="326" customFormat="1" x14ac:dyDescent="0.25">
      <c r="A177" s="325"/>
      <c r="B177" s="26"/>
      <c r="C177" s="26"/>
      <c r="D177" s="26"/>
      <c r="E177" s="26"/>
      <c r="F177" s="26"/>
      <c r="G177" s="1"/>
      <c r="H177" s="1"/>
      <c r="I177" s="25"/>
      <c r="J177" s="25"/>
      <c r="K177" s="25"/>
      <c r="L177" s="327"/>
      <c r="M177" s="327"/>
      <c r="N177" s="327"/>
      <c r="O177" s="327"/>
      <c r="P177" s="327"/>
      <c r="Q177" s="327"/>
      <c r="R177" s="327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</row>
    <row r="178" spans="1:30" s="326" customFormat="1" x14ac:dyDescent="0.25">
      <c r="A178" s="325"/>
      <c r="B178" s="26"/>
      <c r="C178" s="26"/>
      <c r="D178" s="26"/>
      <c r="E178" s="26"/>
      <c r="F178" s="26"/>
      <c r="G178" s="1"/>
      <c r="H178" s="1"/>
      <c r="I178" s="25"/>
      <c r="J178" s="25"/>
      <c r="K178" s="25"/>
      <c r="L178" s="327"/>
      <c r="M178" s="327"/>
      <c r="N178" s="327"/>
      <c r="O178" s="327"/>
      <c r="P178" s="327"/>
      <c r="Q178" s="327"/>
      <c r="R178" s="327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</row>
    <row r="179" spans="1:30" s="326" customFormat="1" x14ac:dyDescent="0.25">
      <c r="A179" s="325"/>
      <c r="B179" s="26"/>
      <c r="C179" s="26"/>
      <c r="D179" s="26"/>
      <c r="E179" s="26"/>
      <c r="F179" s="26"/>
      <c r="G179" s="1"/>
      <c r="H179" s="1"/>
      <c r="I179" s="25"/>
      <c r="J179" s="25"/>
      <c r="K179" s="25"/>
      <c r="L179" s="327"/>
      <c r="M179" s="327"/>
      <c r="N179" s="327"/>
      <c r="O179" s="327"/>
      <c r="P179" s="327"/>
      <c r="Q179" s="327"/>
      <c r="R179" s="327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</row>
    <row r="180" spans="1:30" s="326" customFormat="1" x14ac:dyDescent="0.25">
      <c r="A180" s="325"/>
      <c r="B180" s="26"/>
      <c r="C180" s="26"/>
      <c r="D180" s="26"/>
      <c r="E180" s="26"/>
      <c r="F180" s="26"/>
      <c r="G180" s="1"/>
      <c r="H180" s="1"/>
      <c r="I180" s="25"/>
      <c r="J180" s="25"/>
      <c r="K180" s="25"/>
      <c r="L180" s="327"/>
      <c r="M180" s="327"/>
      <c r="N180" s="327"/>
      <c r="O180" s="327"/>
      <c r="P180" s="327"/>
      <c r="Q180" s="327"/>
      <c r="R180" s="327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</row>
    <row r="181" spans="1:30" s="326" customFormat="1" x14ac:dyDescent="0.25">
      <c r="A181" s="325"/>
      <c r="B181" s="26"/>
      <c r="C181" s="26"/>
      <c r="D181" s="26"/>
      <c r="E181" s="26"/>
      <c r="F181" s="26"/>
      <c r="G181" s="1"/>
      <c r="H181" s="1"/>
      <c r="I181" s="25"/>
      <c r="J181" s="25"/>
      <c r="K181" s="25"/>
      <c r="L181" s="327"/>
      <c r="M181" s="327"/>
      <c r="N181" s="327"/>
      <c r="O181" s="327"/>
      <c r="P181" s="327"/>
      <c r="Q181" s="327"/>
      <c r="R181" s="327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</row>
    <row r="182" spans="1:30" s="326" customFormat="1" x14ac:dyDescent="0.25">
      <c r="A182" s="325"/>
      <c r="B182" s="26"/>
      <c r="C182" s="26"/>
      <c r="D182" s="26"/>
      <c r="E182" s="26"/>
      <c r="F182" s="26"/>
      <c r="G182" s="1"/>
      <c r="H182" s="1"/>
      <c r="I182" s="25"/>
      <c r="J182" s="25"/>
      <c r="K182" s="25"/>
      <c r="L182" s="327"/>
      <c r="M182" s="327"/>
      <c r="N182" s="327"/>
      <c r="O182" s="327"/>
      <c r="P182" s="327"/>
      <c r="Q182" s="327"/>
      <c r="R182" s="327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</row>
    <row r="183" spans="1:30" s="326" customFormat="1" x14ac:dyDescent="0.25">
      <c r="A183" s="325"/>
      <c r="B183" s="26"/>
      <c r="C183" s="26"/>
      <c r="D183" s="26"/>
      <c r="E183" s="26"/>
      <c r="F183" s="26"/>
      <c r="G183" s="1"/>
      <c r="H183" s="1"/>
      <c r="I183" s="25"/>
      <c r="J183" s="25"/>
      <c r="K183" s="25"/>
      <c r="L183" s="327"/>
      <c r="M183" s="327"/>
      <c r="N183" s="327"/>
      <c r="O183" s="327"/>
      <c r="P183" s="327"/>
      <c r="Q183" s="327"/>
      <c r="R183" s="327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</row>
    <row r="184" spans="1:30" s="326" customFormat="1" x14ac:dyDescent="0.25">
      <c r="A184" s="325"/>
      <c r="B184" s="26"/>
      <c r="C184" s="26"/>
      <c r="D184" s="26"/>
      <c r="E184" s="26"/>
      <c r="F184" s="26"/>
      <c r="G184" s="1"/>
      <c r="H184" s="1"/>
      <c r="I184" s="25"/>
      <c r="J184" s="25"/>
      <c r="K184" s="25"/>
      <c r="L184" s="327"/>
      <c r="M184" s="327"/>
      <c r="N184" s="327"/>
      <c r="O184" s="327"/>
      <c r="P184" s="327"/>
      <c r="Q184" s="327"/>
      <c r="R184" s="327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</row>
    <row r="185" spans="1:30" s="326" customFormat="1" x14ac:dyDescent="0.25">
      <c r="A185" s="325"/>
      <c r="B185" s="26"/>
      <c r="C185" s="26"/>
      <c r="D185" s="26"/>
      <c r="E185" s="26"/>
      <c r="F185" s="26"/>
      <c r="G185" s="1"/>
      <c r="H185" s="1"/>
      <c r="I185" s="25"/>
      <c r="J185" s="25"/>
      <c r="K185" s="25"/>
      <c r="L185" s="327"/>
      <c r="M185" s="327"/>
      <c r="N185" s="327"/>
      <c r="O185" s="327"/>
      <c r="P185" s="327"/>
      <c r="Q185" s="327"/>
      <c r="R185" s="327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</row>
    <row r="186" spans="1:30" s="326" customFormat="1" x14ac:dyDescent="0.25">
      <c r="A186" s="325"/>
      <c r="B186" s="26"/>
      <c r="C186" s="26"/>
      <c r="D186" s="26"/>
      <c r="E186" s="26"/>
      <c r="F186" s="26"/>
      <c r="G186" s="1"/>
      <c r="H186" s="1"/>
      <c r="I186" s="25"/>
      <c r="J186" s="25"/>
      <c r="K186" s="25"/>
      <c r="L186" s="327"/>
      <c r="M186" s="327"/>
      <c r="N186" s="327"/>
      <c r="O186" s="327"/>
      <c r="P186" s="327"/>
      <c r="Q186" s="327"/>
      <c r="R186" s="327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</row>
    <row r="187" spans="1:30" s="326" customFormat="1" x14ac:dyDescent="0.25">
      <c r="A187" s="325"/>
      <c r="B187" s="26"/>
      <c r="C187" s="26"/>
      <c r="D187" s="26"/>
      <c r="E187" s="26"/>
      <c r="F187" s="26"/>
      <c r="G187" s="1"/>
      <c r="H187" s="1"/>
      <c r="I187" s="25"/>
      <c r="J187" s="25"/>
      <c r="K187" s="25"/>
      <c r="L187" s="327"/>
      <c r="M187" s="327"/>
      <c r="N187" s="327"/>
      <c r="O187" s="327"/>
      <c r="P187" s="327"/>
      <c r="Q187" s="327"/>
      <c r="R187" s="327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</row>
    <row r="188" spans="1:30" s="326" customFormat="1" x14ac:dyDescent="0.25">
      <c r="A188" s="325"/>
      <c r="B188" s="26"/>
      <c r="C188" s="26"/>
      <c r="D188" s="26"/>
      <c r="E188" s="26"/>
      <c r="F188" s="26"/>
      <c r="G188" s="1"/>
      <c r="H188" s="1"/>
      <c r="I188" s="25"/>
      <c r="J188" s="25"/>
      <c r="K188" s="25"/>
      <c r="L188" s="327"/>
      <c r="M188" s="327"/>
      <c r="N188" s="327"/>
      <c r="O188" s="327"/>
      <c r="P188" s="327"/>
      <c r="Q188" s="327"/>
      <c r="R188" s="327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</row>
    <row r="189" spans="1:30" s="326" customFormat="1" x14ac:dyDescent="0.25">
      <c r="A189" s="325"/>
      <c r="B189" s="26"/>
      <c r="C189" s="26"/>
      <c r="D189" s="26"/>
      <c r="E189" s="26"/>
      <c r="F189" s="26"/>
      <c r="G189" s="1"/>
      <c r="H189" s="1"/>
      <c r="I189" s="25"/>
      <c r="J189" s="25"/>
      <c r="K189" s="25"/>
      <c r="L189" s="327"/>
      <c r="M189" s="327"/>
      <c r="N189" s="327"/>
      <c r="O189" s="327"/>
      <c r="P189" s="327"/>
      <c r="Q189" s="327"/>
      <c r="R189" s="327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</row>
    <row r="190" spans="1:30" s="326" customFormat="1" x14ac:dyDescent="0.25">
      <c r="A190" s="325"/>
      <c r="B190" s="26"/>
      <c r="C190" s="26"/>
      <c r="D190" s="26"/>
      <c r="E190" s="26"/>
      <c r="F190" s="26"/>
      <c r="G190" s="1"/>
      <c r="H190" s="1"/>
      <c r="I190" s="25"/>
      <c r="J190" s="25"/>
      <c r="K190" s="25"/>
      <c r="L190" s="327"/>
      <c r="M190" s="327"/>
      <c r="N190" s="327"/>
      <c r="O190" s="327"/>
      <c r="P190" s="327"/>
      <c r="Q190" s="327"/>
      <c r="R190" s="327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</row>
    <row r="191" spans="1:30" s="326" customFormat="1" x14ac:dyDescent="0.25">
      <c r="A191" s="325"/>
      <c r="B191" s="26"/>
      <c r="C191" s="26"/>
      <c r="D191" s="26"/>
      <c r="E191" s="26"/>
      <c r="F191" s="26"/>
      <c r="G191" s="1"/>
      <c r="H191" s="1"/>
      <c r="I191" s="25"/>
      <c r="J191" s="25"/>
      <c r="K191" s="25"/>
      <c r="L191" s="327"/>
      <c r="M191" s="327"/>
      <c r="N191" s="327"/>
      <c r="O191" s="327"/>
      <c r="P191" s="327"/>
      <c r="Q191" s="327"/>
      <c r="R191" s="327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</row>
    <row r="192" spans="1:30" s="326" customFormat="1" x14ac:dyDescent="0.25">
      <c r="A192" s="325"/>
      <c r="B192" s="26"/>
      <c r="C192" s="26"/>
      <c r="D192" s="26"/>
      <c r="E192" s="26"/>
      <c r="F192" s="26"/>
      <c r="G192" s="1"/>
      <c r="H192" s="1"/>
      <c r="I192" s="25"/>
      <c r="J192" s="25"/>
      <c r="K192" s="25"/>
      <c r="L192" s="327"/>
      <c r="M192" s="327"/>
      <c r="N192" s="327"/>
      <c r="O192" s="327"/>
      <c r="P192" s="327"/>
      <c r="Q192" s="327"/>
      <c r="R192" s="327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</row>
    <row r="193" spans="1:30" s="326" customFormat="1" x14ac:dyDescent="0.25">
      <c r="A193" s="325"/>
      <c r="B193" s="26"/>
      <c r="C193" s="26"/>
      <c r="D193" s="26"/>
      <c r="E193" s="26"/>
      <c r="F193" s="26"/>
      <c r="G193" s="1"/>
      <c r="H193" s="1"/>
      <c r="I193" s="25"/>
      <c r="J193" s="25"/>
      <c r="K193" s="25"/>
      <c r="L193" s="327"/>
      <c r="M193" s="327"/>
      <c r="N193" s="327"/>
      <c r="O193" s="327"/>
      <c r="P193" s="327"/>
      <c r="Q193" s="327"/>
      <c r="R193" s="327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</row>
    <row r="194" spans="1:30" s="326" customFormat="1" x14ac:dyDescent="0.25">
      <c r="A194" s="325"/>
      <c r="B194" s="26"/>
      <c r="C194" s="26"/>
      <c r="D194" s="26"/>
      <c r="E194" s="26"/>
      <c r="F194" s="26"/>
      <c r="G194" s="1"/>
      <c r="H194" s="1"/>
      <c r="I194" s="25"/>
      <c r="J194" s="25"/>
      <c r="K194" s="25"/>
      <c r="L194" s="327"/>
      <c r="M194" s="327"/>
      <c r="N194" s="327"/>
      <c r="O194" s="327"/>
      <c r="P194" s="327"/>
      <c r="Q194" s="327"/>
      <c r="R194" s="327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</row>
    <row r="195" spans="1:30" s="326" customFormat="1" x14ac:dyDescent="0.25">
      <c r="A195" s="325"/>
      <c r="B195" s="26"/>
      <c r="C195" s="26"/>
      <c r="D195" s="26"/>
      <c r="E195" s="26"/>
      <c r="F195" s="26"/>
      <c r="G195" s="1"/>
      <c r="H195" s="1"/>
      <c r="I195" s="25"/>
      <c r="J195" s="25"/>
      <c r="K195" s="25"/>
      <c r="L195" s="327"/>
      <c r="M195" s="327"/>
      <c r="N195" s="327"/>
      <c r="O195" s="327"/>
      <c r="P195" s="327"/>
      <c r="Q195" s="327"/>
      <c r="R195" s="327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</row>
    <row r="196" spans="1:30" s="326" customFormat="1" x14ac:dyDescent="0.25">
      <c r="A196" s="325"/>
      <c r="B196" s="26"/>
      <c r="C196" s="26"/>
      <c r="D196" s="26"/>
      <c r="E196" s="26"/>
      <c r="F196" s="26"/>
      <c r="G196" s="1"/>
      <c r="H196" s="1"/>
      <c r="I196" s="25"/>
      <c r="J196" s="25"/>
      <c r="K196" s="25"/>
      <c r="L196" s="327"/>
      <c r="M196" s="327"/>
      <c r="N196" s="327"/>
      <c r="O196" s="327"/>
      <c r="P196" s="327"/>
      <c r="Q196" s="327"/>
      <c r="R196" s="327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</row>
    <row r="197" spans="1:30" s="326" customFormat="1" x14ac:dyDescent="0.25">
      <c r="A197" s="325"/>
      <c r="B197" s="26"/>
      <c r="C197" s="26"/>
      <c r="D197" s="26"/>
      <c r="E197" s="26"/>
      <c r="F197" s="26"/>
      <c r="G197" s="1"/>
      <c r="H197" s="1"/>
      <c r="I197" s="25"/>
      <c r="J197" s="25"/>
      <c r="K197" s="25"/>
      <c r="L197" s="327"/>
      <c r="M197" s="327"/>
      <c r="N197" s="327"/>
      <c r="O197" s="327"/>
      <c r="P197" s="327"/>
      <c r="Q197" s="327"/>
      <c r="R197" s="327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</row>
    <row r="198" spans="1:30" s="326" customFormat="1" x14ac:dyDescent="0.25">
      <c r="A198" s="325"/>
      <c r="B198" s="26"/>
      <c r="C198" s="26"/>
      <c r="D198" s="26"/>
      <c r="E198" s="26"/>
      <c r="F198" s="26"/>
      <c r="G198" s="1"/>
      <c r="H198" s="1"/>
      <c r="I198" s="25"/>
      <c r="J198" s="25"/>
      <c r="K198" s="25"/>
      <c r="L198" s="327"/>
      <c r="M198" s="327"/>
      <c r="N198" s="327"/>
      <c r="O198" s="327"/>
      <c r="P198" s="327"/>
      <c r="Q198" s="327"/>
      <c r="R198" s="327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</row>
    <row r="199" spans="1:30" s="326" customFormat="1" x14ac:dyDescent="0.25">
      <c r="A199" s="325"/>
      <c r="B199" s="26"/>
      <c r="C199" s="26"/>
      <c r="D199" s="26"/>
      <c r="E199" s="26"/>
      <c r="F199" s="26"/>
      <c r="G199" s="1"/>
      <c r="H199" s="1"/>
      <c r="I199" s="25"/>
      <c r="J199" s="25"/>
      <c r="K199" s="25"/>
      <c r="L199" s="327"/>
      <c r="M199" s="327"/>
      <c r="N199" s="327"/>
      <c r="O199" s="327"/>
      <c r="P199" s="327"/>
      <c r="Q199" s="327"/>
      <c r="R199" s="327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</row>
    <row r="200" spans="1:30" s="326" customFormat="1" x14ac:dyDescent="0.25">
      <c r="A200" s="325"/>
      <c r="B200" s="26"/>
      <c r="C200" s="26"/>
      <c r="D200" s="26"/>
      <c r="E200" s="26"/>
      <c r="F200" s="26"/>
      <c r="G200" s="1"/>
      <c r="H200" s="1"/>
      <c r="I200" s="25"/>
      <c r="J200" s="25"/>
      <c r="K200" s="25"/>
      <c r="L200" s="327"/>
      <c r="M200" s="327"/>
      <c r="N200" s="327"/>
      <c r="O200" s="327"/>
      <c r="P200" s="327"/>
      <c r="Q200" s="327"/>
      <c r="R200" s="327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</row>
    <row r="201" spans="1:30" s="326" customFormat="1" x14ac:dyDescent="0.25">
      <c r="A201" s="325"/>
      <c r="B201" s="26"/>
      <c r="C201" s="26"/>
      <c r="D201" s="26"/>
      <c r="E201" s="26"/>
      <c r="F201" s="26"/>
      <c r="G201" s="1"/>
      <c r="H201" s="1"/>
      <c r="I201" s="25"/>
      <c r="J201" s="25"/>
      <c r="K201" s="25"/>
      <c r="L201" s="327"/>
      <c r="M201" s="327"/>
      <c r="N201" s="327"/>
      <c r="O201" s="327"/>
      <c r="P201" s="327"/>
      <c r="Q201" s="327"/>
      <c r="R201" s="327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</row>
  </sheetData>
  <autoFilter ref="L26:L164">
    <filterColumn colId="0">
      <filters>
        <filter val="1"/>
      </filters>
    </filterColumn>
  </autoFilter>
  <mergeCells count="127">
    <mergeCell ref="T27:T28"/>
    <mergeCell ref="V27:W28"/>
    <mergeCell ref="X27:X28"/>
    <mergeCell ref="Y27:Y28"/>
    <mergeCell ref="Z27:AA27"/>
    <mergeCell ref="AB27:AC27"/>
    <mergeCell ref="AD27:AD28"/>
    <mergeCell ref="V29:W29"/>
    <mergeCell ref="V30:W30"/>
    <mergeCell ref="V31:W31"/>
    <mergeCell ref="V32:W32"/>
    <mergeCell ref="V33:W33"/>
    <mergeCell ref="W23:AB23"/>
    <mergeCell ref="AC23:AD23"/>
    <mergeCell ref="W24:AB24"/>
    <mergeCell ref="W25:AB25"/>
    <mergeCell ref="V40:W40"/>
    <mergeCell ref="V41:W41"/>
    <mergeCell ref="V42:W42"/>
    <mergeCell ref="V43:W43"/>
    <mergeCell ref="V44:W44"/>
    <mergeCell ref="V45:W45"/>
    <mergeCell ref="V34:W34"/>
    <mergeCell ref="V35:W35"/>
    <mergeCell ref="V36:W36"/>
    <mergeCell ref="V37:W37"/>
    <mergeCell ref="V38:W38"/>
    <mergeCell ref="V52:W52"/>
    <mergeCell ref="V53:W53"/>
    <mergeCell ref="V54:W54"/>
    <mergeCell ref="V55:W55"/>
    <mergeCell ref="V56:W56"/>
    <mergeCell ref="V57:W57"/>
    <mergeCell ref="V46:W46"/>
    <mergeCell ref="V47:W47"/>
    <mergeCell ref="V48:W48"/>
    <mergeCell ref="V49:W49"/>
    <mergeCell ref="V50:W50"/>
    <mergeCell ref="V51:W51"/>
    <mergeCell ref="V64:W64"/>
    <mergeCell ref="V65:W65"/>
    <mergeCell ref="V66:W66"/>
    <mergeCell ref="V67:W67"/>
    <mergeCell ref="V68:W68"/>
    <mergeCell ref="V69:W69"/>
    <mergeCell ref="V58:W58"/>
    <mergeCell ref="V59:W59"/>
    <mergeCell ref="V60:W60"/>
    <mergeCell ref="V61:W61"/>
    <mergeCell ref="V62:W62"/>
    <mergeCell ref="V63:W63"/>
    <mergeCell ref="V76:W76"/>
    <mergeCell ref="V77:W77"/>
    <mergeCell ref="V78:W78"/>
    <mergeCell ref="V79:W79"/>
    <mergeCell ref="V80:W80"/>
    <mergeCell ref="V81:W81"/>
    <mergeCell ref="V70:W70"/>
    <mergeCell ref="V71:W71"/>
    <mergeCell ref="V72:W72"/>
    <mergeCell ref="V73:W73"/>
    <mergeCell ref="V74:W74"/>
    <mergeCell ref="V75:W75"/>
    <mergeCell ref="V88:W88"/>
    <mergeCell ref="V89:W89"/>
    <mergeCell ref="V90:W90"/>
    <mergeCell ref="V91:W91"/>
    <mergeCell ref="V92:W92"/>
    <mergeCell ref="V93:W93"/>
    <mergeCell ref="V82:W82"/>
    <mergeCell ref="V83:W83"/>
    <mergeCell ref="V84:W84"/>
    <mergeCell ref="V85:W85"/>
    <mergeCell ref="V86:W86"/>
    <mergeCell ref="V87:W87"/>
    <mergeCell ref="V100:W100"/>
    <mergeCell ref="V101:W101"/>
    <mergeCell ref="V118:W118"/>
    <mergeCell ref="X118:Y118"/>
    <mergeCell ref="V119:Z119"/>
    <mergeCell ref="V120:Z120"/>
    <mergeCell ref="V94:W94"/>
    <mergeCell ref="V95:W95"/>
    <mergeCell ref="V96:W96"/>
    <mergeCell ref="V97:W97"/>
    <mergeCell ref="V98:W98"/>
    <mergeCell ref="V99:W99"/>
    <mergeCell ref="V127:Z127"/>
    <mergeCell ref="V128:Z128"/>
    <mergeCell ref="V129:Z129"/>
    <mergeCell ref="V130:Z130"/>
    <mergeCell ref="V132:Z132"/>
    <mergeCell ref="V133:Z133"/>
    <mergeCell ref="V121:Z121"/>
    <mergeCell ref="V122:Z122"/>
    <mergeCell ref="V123:Z123"/>
    <mergeCell ref="V124:Z124"/>
    <mergeCell ref="V125:Z125"/>
    <mergeCell ref="V126:Z126"/>
    <mergeCell ref="T145:T146"/>
    <mergeCell ref="V145:W146"/>
    <mergeCell ref="X145:X146"/>
    <mergeCell ref="Y145:AA145"/>
    <mergeCell ref="V134:Z134"/>
    <mergeCell ref="V135:Z135"/>
    <mergeCell ref="V136:Z136"/>
    <mergeCell ref="V137:Z137"/>
    <mergeCell ref="V138:Z138"/>
    <mergeCell ref="V139:Z139"/>
    <mergeCell ref="AC145:AC146"/>
    <mergeCell ref="AD145:AD146"/>
    <mergeCell ref="V147:W147"/>
    <mergeCell ref="V148:W148"/>
    <mergeCell ref="V149:W149"/>
    <mergeCell ref="V140:Z140"/>
    <mergeCell ref="V141:Z141"/>
    <mergeCell ref="V142:Z142"/>
    <mergeCell ref="V143:Z143"/>
    <mergeCell ref="V156:W156"/>
    <mergeCell ref="V157:W157"/>
    <mergeCell ref="V150:W150"/>
    <mergeCell ref="V151:W151"/>
    <mergeCell ref="V152:W152"/>
    <mergeCell ref="V153:W153"/>
    <mergeCell ref="V154:W154"/>
    <mergeCell ref="V155:W155"/>
    <mergeCell ref="AB145:AB146"/>
  </mergeCells>
  <conditionalFormatting sqref="T114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0:T113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6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5 H107:H114 H102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59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0:H162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4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2 T105:T109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3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4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5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36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2 T105:T114">
      <formula1>0</formula1>
      <formula2>1</formula2>
    </dataValidation>
    <dataValidation type="list" allowBlank="1" showInputMessage="1" showErrorMessage="1" sqref="A1 G160:G164 G102 G105:G114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3" orientation="portrait" r:id="rId1"/>
  <headerFooter>
    <oddFooter>Página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03 08 02</v>
      </c>
      <c r="C1" s="25" t="str">
        <f>CONCATENATE($W$25)</f>
        <v>PROJETO DE DESAPROPRIAÇÃO - VIA NOVA (PISTA SIMPLES)</v>
      </c>
      <c r="D1" s="25" t="str">
        <f>CONCATENATE($AC$25)</f>
        <v>Km</v>
      </c>
      <c r="E1" s="231">
        <f>$AD$163</f>
        <v>1445.26</v>
      </c>
      <c r="F1" s="231">
        <f>$AD$168</f>
        <v>1887.68</v>
      </c>
      <c r="G1" s="233">
        <f>$T$121</f>
        <v>36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8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382</v>
      </c>
      <c r="W25" s="579" t="str">
        <f>VLOOKUP(V25,ORÇAMENTO!E:G,2,0)</f>
        <v>PROJETO DE DESAPROPRIAÇÃO - VIA NOVA (PISTA SIMPLES)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89" si="0">MAX(I27:J27)</f>
        <v>1</v>
      </c>
      <c r="L27" s="33">
        <f t="shared" ref="L27:L89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86" t="s">
        <v>65</v>
      </c>
      <c r="AA28" s="286" t="s">
        <v>64</v>
      </c>
      <c r="AB28" s="282" t="s">
        <v>65</v>
      </c>
      <c r="AC28" s="286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IF(I38=1,1,IF(SUM(J39:J$169)+SUM(I$26:I38)&lt;$I$22,1,0))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285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8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20482.330000000002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150</v>
      </c>
      <c r="U42" s="48"/>
      <c r="V42" s="569" t="s">
        <v>210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AB42/SUM($AB$42:$AB$97)</f>
        <v>0.125</v>
      </c>
      <c r="AB42" s="114">
        <v>80</v>
      </c>
      <c r="AC42" s="196">
        <f>Y42/220</f>
        <v>51.580363636363636</v>
      </c>
      <c r="AD42" s="113">
        <f>ROUND(AB42*AC42,4)</f>
        <v>4126.4291000000003</v>
      </c>
      <c r="AE42" s="32"/>
      <c r="AF42" s="39"/>
      <c r="AG42" s="38"/>
    </row>
    <row r="43" spans="1:33" s="27" customFormat="1" x14ac:dyDescent="0.25">
      <c r="A43" s="30"/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3">IF($AD43=0,0,1)</f>
        <v>1</v>
      </c>
      <c r="J43" s="30">
        <f>IF(I43=1,1,IF(SUM(J44:J$169)+SUM(I$26:I43)&lt;$I$22,1,0))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149</v>
      </c>
      <c r="U43" s="48"/>
      <c r="V43" s="569" t="s">
        <v>211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AB43/SUM($AB$42:$AB$97)</f>
        <v>0.125</v>
      </c>
      <c r="AB43" s="114">
        <v>80</v>
      </c>
      <c r="AC43" s="196">
        <f>Y43/220</f>
        <v>51.580363636363636</v>
      </c>
      <c r="AD43" s="113">
        <f t="shared" ref="AD43:AD61" si="14">ROUND(AB43*AC43,4)</f>
        <v>4126.4291000000003</v>
      </c>
      <c r="AE43" s="32"/>
      <c r="AF43" s="39"/>
      <c r="AG43" s="38"/>
    </row>
    <row r="44" spans="1:33" s="27" customFormat="1" x14ac:dyDescent="0.25">
      <c r="A44" s="30"/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1</v>
      </c>
      <c r="J44" s="30">
        <f>IF(I44=1,1,IF(SUM(J45:J$169)+SUM(I$26:I44)&lt;$I$22,1,0))</f>
        <v>1</v>
      </c>
      <c r="K44" s="33">
        <f t="shared" si="0"/>
        <v>1</v>
      </c>
      <c r="L44" s="33">
        <f t="shared" si="1"/>
        <v>1</v>
      </c>
      <c r="M44" s="33"/>
      <c r="N44" s="33"/>
      <c r="O44" s="33"/>
      <c r="P44" s="33"/>
      <c r="Q44" s="33"/>
      <c r="R44" s="33"/>
      <c r="S44" s="33"/>
      <c r="T44" s="200" t="s">
        <v>104</v>
      </c>
      <c r="U44" s="48"/>
      <c r="V44" s="569" t="s">
        <v>206</v>
      </c>
      <c r="W44" s="569"/>
      <c r="X44" s="131" t="s">
        <v>207</v>
      </c>
      <c r="Y44" s="207">
        <f>VLOOKUP(X44,BASE!$B$5:$E$53,4,FALSE)</f>
        <v>8882.5</v>
      </c>
      <c r="Z44" s="198">
        <v>1</v>
      </c>
      <c r="AA44" s="197">
        <f>AB44/SUM($AB$42:$AB$97)</f>
        <v>0.34375</v>
      </c>
      <c r="AB44" s="114">
        <v>220</v>
      </c>
      <c r="AC44" s="196">
        <f>Y44/220</f>
        <v>40.375</v>
      </c>
      <c r="AD44" s="113">
        <f t="shared" si="14"/>
        <v>8882.5</v>
      </c>
      <c r="AE44" s="32"/>
      <c r="AF44" s="39"/>
      <c r="AG44" s="38"/>
    </row>
    <row r="45" spans="1:33" s="27" customFormat="1" hidden="1" x14ac:dyDescent="0.25">
      <c r="A45" s="30">
        <f t="shared" ref="A45:A60" si="15">IFERROR(IF(AD45&gt;0,T45,0),0)</f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hidden="1" x14ac:dyDescent="0.25">
      <c r="A60" s="30">
        <f t="shared" si="15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3"/>
        <v>0</v>
      </c>
      <c r="J60" s="30">
        <f>IF(I60=1,1,IF(SUM(J61:J$169)+SUM(I$26:I60)&lt;$I$22,1,0))</f>
        <v>0</v>
      </c>
      <c r="K60" s="33">
        <f t="shared" si="0"/>
        <v>0</v>
      </c>
      <c r="L60" s="33">
        <f t="shared" si="1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4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IF(I61=1,1,IF(SUM(J62:J$169)+SUM(I$26:I61)&lt;$I$22,1,0))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AB61/SUM($AB$42:$AB$97)</f>
        <v>6.25E-2</v>
      </c>
      <c r="AB61" s="114">
        <v>40</v>
      </c>
      <c r="AC61" s="196">
        <f>Y61/220</f>
        <v>83.674272727272722</v>
      </c>
      <c r="AD61" s="113">
        <f t="shared" si="14"/>
        <v>3346.9708999999998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ROUND(SUM(AD63:AD82),2)</f>
        <v>3044.5</v>
      </c>
      <c r="AE62" s="32"/>
      <c r="AF62" s="39"/>
      <c r="AG62" s="38"/>
    </row>
    <row r="63" spans="1:33" s="27" customFormat="1" x14ac:dyDescent="0.25">
      <c r="A63" s="30"/>
      <c r="B63" s="122">
        <f t="shared" ref="B63:B82" si="16">IFERROR(IF($A63=0,0, ($AD63/$G$1)/$E$1  ),0)</f>
        <v>0</v>
      </c>
      <c r="C63" s="121">
        <f t="shared" ref="C63:C82" si="17">IF($A63=0,0,$B63*$E$1)</f>
        <v>0</v>
      </c>
      <c r="D63" s="121">
        <f t="shared" ref="D63:D82" si="18">IF($A63=0,0,$B63*$F$1)</f>
        <v>0</v>
      </c>
      <c r="E63" s="121">
        <f>IFERROR(IF($A63=0,0,#REF!*#REF!),0)</f>
        <v>0</v>
      </c>
      <c r="F63" s="122">
        <f t="shared" ref="F63:F82" si="19">IF($A63=0,0, ( ($AD63/$E63) / $Y63))</f>
        <v>0</v>
      </c>
      <c r="I63" s="30">
        <v>1</v>
      </c>
      <c r="J63" s="30">
        <f>IF(I63=1,1,IF(SUM(J64:J$169)+SUM(I$26:I63)&lt;$I$22,1,0))</f>
        <v>1</v>
      </c>
      <c r="K63" s="33">
        <f t="shared" si="0"/>
        <v>1</v>
      </c>
      <c r="L63" s="33">
        <f t="shared" si="1"/>
        <v>1</v>
      </c>
      <c r="M63" s="33"/>
      <c r="N63" s="33"/>
      <c r="O63" s="33"/>
      <c r="P63" s="33"/>
      <c r="Q63" s="33"/>
      <c r="R63" s="33"/>
      <c r="S63" s="33"/>
      <c r="T63" s="200" t="s">
        <v>120</v>
      </c>
      <c r="U63" s="48"/>
      <c r="V63" s="569" t="s">
        <v>229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AB63/SUM($AB$42:$AB$97)</f>
        <v>0.34375</v>
      </c>
      <c r="AB63" s="114">
        <v>220</v>
      </c>
      <c r="AC63" s="196">
        <f>Y63/220</f>
        <v>13.838636363636363</v>
      </c>
      <c r="AD63" s="113">
        <f>ROUND(AB63*AC63,4)</f>
        <v>3044.5</v>
      </c>
      <c r="AE63" s="32"/>
      <c r="AF63" s="39"/>
      <c r="AG63" s="38"/>
    </row>
    <row r="64" spans="1:33" s="27" customFormat="1" hidden="1" x14ac:dyDescent="0.25">
      <c r="A64" s="30">
        <f t="shared" ref="A64:A81" si="20">IFERROR(IF(AD64&gt;0,T64,0),0)</f>
        <v>0</v>
      </c>
      <c r="B64" s="122">
        <f t="shared" si="16"/>
        <v>0</v>
      </c>
      <c r="C64" s="121">
        <f t="shared" si="17"/>
        <v>0</v>
      </c>
      <c r="D64" s="121">
        <f t="shared" si="18"/>
        <v>0</v>
      </c>
      <c r="E64" s="121">
        <f>IFERROR(IF($A64=0,0,#REF!*#REF!),0)</f>
        <v>0</v>
      </c>
      <c r="F64" s="122">
        <f t="shared" si="19"/>
        <v>0</v>
      </c>
      <c r="I64" s="30">
        <f t="shared" ref="I64:I81" si="21">IF($AD64=0,0,1)</f>
        <v>0</v>
      </c>
      <c r="J64" s="30">
        <f>IF(I64=1,1,IF(SUM(J65:J$169)+SUM(I$26:I64)&lt;$I$22,1,0))</f>
        <v>0</v>
      </c>
      <c r="K64" s="33">
        <f t="shared" si="0"/>
        <v>0</v>
      </c>
      <c r="L64" s="33">
        <f t="shared" si="1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ref="AD64:AD82" si="22">ROUND(AB64*AC64,4)</f>
        <v>0</v>
      </c>
      <c r="AE64" s="32"/>
      <c r="AF64" s="39"/>
      <c r="AG64" s="38"/>
    </row>
    <row r="65" spans="1:33" s="27" customFormat="1" hidden="1" x14ac:dyDescent="0.25">
      <c r="A65" s="30">
        <f t="shared" si="20"/>
        <v>0</v>
      </c>
      <c r="B65" s="122">
        <f t="shared" si="16"/>
        <v>0</v>
      </c>
      <c r="C65" s="121">
        <f t="shared" si="17"/>
        <v>0</v>
      </c>
      <c r="D65" s="121">
        <f t="shared" si="18"/>
        <v>0</v>
      </c>
      <c r="E65" s="121">
        <f>IFERROR(IF($A65=0,0,#REF!*#REF!),0)</f>
        <v>0</v>
      </c>
      <c r="F65" s="122">
        <f t="shared" si="19"/>
        <v>0</v>
      </c>
      <c r="I65" s="30">
        <f t="shared" si="21"/>
        <v>0</v>
      </c>
      <c r="J65" s="30">
        <f>IF(I65=1,1,IF(SUM(J66:J$169)+SUM(I$26:I65)&lt;$I$22,1,0))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2"/>
        <v>0</v>
      </c>
      <c r="AE65" s="32"/>
      <c r="AF65" s="39"/>
      <c r="AG65" s="38"/>
    </row>
    <row r="66" spans="1:33" s="27" customFormat="1" hidden="1" x14ac:dyDescent="0.25">
      <c r="A66" s="30">
        <f t="shared" si="20"/>
        <v>0</v>
      </c>
      <c r="B66" s="122">
        <f t="shared" si="16"/>
        <v>0</v>
      </c>
      <c r="C66" s="121">
        <f t="shared" si="17"/>
        <v>0</v>
      </c>
      <c r="D66" s="121">
        <f t="shared" si="18"/>
        <v>0</v>
      </c>
      <c r="E66" s="121">
        <f>IFERROR(IF($A66=0,0,#REF!*#REF!),0)</f>
        <v>0</v>
      </c>
      <c r="F66" s="122">
        <f t="shared" si="19"/>
        <v>0</v>
      </c>
      <c r="I66" s="30">
        <f t="shared" si="21"/>
        <v>0</v>
      </c>
      <c r="J66" s="30">
        <f>IF(I66=1,1,IF(SUM(J67:J$169)+SUM(I$26:I66)&lt;$I$22,1,0))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2"/>
        <v>0</v>
      </c>
      <c r="AE66" s="32"/>
      <c r="AF66" s="39"/>
      <c r="AG66" s="38"/>
    </row>
    <row r="67" spans="1:33" s="27" customFormat="1" hidden="1" x14ac:dyDescent="0.25">
      <c r="A67" s="30">
        <f t="shared" si="20"/>
        <v>0</v>
      </c>
      <c r="B67" s="122">
        <f t="shared" si="16"/>
        <v>0</v>
      </c>
      <c r="C67" s="121">
        <f t="shared" si="17"/>
        <v>0</v>
      </c>
      <c r="D67" s="121">
        <f t="shared" si="18"/>
        <v>0</v>
      </c>
      <c r="E67" s="121">
        <f>IFERROR(IF($A67=0,0,#REF!*#REF!),0)</f>
        <v>0</v>
      </c>
      <c r="F67" s="122">
        <f t="shared" si="19"/>
        <v>0</v>
      </c>
      <c r="I67" s="30">
        <f t="shared" si="21"/>
        <v>0</v>
      </c>
      <c r="J67" s="30">
        <f>IF(I67=1,1,IF(SUM(J68:J$169)+SUM(I$26:I67)&lt;$I$22,1,0))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2"/>
        <v>0</v>
      </c>
      <c r="AE67" s="32"/>
      <c r="AF67" s="39"/>
      <c r="AG67" s="38"/>
    </row>
    <row r="68" spans="1:33" s="27" customFormat="1" hidden="1" x14ac:dyDescent="0.25">
      <c r="A68" s="30">
        <f t="shared" si="20"/>
        <v>0</v>
      </c>
      <c r="B68" s="122">
        <f t="shared" si="16"/>
        <v>0</v>
      </c>
      <c r="C68" s="121">
        <f t="shared" si="17"/>
        <v>0</v>
      </c>
      <c r="D68" s="121">
        <f t="shared" si="18"/>
        <v>0</v>
      </c>
      <c r="E68" s="121">
        <f>IFERROR(IF($A68=0,0,#REF!*#REF!),0)</f>
        <v>0</v>
      </c>
      <c r="F68" s="122">
        <f t="shared" si="19"/>
        <v>0</v>
      </c>
      <c r="I68" s="30">
        <f t="shared" si="21"/>
        <v>0</v>
      </c>
      <c r="J68" s="30">
        <f>IF(I68=1,1,IF(SUM(J69:J$169)+SUM(I$26:I68)&lt;$I$22,1,0))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2"/>
        <v>0</v>
      </c>
      <c r="AE68" s="32"/>
      <c r="AF68" s="39"/>
      <c r="AG68" s="38"/>
    </row>
    <row r="69" spans="1:33" s="27" customFormat="1" hidden="1" x14ac:dyDescent="0.25">
      <c r="A69" s="30">
        <f t="shared" si="20"/>
        <v>0</v>
      </c>
      <c r="B69" s="122">
        <f t="shared" si="16"/>
        <v>0</v>
      </c>
      <c r="C69" s="121">
        <f t="shared" si="17"/>
        <v>0</v>
      </c>
      <c r="D69" s="121">
        <f t="shared" si="18"/>
        <v>0</v>
      </c>
      <c r="E69" s="121">
        <f>IFERROR(IF($A69=0,0,#REF!*#REF!),0)</f>
        <v>0</v>
      </c>
      <c r="F69" s="122">
        <f t="shared" si="19"/>
        <v>0</v>
      </c>
      <c r="I69" s="30">
        <f t="shared" si="21"/>
        <v>0</v>
      </c>
      <c r="J69" s="30">
        <f>IF(I69=1,1,IF(SUM(J70:J$169)+SUM(I$26:I69)&lt;$I$22,1,0))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2"/>
        <v>0</v>
      </c>
      <c r="AE69" s="32"/>
      <c r="AF69" s="39"/>
      <c r="AG69" s="38"/>
    </row>
    <row r="70" spans="1:33" s="27" customFormat="1" hidden="1" x14ac:dyDescent="0.25">
      <c r="A70" s="30">
        <f t="shared" si="20"/>
        <v>0</v>
      </c>
      <c r="B70" s="122">
        <f t="shared" si="16"/>
        <v>0</v>
      </c>
      <c r="C70" s="121">
        <f t="shared" si="17"/>
        <v>0</v>
      </c>
      <c r="D70" s="121">
        <f t="shared" si="18"/>
        <v>0</v>
      </c>
      <c r="E70" s="121">
        <f>IFERROR(IF($A70=0,0,#REF!*#REF!),0)</f>
        <v>0</v>
      </c>
      <c r="F70" s="122">
        <f t="shared" si="19"/>
        <v>0</v>
      </c>
      <c r="I70" s="30">
        <f t="shared" si="21"/>
        <v>0</v>
      </c>
      <c r="J70" s="30">
        <f>IF(I70=1,1,IF(SUM(J71:J$169)+SUM(I$26:I70)&lt;$I$22,1,0))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2"/>
        <v>0</v>
      </c>
      <c r="AE70" s="32"/>
      <c r="AF70" s="39"/>
      <c r="AG70" s="38"/>
    </row>
    <row r="71" spans="1:33" s="27" customFormat="1" hidden="1" x14ac:dyDescent="0.25">
      <c r="A71" s="30">
        <f t="shared" si="20"/>
        <v>0</v>
      </c>
      <c r="B71" s="122">
        <f t="shared" si="16"/>
        <v>0</v>
      </c>
      <c r="C71" s="121">
        <f t="shared" si="17"/>
        <v>0</v>
      </c>
      <c r="D71" s="121">
        <f t="shared" si="18"/>
        <v>0</v>
      </c>
      <c r="E71" s="121">
        <f>IFERROR(IF($A71=0,0,#REF!*#REF!),0)</f>
        <v>0</v>
      </c>
      <c r="F71" s="122">
        <f t="shared" si="19"/>
        <v>0</v>
      </c>
      <c r="I71" s="30">
        <f t="shared" si="21"/>
        <v>0</v>
      </c>
      <c r="J71" s="30">
        <f>IF(I71=1,1,IF(SUM(J72:J$169)+SUM(I$26:I71)&lt;$I$22,1,0))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2"/>
        <v>0</v>
      </c>
      <c r="AE71" s="32"/>
      <c r="AF71" s="39"/>
      <c r="AG71" s="38"/>
    </row>
    <row r="72" spans="1:33" s="27" customFormat="1" hidden="1" x14ac:dyDescent="0.25">
      <c r="A72" s="30">
        <f t="shared" si="20"/>
        <v>0</v>
      </c>
      <c r="B72" s="122">
        <f t="shared" si="16"/>
        <v>0</v>
      </c>
      <c r="C72" s="121">
        <f t="shared" si="17"/>
        <v>0</v>
      </c>
      <c r="D72" s="121">
        <f t="shared" si="18"/>
        <v>0</v>
      </c>
      <c r="E72" s="121">
        <f>IFERROR(IF($A72=0,0,#REF!*#REF!),0)</f>
        <v>0</v>
      </c>
      <c r="F72" s="122">
        <f t="shared" si="19"/>
        <v>0</v>
      </c>
      <c r="I72" s="30">
        <f t="shared" si="21"/>
        <v>0</v>
      </c>
      <c r="J72" s="30">
        <f>IF(I72=1,1,IF(SUM(J73:J$169)+SUM(I$26:I72)&lt;$I$22,1,0))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2"/>
        <v>0</v>
      </c>
      <c r="AE72" s="32"/>
      <c r="AF72" s="39"/>
      <c r="AG72" s="38"/>
    </row>
    <row r="73" spans="1:33" s="27" customFormat="1" hidden="1" x14ac:dyDescent="0.25">
      <c r="A73" s="30">
        <f t="shared" si="20"/>
        <v>0</v>
      </c>
      <c r="B73" s="122">
        <f t="shared" si="16"/>
        <v>0</v>
      </c>
      <c r="C73" s="121">
        <f t="shared" si="17"/>
        <v>0</v>
      </c>
      <c r="D73" s="121">
        <f t="shared" si="18"/>
        <v>0</v>
      </c>
      <c r="E73" s="121">
        <f>IFERROR(IF($A73=0,0,#REF!*#REF!),0)</f>
        <v>0</v>
      </c>
      <c r="F73" s="122">
        <f t="shared" si="19"/>
        <v>0</v>
      </c>
      <c r="I73" s="30">
        <f t="shared" si="21"/>
        <v>0</v>
      </c>
      <c r="J73" s="30">
        <f>IF(I73=1,1,IF(SUM(J74:J$169)+SUM(I$26:I73)&lt;$I$22,1,0))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2"/>
        <v>0</v>
      </c>
      <c r="AE73" s="32"/>
      <c r="AF73" s="39"/>
      <c r="AG73" s="38"/>
    </row>
    <row r="74" spans="1:33" s="27" customFormat="1" hidden="1" x14ac:dyDescent="0.25">
      <c r="A74" s="30">
        <f t="shared" si="20"/>
        <v>0</v>
      </c>
      <c r="B74" s="122">
        <f t="shared" si="16"/>
        <v>0</v>
      </c>
      <c r="C74" s="121">
        <f t="shared" si="17"/>
        <v>0</v>
      </c>
      <c r="D74" s="121">
        <f t="shared" si="18"/>
        <v>0</v>
      </c>
      <c r="E74" s="121">
        <f>IFERROR(IF($A74=0,0,#REF!*#REF!),0)</f>
        <v>0</v>
      </c>
      <c r="F74" s="122">
        <f t="shared" si="19"/>
        <v>0</v>
      </c>
      <c r="I74" s="30">
        <f t="shared" si="21"/>
        <v>0</v>
      </c>
      <c r="J74" s="30">
        <f>IF(I74=1,1,IF(SUM(J75:J$169)+SUM(I$26:I74)&lt;$I$22,1,0))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2"/>
        <v>0</v>
      </c>
      <c r="AE74" s="32"/>
      <c r="AF74" s="39"/>
      <c r="AG74" s="38"/>
    </row>
    <row r="75" spans="1:33" s="27" customFormat="1" hidden="1" x14ac:dyDescent="0.25">
      <c r="A75" s="30">
        <f t="shared" si="20"/>
        <v>0</v>
      </c>
      <c r="B75" s="122">
        <f t="shared" si="16"/>
        <v>0</v>
      </c>
      <c r="C75" s="121">
        <f t="shared" si="17"/>
        <v>0</v>
      </c>
      <c r="D75" s="121">
        <f t="shared" si="18"/>
        <v>0</v>
      </c>
      <c r="E75" s="121">
        <f>IFERROR(IF($A75=0,0,#REF!*#REF!),0)</f>
        <v>0</v>
      </c>
      <c r="F75" s="122">
        <f t="shared" si="19"/>
        <v>0</v>
      </c>
      <c r="I75" s="30">
        <f t="shared" si="21"/>
        <v>0</v>
      </c>
      <c r="J75" s="30">
        <f>IF(I75=1,1,IF(SUM(J76:J$169)+SUM(I$26:I75)&lt;$I$22,1,0))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2"/>
        <v>0</v>
      </c>
      <c r="AE75" s="32"/>
      <c r="AF75" s="39"/>
      <c r="AG75" s="38"/>
    </row>
    <row r="76" spans="1:33" s="27" customFormat="1" hidden="1" x14ac:dyDescent="0.25">
      <c r="A76" s="30">
        <f t="shared" si="20"/>
        <v>0</v>
      </c>
      <c r="B76" s="122">
        <f t="shared" si="16"/>
        <v>0</v>
      </c>
      <c r="C76" s="121">
        <f t="shared" si="17"/>
        <v>0</v>
      </c>
      <c r="D76" s="121">
        <f t="shared" si="18"/>
        <v>0</v>
      </c>
      <c r="E76" s="121">
        <f>IFERROR(IF($A76=0,0,#REF!*#REF!),0)</f>
        <v>0</v>
      </c>
      <c r="F76" s="122">
        <f t="shared" si="19"/>
        <v>0</v>
      </c>
      <c r="I76" s="30">
        <f t="shared" si="21"/>
        <v>0</v>
      </c>
      <c r="J76" s="30">
        <f>IF(I76=1,1,IF(SUM(J77:J$169)+SUM(I$26:I76)&lt;$I$22,1,0))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2"/>
        <v>0</v>
      </c>
      <c r="AE76" s="32"/>
      <c r="AF76" s="39"/>
      <c r="AG76" s="38"/>
    </row>
    <row r="77" spans="1:33" s="27" customFormat="1" hidden="1" x14ac:dyDescent="0.25">
      <c r="A77" s="30">
        <f t="shared" si="20"/>
        <v>0</v>
      </c>
      <c r="B77" s="122">
        <f t="shared" si="16"/>
        <v>0</v>
      </c>
      <c r="C77" s="121">
        <f t="shared" si="17"/>
        <v>0</v>
      </c>
      <c r="D77" s="121">
        <f t="shared" si="18"/>
        <v>0</v>
      </c>
      <c r="E77" s="121">
        <f>IFERROR(IF($A77=0,0,#REF!*#REF!),0)</f>
        <v>0</v>
      </c>
      <c r="F77" s="122">
        <f t="shared" si="19"/>
        <v>0</v>
      </c>
      <c r="I77" s="30">
        <f t="shared" si="21"/>
        <v>0</v>
      </c>
      <c r="J77" s="30">
        <f>IF(I77=1,1,IF(SUM(J78:J$169)+SUM(I$26:I77)&lt;$I$22,1,0))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2"/>
        <v>0</v>
      </c>
      <c r="AE77" s="32"/>
      <c r="AF77" s="39"/>
      <c r="AG77" s="38"/>
    </row>
    <row r="78" spans="1:33" s="27" customFormat="1" hidden="1" x14ac:dyDescent="0.25">
      <c r="A78" s="30">
        <f t="shared" si="20"/>
        <v>0</v>
      </c>
      <c r="B78" s="122">
        <f t="shared" si="16"/>
        <v>0</v>
      </c>
      <c r="C78" s="121">
        <f t="shared" si="17"/>
        <v>0</v>
      </c>
      <c r="D78" s="121">
        <f t="shared" si="18"/>
        <v>0</v>
      </c>
      <c r="E78" s="121">
        <f>IFERROR(IF($A78=0,0,#REF!*#REF!),0)</f>
        <v>0</v>
      </c>
      <c r="F78" s="122">
        <f t="shared" si="19"/>
        <v>0</v>
      </c>
      <c r="I78" s="30">
        <f t="shared" si="21"/>
        <v>0</v>
      </c>
      <c r="J78" s="30">
        <f>IF(I78=1,1,IF(SUM(J79:J$169)+SUM(I$26:I78)&lt;$I$22,1,0))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2"/>
        <v>0</v>
      </c>
      <c r="AE78" s="32"/>
      <c r="AF78" s="39"/>
      <c r="AG78" s="38"/>
    </row>
    <row r="79" spans="1:33" s="27" customFormat="1" hidden="1" x14ac:dyDescent="0.25">
      <c r="A79" s="30">
        <f t="shared" si="20"/>
        <v>0</v>
      </c>
      <c r="B79" s="122">
        <f t="shared" si="16"/>
        <v>0</v>
      </c>
      <c r="C79" s="121">
        <f t="shared" si="17"/>
        <v>0</v>
      </c>
      <c r="D79" s="121">
        <f t="shared" si="18"/>
        <v>0</v>
      </c>
      <c r="E79" s="121">
        <f>IFERROR(IF($A79=0,0,#REF!*#REF!),0)</f>
        <v>0</v>
      </c>
      <c r="F79" s="122">
        <f t="shared" si="19"/>
        <v>0</v>
      </c>
      <c r="I79" s="30">
        <f t="shared" si="21"/>
        <v>0</v>
      </c>
      <c r="J79" s="30">
        <f>IF(I79=1,1,IF(SUM(J80:J$169)+SUM(I$26:I79)&lt;$I$22,1,0))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2"/>
        <v>0</v>
      </c>
      <c r="AE79" s="32"/>
      <c r="AF79" s="39"/>
      <c r="AG79" s="38"/>
    </row>
    <row r="80" spans="1:33" s="27" customFormat="1" hidden="1" x14ac:dyDescent="0.25">
      <c r="A80" s="30">
        <f t="shared" si="20"/>
        <v>0</v>
      </c>
      <c r="B80" s="122">
        <f t="shared" si="16"/>
        <v>0</v>
      </c>
      <c r="C80" s="121">
        <f t="shared" si="17"/>
        <v>0</v>
      </c>
      <c r="D80" s="121">
        <f t="shared" si="18"/>
        <v>0</v>
      </c>
      <c r="E80" s="121">
        <f>IFERROR(IF($A80=0,0,#REF!*#REF!),0)</f>
        <v>0</v>
      </c>
      <c r="F80" s="122">
        <f t="shared" si="19"/>
        <v>0</v>
      </c>
      <c r="I80" s="30">
        <f t="shared" si="21"/>
        <v>0</v>
      </c>
      <c r="J80" s="30">
        <f>IF(I80=1,1,IF(SUM(J81:J$169)+SUM(I$26:I80)&lt;$I$22,1,0))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2"/>
        <v>0</v>
      </c>
      <c r="AE80" s="32"/>
      <c r="AF80" s="39"/>
      <c r="AG80" s="38"/>
    </row>
    <row r="81" spans="1:33" s="27" customFormat="1" hidden="1" x14ac:dyDescent="0.25">
      <c r="A81" s="30">
        <f t="shared" si="20"/>
        <v>0</v>
      </c>
      <c r="B81" s="122">
        <f t="shared" si="16"/>
        <v>0</v>
      </c>
      <c r="C81" s="121">
        <f t="shared" si="17"/>
        <v>0</v>
      </c>
      <c r="D81" s="121">
        <f t="shared" si="18"/>
        <v>0</v>
      </c>
      <c r="E81" s="121">
        <f>IFERROR(IF($A81=0,0,#REF!*#REF!),0)</f>
        <v>0</v>
      </c>
      <c r="F81" s="122">
        <f t="shared" si="19"/>
        <v>0</v>
      </c>
      <c r="I81" s="30">
        <f t="shared" si="21"/>
        <v>0</v>
      </c>
      <c r="J81" s="30">
        <f>IF(I81=1,1,IF(SUM(J82:J$169)+SUM(I$26:I81)&lt;$I$22,1,0))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2"/>
        <v>0</v>
      </c>
      <c r="AE81" s="32"/>
      <c r="AF81" s="39"/>
      <c r="AG81" s="38"/>
    </row>
    <row r="82" spans="1:33" s="27" customFormat="1" x14ac:dyDescent="0.25">
      <c r="A82" s="30"/>
      <c r="B82" s="122">
        <f t="shared" si="16"/>
        <v>0</v>
      </c>
      <c r="C82" s="121">
        <f t="shared" si="17"/>
        <v>0</v>
      </c>
      <c r="D82" s="121">
        <f t="shared" si="18"/>
        <v>0</v>
      </c>
      <c r="E82" s="121">
        <f>IFERROR(IF($A82=0,0,#REF!*#REF!),0)</f>
        <v>0</v>
      </c>
      <c r="F82" s="122">
        <f t="shared" si="19"/>
        <v>0</v>
      </c>
      <c r="I82" s="30">
        <v>1</v>
      </c>
      <c r="J82" s="30">
        <f>IF(I82=1,1,IF(SUM(J83:J$169)+SUM(I$26:I82)&lt;$I$22,1,0))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2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ROUND(SUM(AD84:AD103),2)</f>
        <v>0</v>
      </c>
      <c r="AE83" s="32"/>
      <c r="AF83" s="39"/>
      <c r="AG83" s="38"/>
    </row>
    <row r="84" spans="1:33" s="27" customFormat="1" x14ac:dyDescent="0.25">
      <c r="A84" s="30"/>
      <c r="B84" s="122">
        <f t="shared" ref="B84:B103" si="23">IFERROR(IF($A84=0,0, ($AD84/$G$1)/$E$1  ),0)</f>
        <v>0</v>
      </c>
      <c r="C84" s="121">
        <f t="shared" ref="C84:C103" si="24">IF($A84=0,0,$B84*$E$1)</f>
        <v>0</v>
      </c>
      <c r="D84" s="121">
        <f t="shared" ref="D84:D103" si="25">IF($A84=0,0,$B84*$F$1)</f>
        <v>0</v>
      </c>
      <c r="E84" s="121">
        <f>IFERROR(IF($A84=0,0,#REF!*#REF!),0)</f>
        <v>0</v>
      </c>
      <c r="F84" s="122">
        <f t="shared" ref="F84:F103" si="26">IF($A84=0,0, ( ($AD84/$E84) / $Y84))</f>
        <v>0</v>
      </c>
      <c r="I84" s="30">
        <v>1</v>
      </c>
      <c r="J84" s="30">
        <f>IF(I84=1,1,IF(SUM(J85:J$169)+SUM(I$26:I84)&lt;$I$22,1,0))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>ROUND(AB84*AC84,4)</f>
        <v>0</v>
      </c>
      <c r="AE84" s="32"/>
      <c r="AF84" s="39"/>
      <c r="AG84" s="38"/>
    </row>
    <row r="85" spans="1:33" s="27" customFormat="1" x14ac:dyDescent="0.25">
      <c r="A85" s="30"/>
      <c r="B85" s="122">
        <f t="shared" si="23"/>
        <v>0</v>
      </c>
      <c r="C85" s="121">
        <f t="shared" si="24"/>
        <v>0</v>
      </c>
      <c r="D85" s="121">
        <f t="shared" si="25"/>
        <v>0</v>
      </c>
      <c r="E85" s="121">
        <f>IFERROR(IF($A85=0,0,#REF!*#REF!),0)</f>
        <v>0</v>
      </c>
      <c r="F85" s="122">
        <f t="shared" si="26"/>
        <v>0</v>
      </c>
      <c r="I85" s="30">
        <v>1</v>
      </c>
      <c r="J85" s="30">
        <f>IF(I85=1,1,IF(SUM(J86:J$169)+SUM(I$26:I85)&lt;$I$22,1,0))</f>
        <v>1</v>
      </c>
      <c r="K85" s="33">
        <f t="shared" si="0"/>
        <v>1</v>
      </c>
      <c r="L85" s="33">
        <f t="shared" si="1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27">ROUND(AB85*AC85,4)</f>
        <v>0</v>
      </c>
      <c r="AE85" s="32"/>
      <c r="AF85" s="39"/>
      <c r="AG85" s="38"/>
    </row>
    <row r="86" spans="1:33" s="27" customFormat="1" hidden="1" x14ac:dyDescent="0.25">
      <c r="A86" s="30">
        <f t="shared" ref="A86:A103" si="28">IFERROR(IF(AD86&gt;0,T86,0),0)</f>
        <v>0</v>
      </c>
      <c r="B86" s="122">
        <f t="shared" si="23"/>
        <v>0</v>
      </c>
      <c r="C86" s="121">
        <f t="shared" si="24"/>
        <v>0</v>
      </c>
      <c r="D86" s="121">
        <f t="shared" si="25"/>
        <v>0</v>
      </c>
      <c r="E86" s="121">
        <f>IFERROR(IF($A86=0,0,#REF!*#REF!),0)</f>
        <v>0</v>
      </c>
      <c r="F86" s="122">
        <f t="shared" si="26"/>
        <v>0</v>
      </c>
      <c r="I86" s="30">
        <f t="shared" ref="I86:I103" si="29">IF($AD86=0,0,1)</f>
        <v>0</v>
      </c>
      <c r="J86" s="30">
        <f>IF(I86=1,1,IF(SUM(J87:J$169)+SUM(I$26:I86)&lt;$I$22,1,0))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7"/>
        <v>0</v>
      </c>
      <c r="AE86" s="32"/>
      <c r="AF86" s="39"/>
      <c r="AG86" s="38"/>
    </row>
    <row r="87" spans="1:33" s="27" customFormat="1" hidden="1" x14ac:dyDescent="0.25">
      <c r="A87" s="30">
        <f t="shared" si="28"/>
        <v>0</v>
      </c>
      <c r="B87" s="122">
        <f t="shared" si="23"/>
        <v>0</v>
      </c>
      <c r="C87" s="121">
        <f t="shared" si="24"/>
        <v>0</v>
      </c>
      <c r="D87" s="121">
        <f t="shared" si="25"/>
        <v>0</v>
      </c>
      <c r="E87" s="121">
        <f>IFERROR(IF($A87=0,0,#REF!*#REF!),0)</f>
        <v>0</v>
      </c>
      <c r="F87" s="122">
        <f t="shared" si="26"/>
        <v>0</v>
      </c>
      <c r="I87" s="30">
        <f t="shared" si="29"/>
        <v>0</v>
      </c>
      <c r="J87" s="30">
        <f>IF(I87=1,1,IF(SUM(J88:J$169)+SUM(I$26:I87)&lt;$I$22,1,0))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7"/>
        <v>0</v>
      </c>
      <c r="AE87" s="32"/>
      <c r="AF87" s="39"/>
      <c r="AG87" s="38"/>
    </row>
    <row r="88" spans="1:33" s="27" customFormat="1" hidden="1" x14ac:dyDescent="0.25">
      <c r="A88" s="30">
        <f t="shared" si="28"/>
        <v>0</v>
      </c>
      <c r="B88" s="122">
        <f t="shared" si="23"/>
        <v>0</v>
      </c>
      <c r="C88" s="121">
        <f t="shared" si="24"/>
        <v>0</v>
      </c>
      <c r="D88" s="121">
        <f t="shared" si="25"/>
        <v>0</v>
      </c>
      <c r="E88" s="121">
        <f>IFERROR(IF($A88=0,0,#REF!*#REF!),0)</f>
        <v>0</v>
      </c>
      <c r="F88" s="122">
        <f t="shared" si="26"/>
        <v>0</v>
      </c>
      <c r="I88" s="30">
        <f t="shared" si="29"/>
        <v>0</v>
      </c>
      <c r="J88" s="30">
        <f>IF(I88=1,1,IF(SUM(J89:J$169)+SUM(I$26:I88)&lt;$I$22,1,0))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7"/>
        <v>0</v>
      </c>
      <c r="AE88" s="32"/>
      <c r="AF88" s="39"/>
      <c r="AG88" s="38"/>
    </row>
    <row r="89" spans="1:33" s="27" customFormat="1" hidden="1" x14ac:dyDescent="0.25">
      <c r="A89" s="30">
        <f t="shared" si="28"/>
        <v>0</v>
      </c>
      <c r="B89" s="122">
        <f t="shared" si="23"/>
        <v>0</v>
      </c>
      <c r="C89" s="121">
        <f t="shared" si="24"/>
        <v>0</v>
      </c>
      <c r="D89" s="121">
        <f t="shared" si="25"/>
        <v>0</v>
      </c>
      <c r="E89" s="121">
        <f>IFERROR(IF($A89=0,0,#REF!*#REF!),0)</f>
        <v>0</v>
      </c>
      <c r="F89" s="122">
        <f t="shared" si="26"/>
        <v>0</v>
      </c>
      <c r="I89" s="30">
        <f t="shared" si="29"/>
        <v>0</v>
      </c>
      <c r="J89" s="30">
        <f>IF(I89=1,1,IF(SUM(J90:J$169)+SUM(I$26:I89)&lt;$I$22,1,0))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7"/>
        <v>0</v>
      </c>
      <c r="AE89" s="32"/>
      <c r="AF89" s="39"/>
      <c r="AG89" s="38"/>
    </row>
    <row r="90" spans="1:33" s="27" customFormat="1" hidden="1" x14ac:dyDescent="0.25">
      <c r="A90" s="30">
        <f t="shared" si="28"/>
        <v>0</v>
      </c>
      <c r="B90" s="122">
        <f t="shared" si="23"/>
        <v>0</v>
      </c>
      <c r="C90" s="121">
        <f t="shared" si="24"/>
        <v>0</v>
      </c>
      <c r="D90" s="121">
        <f t="shared" si="25"/>
        <v>0</v>
      </c>
      <c r="E90" s="121">
        <f>IFERROR(IF($A90=0,0,#REF!*#REF!),0)</f>
        <v>0</v>
      </c>
      <c r="F90" s="122">
        <f t="shared" si="26"/>
        <v>0</v>
      </c>
      <c r="I90" s="30">
        <f t="shared" si="29"/>
        <v>0</v>
      </c>
      <c r="J90" s="30">
        <f>IF(I90=1,1,IF(SUM(J91:J$169)+SUM(I$26:I90)&lt;$I$22,1,0))</f>
        <v>0</v>
      </c>
      <c r="K90" s="33">
        <f t="shared" ref="K90:K154" si="30">MAX(I90:J90)</f>
        <v>0</v>
      </c>
      <c r="L90" s="33">
        <f t="shared" ref="L90:L154" si="31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7"/>
        <v>0</v>
      </c>
      <c r="AE90" s="32"/>
      <c r="AF90" s="39"/>
      <c r="AG90" s="38"/>
    </row>
    <row r="91" spans="1:33" s="27" customFormat="1" hidden="1" x14ac:dyDescent="0.25">
      <c r="A91" s="30">
        <f t="shared" si="28"/>
        <v>0</v>
      </c>
      <c r="B91" s="122">
        <f t="shared" si="23"/>
        <v>0</v>
      </c>
      <c r="C91" s="121">
        <f t="shared" si="24"/>
        <v>0</v>
      </c>
      <c r="D91" s="121">
        <f t="shared" si="25"/>
        <v>0</v>
      </c>
      <c r="E91" s="121">
        <f>IFERROR(IF($A91=0,0,#REF!*#REF!),0)</f>
        <v>0</v>
      </c>
      <c r="F91" s="122">
        <f t="shared" si="26"/>
        <v>0</v>
      </c>
      <c r="I91" s="30">
        <f t="shared" si="29"/>
        <v>0</v>
      </c>
      <c r="J91" s="30">
        <f>IF(I91=1,1,IF(SUM(J92:J$169)+SUM(I$26:I91)&lt;$I$22,1,0))</f>
        <v>0</v>
      </c>
      <c r="K91" s="33">
        <f t="shared" si="30"/>
        <v>0</v>
      </c>
      <c r="L91" s="33">
        <f t="shared" si="3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7"/>
        <v>0</v>
      </c>
      <c r="AE91" s="32"/>
      <c r="AF91" s="39"/>
      <c r="AG91" s="38"/>
    </row>
    <row r="92" spans="1:33" s="27" customFormat="1" hidden="1" x14ac:dyDescent="0.25">
      <c r="A92" s="30">
        <f t="shared" si="28"/>
        <v>0</v>
      </c>
      <c r="B92" s="122">
        <f t="shared" si="23"/>
        <v>0</v>
      </c>
      <c r="C92" s="121">
        <f t="shared" si="24"/>
        <v>0</v>
      </c>
      <c r="D92" s="121">
        <f t="shared" si="25"/>
        <v>0</v>
      </c>
      <c r="E92" s="121">
        <f>IFERROR(IF($A92=0,0,#REF!*#REF!),0)</f>
        <v>0</v>
      </c>
      <c r="F92" s="122">
        <f t="shared" si="26"/>
        <v>0</v>
      </c>
      <c r="I92" s="30">
        <f t="shared" si="29"/>
        <v>0</v>
      </c>
      <c r="J92" s="30">
        <f>IF(I92=1,1,IF(SUM(J93:J$169)+SUM(I$26:I92)&lt;$I$22,1,0))</f>
        <v>0</v>
      </c>
      <c r="K92" s="33">
        <f t="shared" si="30"/>
        <v>0</v>
      </c>
      <c r="L92" s="33">
        <f t="shared" si="3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7"/>
        <v>0</v>
      </c>
      <c r="AE92" s="32"/>
      <c r="AF92" s="39"/>
      <c r="AG92" s="38"/>
    </row>
    <row r="93" spans="1:33" s="27" customFormat="1" hidden="1" x14ac:dyDescent="0.25">
      <c r="A93" s="30">
        <f t="shared" si="28"/>
        <v>0</v>
      </c>
      <c r="B93" s="122">
        <f t="shared" si="23"/>
        <v>0</v>
      </c>
      <c r="C93" s="121">
        <f t="shared" si="24"/>
        <v>0</v>
      </c>
      <c r="D93" s="121">
        <f t="shared" si="25"/>
        <v>0</v>
      </c>
      <c r="E93" s="121">
        <f>IFERROR(IF($A93=0,0,#REF!*#REF!),0)</f>
        <v>0</v>
      </c>
      <c r="F93" s="122">
        <f t="shared" si="26"/>
        <v>0</v>
      </c>
      <c r="I93" s="30">
        <f t="shared" si="29"/>
        <v>0</v>
      </c>
      <c r="J93" s="30">
        <f>IF(I93=1,1,IF(SUM(J94:J$169)+SUM(I$26:I93)&lt;$I$22,1,0))</f>
        <v>0</v>
      </c>
      <c r="K93" s="33">
        <f t="shared" si="30"/>
        <v>0</v>
      </c>
      <c r="L93" s="33">
        <f t="shared" si="3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7"/>
        <v>0</v>
      </c>
      <c r="AE93" s="32"/>
      <c r="AF93" s="39"/>
      <c r="AG93" s="38"/>
    </row>
    <row r="94" spans="1:33" s="27" customFormat="1" hidden="1" x14ac:dyDescent="0.25">
      <c r="A94" s="30">
        <f t="shared" si="28"/>
        <v>0</v>
      </c>
      <c r="B94" s="122">
        <f t="shared" si="23"/>
        <v>0</v>
      </c>
      <c r="C94" s="121">
        <f t="shared" si="24"/>
        <v>0</v>
      </c>
      <c r="D94" s="121">
        <f t="shared" si="25"/>
        <v>0</v>
      </c>
      <c r="E94" s="121">
        <f>IFERROR(IF($A94=0,0,#REF!*#REF!),0)</f>
        <v>0</v>
      </c>
      <c r="F94" s="122">
        <f t="shared" si="26"/>
        <v>0</v>
      </c>
      <c r="I94" s="30">
        <f t="shared" si="29"/>
        <v>0</v>
      </c>
      <c r="J94" s="30">
        <f>IF(I94=1,1,IF(SUM(J95:J$169)+SUM(I$26:I94)&lt;$I$22,1,0))</f>
        <v>0</v>
      </c>
      <c r="K94" s="33">
        <f t="shared" si="30"/>
        <v>0</v>
      </c>
      <c r="L94" s="33">
        <f t="shared" si="3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7"/>
        <v>0</v>
      </c>
      <c r="AE94" s="32"/>
      <c r="AF94" s="39"/>
      <c r="AG94" s="38"/>
    </row>
    <row r="95" spans="1:33" s="27" customFormat="1" hidden="1" x14ac:dyDescent="0.25">
      <c r="A95" s="30">
        <f t="shared" si="28"/>
        <v>0</v>
      </c>
      <c r="B95" s="122">
        <f t="shared" si="23"/>
        <v>0</v>
      </c>
      <c r="C95" s="121">
        <f t="shared" si="24"/>
        <v>0</v>
      </c>
      <c r="D95" s="121">
        <f t="shared" si="25"/>
        <v>0</v>
      </c>
      <c r="E95" s="121">
        <f>IFERROR(IF($A95=0,0,#REF!*#REF!),0)</f>
        <v>0</v>
      </c>
      <c r="F95" s="122">
        <f t="shared" si="26"/>
        <v>0</v>
      </c>
      <c r="I95" s="30">
        <f t="shared" si="29"/>
        <v>0</v>
      </c>
      <c r="J95" s="30">
        <f>IF(I95=1,1,IF(SUM(J96:J$169)+SUM(I$26:I95)&lt;$I$22,1,0))</f>
        <v>0</v>
      </c>
      <c r="K95" s="33">
        <f t="shared" si="30"/>
        <v>0</v>
      </c>
      <c r="L95" s="33">
        <f t="shared" si="3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7"/>
        <v>0</v>
      </c>
      <c r="AE95" s="32"/>
      <c r="AF95" s="39"/>
      <c r="AG95" s="38"/>
    </row>
    <row r="96" spans="1:33" s="27" customFormat="1" hidden="1" x14ac:dyDescent="0.25">
      <c r="A96" s="30">
        <f t="shared" si="28"/>
        <v>0</v>
      </c>
      <c r="B96" s="122">
        <f t="shared" si="23"/>
        <v>0</v>
      </c>
      <c r="C96" s="121">
        <f t="shared" si="24"/>
        <v>0</v>
      </c>
      <c r="D96" s="121">
        <f t="shared" si="25"/>
        <v>0</v>
      </c>
      <c r="E96" s="121">
        <f>IFERROR(IF($A96=0,0,#REF!*#REF!),0)</f>
        <v>0</v>
      </c>
      <c r="F96" s="122">
        <f t="shared" si="26"/>
        <v>0</v>
      </c>
      <c r="I96" s="30">
        <f t="shared" si="29"/>
        <v>0</v>
      </c>
      <c r="J96" s="30">
        <f>IF(I96=1,1,IF(SUM(J97:J$169)+SUM(I$26:I96)&lt;$I$22,1,0))</f>
        <v>0</v>
      </c>
      <c r="K96" s="33">
        <f t="shared" si="30"/>
        <v>0</v>
      </c>
      <c r="L96" s="33">
        <f t="shared" si="3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7"/>
        <v>0</v>
      </c>
      <c r="AE96" s="32"/>
      <c r="AF96" s="39"/>
      <c r="AG96" s="38"/>
    </row>
    <row r="97" spans="1:33" s="27" customFormat="1" ht="14.45" hidden="1" customHeight="1" x14ac:dyDescent="0.25">
      <c r="A97" s="30">
        <f t="shared" si="28"/>
        <v>0</v>
      </c>
      <c r="B97" s="122">
        <f t="shared" si="23"/>
        <v>0</v>
      </c>
      <c r="C97" s="121">
        <f t="shared" si="24"/>
        <v>0</v>
      </c>
      <c r="D97" s="121">
        <f t="shared" si="25"/>
        <v>0</v>
      </c>
      <c r="E97" s="121">
        <f>IFERROR(IF($A97=0,0,#REF!*#REF!),0)</f>
        <v>0</v>
      </c>
      <c r="F97" s="122">
        <f t="shared" si="26"/>
        <v>0</v>
      </c>
      <c r="I97" s="30">
        <f t="shared" si="29"/>
        <v>0</v>
      </c>
      <c r="J97" s="30">
        <f>IF(I97=1,1,IF(SUM(J98:J$169)+SUM(I$26:I97)&lt;$I$22,1,0))</f>
        <v>0</v>
      </c>
      <c r="K97" s="33">
        <f t="shared" si="30"/>
        <v>0</v>
      </c>
      <c r="L97" s="33">
        <f t="shared" si="3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7"/>
        <v>0</v>
      </c>
      <c r="AE97" s="32"/>
      <c r="AF97" s="39"/>
      <c r="AG97" s="38"/>
    </row>
    <row r="98" spans="1:33" s="27" customFormat="1" hidden="1" x14ac:dyDescent="0.25">
      <c r="A98" s="30">
        <f t="shared" si="28"/>
        <v>0</v>
      </c>
      <c r="B98" s="122">
        <f t="shared" si="23"/>
        <v>0</v>
      </c>
      <c r="C98" s="121">
        <f t="shared" si="24"/>
        <v>0</v>
      </c>
      <c r="D98" s="121">
        <f t="shared" si="25"/>
        <v>0</v>
      </c>
      <c r="E98" s="121">
        <f>IFERROR(IF($A98=0,0,#REF!*#REF!),0)</f>
        <v>0</v>
      </c>
      <c r="F98" s="122">
        <f t="shared" si="26"/>
        <v>0</v>
      </c>
      <c r="I98" s="30">
        <f t="shared" si="29"/>
        <v>0</v>
      </c>
      <c r="J98" s="30">
        <f>IF(I98=1,1,IF(SUM(J99:J$169)+SUM(I$26:I98)&lt;$I$22,1,0))</f>
        <v>0</v>
      </c>
      <c r="K98" s="33">
        <f t="shared" si="30"/>
        <v>0</v>
      </c>
      <c r="L98" s="33">
        <f t="shared" si="3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7"/>
        <v>0</v>
      </c>
      <c r="AE98" s="32"/>
      <c r="AF98" s="39"/>
      <c r="AG98" s="38"/>
    </row>
    <row r="99" spans="1:33" s="27" customFormat="1" hidden="1" x14ac:dyDescent="0.25">
      <c r="A99" s="30">
        <f t="shared" si="28"/>
        <v>0</v>
      </c>
      <c r="B99" s="122">
        <f t="shared" si="23"/>
        <v>0</v>
      </c>
      <c r="C99" s="121">
        <f t="shared" si="24"/>
        <v>0</v>
      </c>
      <c r="D99" s="121">
        <f t="shared" si="25"/>
        <v>0</v>
      </c>
      <c r="E99" s="121">
        <f>IFERROR(IF($A99=0,0,#REF!*#REF!),0)</f>
        <v>0</v>
      </c>
      <c r="F99" s="122">
        <f t="shared" si="26"/>
        <v>0</v>
      </c>
      <c r="I99" s="30">
        <f t="shared" si="29"/>
        <v>0</v>
      </c>
      <c r="J99" s="30">
        <f>IF(I99=1,1,IF(SUM(J100:J$169)+SUM(I$26:I99)&lt;$I$22,1,0))</f>
        <v>0</v>
      </c>
      <c r="K99" s="33">
        <f t="shared" si="30"/>
        <v>0</v>
      </c>
      <c r="L99" s="33">
        <f t="shared" si="3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7"/>
        <v>0</v>
      </c>
      <c r="AE99" s="32"/>
      <c r="AF99" s="39"/>
      <c r="AG99" s="38"/>
    </row>
    <row r="100" spans="1:33" s="27" customFormat="1" hidden="1" x14ac:dyDescent="0.25">
      <c r="A100" s="30">
        <f t="shared" si="28"/>
        <v>0</v>
      </c>
      <c r="B100" s="122">
        <f t="shared" si="23"/>
        <v>0</v>
      </c>
      <c r="C100" s="121">
        <f t="shared" si="24"/>
        <v>0</v>
      </c>
      <c r="D100" s="121">
        <f t="shared" si="25"/>
        <v>0</v>
      </c>
      <c r="E100" s="121">
        <f>IFERROR(IF($A100=0,0,#REF!*#REF!),0)</f>
        <v>0</v>
      </c>
      <c r="F100" s="122">
        <f t="shared" si="26"/>
        <v>0</v>
      </c>
      <c r="I100" s="30">
        <f t="shared" si="29"/>
        <v>0</v>
      </c>
      <c r="J100" s="30">
        <f>IF(I100=1,1,IF(SUM(J101:J$169)+SUM(I$26:I100)&lt;$I$22,1,0))</f>
        <v>0</v>
      </c>
      <c r="K100" s="33">
        <f t="shared" si="30"/>
        <v>0</v>
      </c>
      <c r="L100" s="33">
        <f t="shared" si="3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7"/>
        <v>0</v>
      </c>
      <c r="AE100" s="32"/>
      <c r="AF100" s="39"/>
      <c r="AG100" s="38"/>
    </row>
    <row r="101" spans="1:33" s="27" customFormat="1" hidden="1" x14ac:dyDescent="0.25">
      <c r="A101" s="30">
        <f t="shared" si="28"/>
        <v>0</v>
      </c>
      <c r="B101" s="122">
        <f t="shared" si="23"/>
        <v>0</v>
      </c>
      <c r="C101" s="121">
        <f t="shared" si="24"/>
        <v>0</v>
      </c>
      <c r="D101" s="121">
        <f t="shared" si="25"/>
        <v>0</v>
      </c>
      <c r="E101" s="121">
        <f>IFERROR(IF($A101=0,0,#REF!*#REF!),0)</f>
        <v>0</v>
      </c>
      <c r="F101" s="122">
        <f t="shared" si="26"/>
        <v>0</v>
      </c>
      <c r="I101" s="30">
        <f t="shared" si="29"/>
        <v>0</v>
      </c>
      <c r="J101" s="30">
        <f>IF(I101=1,1,IF(SUM(J102:J$169)+SUM(I$26:I101)&lt;$I$22,1,0))</f>
        <v>0</v>
      </c>
      <c r="K101" s="33">
        <f t="shared" si="30"/>
        <v>0</v>
      </c>
      <c r="L101" s="33">
        <f t="shared" si="3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7"/>
        <v>0</v>
      </c>
      <c r="AE101" s="32"/>
      <c r="AF101" s="39"/>
      <c r="AG101" s="38"/>
    </row>
    <row r="102" spans="1:33" s="27" customFormat="1" hidden="1" x14ac:dyDescent="0.25">
      <c r="A102" s="30">
        <f t="shared" si="28"/>
        <v>0</v>
      </c>
      <c r="B102" s="122">
        <f t="shared" si="23"/>
        <v>0</v>
      </c>
      <c r="C102" s="121">
        <f t="shared" si="24"/>
        <v>0</v>
      </c>
      <c r="D102" s="121">
        <f t="shared" si="25"/>
        <v>0</v>
      </c>
      <c r="E102" s="121">
        <f>IFERROR(IF($A102=0,0,#REF!*#REF!),0)</f>
        <v>0</v>
      </c>
      <c r="F102" s="122">
        <f t="shared" si="26"/>
        <v>0</v>
      </c>
      <c r="I102" s="30">
        <f t="shared" si="29"/>
        <v>0</v>
      </c>
      <c r="J102" s="30">
        <f>IF(I102=1,1,IF(SUM(J103:J$169)+SUM(I$26:I102)&lt;$I$22,1,0))</f>
        <v>0</v>
      </c>
      <c r="K102" s="33">
        <f t="shared" si="30"/>
        <v>0</v>
      </c>
      <c r="L102" s="33">
        <f t="shared" si="31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7"/>
        <v>0</v>
      </c>
      <c r="AE102" s="32"/>
      <c r="AF102" s="39"/>
      <c r="AG102" s="38"/>
    </row>
    <row r="103" spans="1:33" s="27" customFormat="1" hidden="1" x14ac:dyDescent="0.25">
      <c r="A103" s="30">
        <f t="shared" si="28"/>
        <v>0</v>
      </c>
      <c r="B103" s="122">
        <f t="shared" si="23"/>
        <v>0</v>
      </c>
      <c r="C103" s="121">
        <f t="shared" si="24"/>
        <v>0</v>
      </c>
      <c r="D103" s="121">
        <f t="shared" si="25"/>
        <v>0</v>
      </c>
      <c r="E103" s="121">
        <f>IFERROR(IF($A103=0,0,#REF!*#REF!),0)</f>
        <v>0</v>
      </c>
      <c r="F103" s="122">
        <f t="shared" si="26"/>
        <v>0</v>
      </c>
      <c r="I103" s="30">
        <f t="shared" si="29"/>
        <v>0</v>
      </c>
      <c r="J103" s="30">
        <f>IF(I103=1,1,IF(SUM(J104:J$169)+SUM(I$26:I103)&lt;$I$22,1,0))</f>
        <v>0</v>
      </c>
      <c r="K103" s="33">
        <f t="shared" si="30"/>
        <v>0</v>
      </c>
      <c r="L103" s="33">
        <f t="shared" si="31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7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IF(I104=1,1,IF(SUM(J107:J$169)+SUM(I$26:I104)&lt;$I$22,1,0))</f>
        <v>1</v>
      </c>
      <c r="K104" s="33">
        <f t="shared" si="30"/>
        <v>1</v>
      </c>
      <c r="L104" s="33">
        <f t="shared" si="31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ROUND(AD41+AD62+AD83,2)</f>
        <v>23526.83</v>
      </c>
      <c r="AE104" s="32"/>
      <c r="AF104" s="39"/>
      <c r="AG104" s="38"/>
    </row>
    <row r="105" spans="1:33" s="101" customFormat="1" ht="14.45" customHeight="1" x14ac:dyDescent="0.25">
      <c r="A105" s="30"/>
      <c r="B105" s="122">
        <f>IFERROR(IF($A105=0,0, ($AD105/$G$1)/$E$1  ),0)</f>
        <v>0</v>
      </c>
      <c r="C105" s="121">
        <f>IF($A105=0,0,$B105*$E$1)</f>
        <v>0</v>
      </c>
      <c r="D105" s="121">
        <f>IF($A105=0,0,$B105*$F$1)</f>
        <v>0</v>
      </c>
      <c r="E105" s="121"/>
      <c r="F105" s="122"/>
      <c r="G105" s="64" t="s">
        <v>16</v>
      </c>
      <c r="H105" s="285">
        <f>IFERROR(IF(G105=$A$1,1,0),0)</f>
        <v>1</v>
      </c>
      <c r="I105" s="30">
        <v>1</v>
      </c>
      <c r="J105" s="30">
        <f>H105</f>
        <v>1</v>
      </c>
      <c r="K105" s="33">
        <f t="shared" si="30"/>
        <v>1</v>
      </c>
      <c r="L105" s="33">
        <f t="shared" si="31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19771.947932000003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IF(I106=1,1,IF(SUM(J109:J$169)+SUM(I$26:I106)&lt;$I$22,1,0))</f>
        <v>1</v>
      </c>
      <c r="K106" s="33">
        <f t="shared" si="30"/>
        <v>1</v>
      </c>
      <c r="L106" s="33">
        <f t="shared" si="31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ROUND(AD104+AD105,2)</f>
        <v>43298.78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 t="s">
        <v>18</v>
      </c>
      <c r="H107" s="100" t="s">
        <v>17</v>
      </c>
      <c r="I107" s="30">
        <v>1</v>
      </c>
      <c r="J107" s="30">
        <f>IF(I107=1,1,IF(SUM(J109:J$169)+SUM(I$26:I107)&lt;$I$22,1,0))</f>
        <v>1</v>
      </c>
      <c r="K107" s="33">
        <f t="shared" si="30"/>
        <v>1</v>
      </c>
      <c r="L107" s="33">
        <f t="shared" si="31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285">
        <f t="shared" ref="H108:H117" si="32">IFERROR(IF(G108=$A$1,1,0),0)</f>
        <v>1</v>
      </c>
      <c r="I108" s="30">
        <v>1</v>
      </c>
      <c r="J108" s="30">
        <f t="shared" ref="J108:J117" si="33">I108</f>
        <v>1</v>
      </c>
      <c r="K108" s="33">
        <f t="shared" si="30"/>
        <v>1</v>
      </c>
      <c r="L108" s="33">
        <f t="shared" si="31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7058.0492999999997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285">
        <f t="shared" si="32"/>
        <v>1</v>
      </c>
      <c r="I109" s="30">
        <f t="shared" ref="I109:I117" si="34">IF($AD109=0,0,1)</f>
        <v>0</v>
      </c>
      <c r="J109" s="30">
        <f t="shared" si="33"/>
        <v>0</v>
      </c>
      <c r="K109" s="33">
        <f t="shared" si="30"/>
        <v>0</v>
      </c>
      <c r="L109" s="33">
        <f t="shared" si="3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35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285">
        <f t="shared" si="32"/>
        <v>1</v>
      </c>
      <c r="I110" s="30">
        <f t="shared" si="34"/>
        <v>0</v>
      </c>
      <c r="J110" s="30">
        <f t="shared" si="33"/>
        <v>0</v>
      </c>
      <c r="K110" s="33">
        <f t="shared" si="30"/>
        <v>0</v>
      </c>
      <c r="L110" s="33">
        <f t="shared" si="3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35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285">
        <f t="shared" si="32"/>
        <v>1</v>
      </c>
      <c r="I111" s="30">
        <f t="shared" si="34"/>
        <v>0</v>
      </c>
      <c r="J111" s="30">
        <f t="shared" si="33"/>
        <v>0</v>
      </c>
      <c r="K111" s="33">
        <f t="shared" si="30"/>
        <v>0</v>
      </c>
      <c r="L111" s="33">
        <f t="shared" si="3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35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285">
        <f t="shared" si="32"/>
        <v>1</v>
      </c>
      <c r="I112" s="30">
        <f t="shared" si="34"/>
        <v>0</v>
      </c>
      <c r="J112" s="30">
        <f t="shared" si="33"/>
        <v>0</v>
      </c>
      <c r="K112" s="33">
        <f t="shared" si="30"/>
        <v>0</v>
      </c>
      <c r="L112" s="33">
        <f t="shared" si="3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35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285">
        <f t="shared" si="32"/>
        <v>0</v>
      </c>
      <c r="I113" s="30">
        <f t="shared" si="34"/>
        <v>0</v>
      </c>
      <c r="J113" s="30">
        <f t="shared" si="33"/>
        <v>0</v>
      </c>
      <c r="K113" s="33">
        <f t="shared" si="30"/>
        <v>0</v>
      </c>
      <c r="L113" s="33">
        <f t="shared" si="3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5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285">
        <f t="shared" si="32"/>
        <v>0</v>
      </c>
      <c r="I114" s="30">
        <f t="shared" si="34"/>
        <v>0</v>
      </c>
      <c r="J114" s="30">
        <f t="shared" si="33"/>
        <v>0</v>
      </c>
      <c r="K114" s="33">
        <f t="shared" si="30"/>
        <v>0</v>
      </c>
      <c r="L114" s="33">
        <f t="shared" si="3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5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285">
        <f t="shared" si="32"/>
        <v>0</v>
      </c>
      <c r="I115" s="30">
        <f t="shared" si="34"/>
        <v>0</v>
      </c>
      <c r="J115" s="30">
        <f t="shared" si="33"/>
        <v>0</v>
      </c>
      <c r="K115" s="33">
        <f t="shared" si="30"/>
        <v>0</v>
      </c>
      <c r="L115" s="33">
        <f t="shared" si="3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5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285">
        <f t="shared" si="32"/>
        <v>0</v>
      </c>
      <c r="I116" s="30">
        <f t="shared" si="34"/>
        <v>0</v>
      </c>
      <c r="J116" s="30">
        <f t="shared" si="33"/>
        <v>0</v>
      </c>
      <c r="K116" s="33">
        <f t="shared" si="30"/>
        <v>0</v>
      </c>
      <c r="L116" s="33">
        <f t="shared" si="3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5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285">
        <f t="shared" si="32"/>
        <v>0</v>
      </c>
      <c r="I117" s="30">
        <f t="shared" si="34"/>
        <v>0</v>
      </c>
      <c r="J117" s="30">
        <f t="shared" si="33"/>
        <v>0</v>
      </c>
      <c r="K117" s="33">
        <f t="shared" si="30"/>
        <v>0</v>
      </c>
      <c r="L117" s="33">
        <f t="shared" si="31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35"/>
        <v>0</v>
      </c>
      <c r="AE117" s="102"/>
      <c r="AF117" s="104"/>
      <c r="AG117" s="103"/>
    </row>
    <row r="118" spans="1:33" s="27" customFormat="1" x14ac:dyDescent="0.25">
      <c r="A118" s="30"/>
      <c r="B118" s="122">
        <f>IFERROR(IF($A118=0,0, ($AD118/$G$1)/$E$1  ),0)</f>
        <v>0</v>
      </c>
      <c r="C118" s="121">
        <f>IF($A118=0,0,$B118*$E$1)</f>
        <v>0</v>
      </c>
      <c r="D118" s="121">
        <f>IF($A118=0,0,$B118*$F$1)</f>
        <v>0</v>
      </c>
      <c r="E118" s="121"/>
      <c r="F118" s="122"/>
      <c r="I118" s="30">
        <v>1</v>
      </c>
      <c r="J118" s="62">
        <v>1</v>
      </c>
      <c r="K118" s="33">
        <f t="shared" si="30"/>
        <v>1</v>
      </c>
      <c r="L118" s="33">
        <f t="shared" si="31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ROUND(SUM(AD108:AD117),2)</f>
        <v>7058.05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0"/>
        <v>1</v>
      </c>
      <c r="L119" s="33">
        <f t="shared" si="31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ROUND(AD106+AD118,2)</f>
        <v>50356.83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0"/>
        <v>1</v>
      </c>
      <c r="L120" s="33">
        <f t="shared" si="31"/>
        <v>1</v>
      </c>
      <c r="M120" s="33"/>
      <c r="N120" s="33"/>
      <c r="O120" s="33"/>
      <c r="P120" s="33"/>
      <c r="Q120" s="33"/>
      <c r="R120" s="33"/>
      <c r="S120" s="33"/>
      <c r="T120" s="281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ROUND(AD39+AD119,2)</f>
        <v>51381.45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30"/>
        <v>1</v>
      </c>
      <c r="L121" s="61">
        <f t="shared" si="31"/>
        <v>1</v>
      </c>
      <c r="M121" s="61"/>
      <c r="N121" s="61"/>
      <c r="O121" s="61"/>
      <c r="P121" s="61"/>
      <c r="Q121" s="61"/>
      <c r="R121" s="61"/>
      <c r="S121" s="61"/>
      <c r="T121" s="146">
        <v>36</v>
      </c>
      <c r="U121" s="145"/>
      <c r="V121" s="571" t="s">
        <v>30</v>
      </c>
      <c r="W121" s="571"/>
      <c r="X121" s="572" t="str">
        <f>IF($AD$119=0,"ZERO",CONCATENATE(TEXT(T121,"#.##0,00")," ",AC25))</f>
        <v>36,00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1427.26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IF(I122=1,1,IF(SUM(J123:J$169)+SUM(I$26:I122)&lt;$I$22,1,0))</f>
        <v>1</v>
      </c>
      <c r="K122" s="33">
        <f t="shared" si="30"/>
        <v>1</v>
      </c>
      <c r="L122" s="33">
        <f t="shared" si="31"/>
        <v>1</v>
      </c>
      <c r="M122" s="33"/>
      <c r="N122" s="33"/>
      <c r="O122" s="33"/>
      <c r="P122" s="33"/>
      <c r="Q122" s="33"/>
      <c r="R122" s="33"/>
      <c r="S122" s="33"/>
      <c r="T122" s="285" t="s">
        <v>8</v>
      </c>
      <c r="U122" s="124"/>
      <c r="V122" s="568" t="s">
        <v>28</v>
      </c>
      <c r="W122" s="568"/>
      <c r="X122" s="568"/>
      <c r="Y122" s="568"/>
      <c r="Z122" s="568"/>
      <c r="AA122" s="286" t="s">
        <v>22</v>
      </c>
      <c r="AB122" s="282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>
        <f t="shared" ref="B123:B133" si="36">IFERROR(IF($A123=0,0, ($AD123)/$E$1  ),0)</f>
        <v>0</v>
      </c>
      <c r="C123" s="121">
        <f t="shared" ref="C123:C133" si="37">IF($A123=0,0,$B123*$E$1)</f>
        <v>0</v>
      </c>
      <c r="D123" s="121">
        <f t="shared" ref="D123:D133" si="38">IF($A123=0,0,$B123*$F$1)</f>
        <v>0</v>
      </c>
      <c r="E123" s="121">
        <f t="shared" ref="E123:E133" si="39">IFERROR(IF($A123=0,0,$AB123),0)</f>
        <v>0</v>
      </c>
      <c r="F123" s="122"/>
      <c r="I123" s="30">
        <v>1</v>
      </c>
      <c r="J123" s="30">
        <f>IF(I123=1,1,IF(SUM(J124:J$169)+SUM(I$26:I123)&lt;$I$22,1,0))</f>
        <v>1</v>
      </c>
      <c r="K123" s="33">
        <f t="shared" si="30"/>
        <v>1</v>
      </c>
      <c r="L123" s="33">
        <f t="shared" si="31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ref="A124:A130" si="40">IFERROR(IF(AD124&gt;0,T124,0),0)</f>
        <v>0</v>
      </c>
      <c r="B124" s="122">
        <f t="shared" si="36"/>
        <v>0</v>
      </c>
      <c r="C124" s="121">
        <f t="shared" si="37"/>
        <v>0</v>
      </c>
      <c r="D124" s="121">
        <f t="shared" si="38"/>
        <v>0</v>
      </c>
      <c r="E124" s="121">
        <f t="shared" si="39"/>
        <v>0</v>
      </c>
      <c r="F124" s="31"/>
      <c r="I124" s="30">
        <f t="shared" ref="I124:I133" si="41">IF($AD124=0,0,1)</f>
        <v>0</v>
      </c>
      <c r="J124" s="30">
        <f>IF(I124=1,1,IF(SUM(J125:J$169)+SUM(I$26:I124)&lt;$I$22,1,0))</f>
        <v>0</v>
      </c>
      <c r="K124" s="33">
        <f t="shared" si="30"/>
        <v>0</v>
      </c>
      <c r="L124" s="33">
        <f t="shared" si="3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42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0"/>
        <v>0</v>
      </c>
      <c r="B125" s="122">
        <f t="shared" si="36"/>
        <v>0</v>
      </c>
      <c r="C125" s="121">
        <f t="shared" si="37"/>
        <v>0</v>
      </c>
      <c r="D125" s="121">
        <f t="shared" si="38"/>
        <v>0</v>
      </c>
      <c r="E125" s="121">
        <f t="shared" si="39"/>
        <v>0</v>
      </c>
      <c r="F125" s="31"/>
      <c r="I125" s="30">
        <f t="shared" si="41"/>
        <v>0</v>
      </c>
      <c r="J125" s="30">
        <f>IF(I125=1,1,IF(SUM(J126:J$169)+SUM(I$26:I125)&lt;$I$22,1,0))</f>
        <v>0</v>
      </c>
      <c r="K125" s="33">
        <f t="shared" si="30"/>
        <v>0</v>
      </c>
      <c r="L125" s="33">
        <f t="shared" si="3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2"/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0"/>
        <v>0</v>
      </c>
      <c r="B126" s="122">
        <f t="shared" si="36"/>
        <v>0</v>
      </c>
      <c r="C126" s="121">
        <f t="shared" si="37"/>
        <v>0</v>
      </c>
      <c r="D126" s="121">
        <f t="shared" si="38"/>
        <v>0</v>
      </c>
      <c r="E126" s="121">
        <f t="shared" si="39"/>
        <v>0</v>
      </c>
      <c r="F126" s="31"/>
      <c r="I126" s="30">
        <f t="shared" si="41"/>
        <v>0</v>
      </c>
      <c r="J126" s="30">
        <f>IF(I126=1,1,IF(SUM(J127:J$169)+SUM(I$26:I126)&lt;$I$22,1,0))</f>
        <v>0</v>
      </c>
      <c r="K126" s="33">
        <f t="shared" si="30"/>
        <v>0</v>
      </c>
      <c r="L126" s="33">
        <f t="shared" si="31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2"/>
        <v>0</v>
      </c>
      <c r="AE126" s="32"/>
      <c r="AF126" s="39"/>
      <c r="AG126" s="38"/>
    </row>
    <row r="127" spans="1:33" s="27" customFormat="1" hidden="1" x14ac:dyDescent="0.25">
      <c r="A127" s="30">
        <f t="shared" si="40"/>
        <v>0</v>
      </c>
      <c r="B127" s="122">
        <f t="shared" si="36"/>
        <v>0</v>
      </c>
      <c r="C127" s="121">
        <f t="shared" si="37"/>
        <v>0</v>
      </c>
      <c r="D127" s="121">
        <f t="shared" si="38"/>
        <v>0</v>
      </c>
      <c r="E127" s="121">
        <f t="shared" si="39"/>
        <v>0</v>
      </c>
      <c r="F127" s="31"/>
      <c r="I127" s="30">
        <f t="shared" si="41"/>
        <v>0</v>
      </c>
      <c r="J127" s="30">
        <f>IF(I127=1,1,IF(SUM(J128:J$169)+SUM(I$26:I127)&lt;$I$22,1,0))</f>
        <v>0</v>
      </c>
      <c r="K127" s="33">
        <f t="shared" si="30"/>
        <v>0</v>
      </c>
      <c r="L127" s="33">
        <f t="shared" si="31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2"/>
        <v>0</v>
      </c>
      <c r="AE127" s="32"/>
      <c r="AF127" s="39"/>
      <c r="AG127" s="38"/>
    </row>
    <row r="128" spans="1:33" s="27" customFormat="1" hidden="1" x14ac:dyDescent="0.25">
      <c r="A128" s="30">
        <f t="shared" si="40"/>
        <v>0</v>
      </c>
      <c r="B128" s="122">
        <f t="shared" si="36"/>
        <v>0</v>
      </c>
      <c r="C128" s="121">
        <f t="shared" si="37"/>
        <v>0</v>
      </c>
      <c r="D128" s="121">
        <f t="shared" si="38"/>
        <v>0</v>
      </c>
      <c r="E128" s="121">
        <f t="shared" si="39"/>
        <v>0</v>
      </c>
      <c r="F128" s="31"/>
      <c r="I128" s="30">
        <f t="shared" si="41"/>
        <v>0</v>
      </c>
      <c r="J128" s="30">
        <f>IF(I128=1,1,IF(SUM(J129:J$169)+SUM(I$26:I128)&lt;$I$22,1,0))</f>
        <v>0</v>
      </c>
      <c r="K128" s="33">
        <f t="shared" si="30"/>
        <v>0</v>
      </c>
      <c r="L128" s="33">
        <f t="shared" si="31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2"/>
        <v>0</v>
      </c>
      <c r="AE128" s="32"/>
      <c r="AF128" s="39"/>
      <c r="AG128" s="38"/>
    </row>
    <row r="129" spans="1:33" s="27" customFormat="1" hidden="1" x14ac:dyDescent="0.25">
      <c r="A129" s="30">
        <f t="shared" si="40"/>
        <v>0</v>
      </c>
      <c r="B129" s="122">
        <f t="shared" si="36"/>
        <v>0</v>
      </c>
      <c r="C129" s="121">
        <f t="shared" si="37"/>
        <v>0</v>
      </c>
      <c r="D129" s="121">
        <f t="shared" si="38"/>
        <v>0</v>
      </c>
      <c r="E129" s="121">
        <f t="shared" si="39"/>
        <v>0</v>
      </c>
      <c r="F129" s="31"/>
      <c r="I129" s="30">
        <f t="shared" si="41"/>
        <v>0</v>
      </c>
      <c r="J129" s="30">
        <f>IF(I129=1,1,IF(SUM(J130:J$169)+SUM(I$26:I129)&lt;$I$22,1,0))</f>
        <v>0</v>
      </c>
      <c r="K129" s="33">
        <f t="shared" si="30"/>
        <v>0</v>
      </c>
      <c r="L129" s="33">
        <f t="shared" si="31"/>
        <v>0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2"/>
        <v>0</v>
      </c>
      <c r="AE129" s="32"/>
      <c r="AF129" s="39"/>
      <c r="AG129" s="38"/>
    </row>
    <row r="130" spans="1:33" s="27" customFormat="1" hidden="1" x14ac:dyDescent="0.25">
      <c r="A130" s="30">
        <f t="shared" si="40"/>
        <v>0</v>
      </c>
      <c r="B130" s="122">
        <f t="shared" si="36"/>
        <v>0</v>
      </c>
      <c r="C130" s="121">
        <f t="shared" si="37"/>
        <v>0</v>
      </c>
      <c r="D130" s="121">
        <f t="shared" si="38"/>
        <v>0</v>
      </c>
      <c r="E130" s="121">
        <f t="shared" si="39"/>
        <v>0</v>
      </c>
      <c r="F130" s="31"/>
      <c r="I130" s="30">
        <f t="shared" si="41"/>
        <v>0</v>
      </c>
      <c r="J130" s="30">
        <f>IF(I130=1,1,IF(SUM(J131:J$169)+SUM(I$26:I130)&lt;$I$22,1,0))</f>
        <v>1</v>
      </c>
      <c r="K130" s="33">
        <f t="shared" si="30"/>
        <v>1</v>
      </c>
      <c r="L130" s="33">
        <f t="shared" si="3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2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36"/>
        <v>0</v>
      </c>
      <c r="C131" s="121">
        <f t="shared" si="37"/>
        <v>0</v>
      </c>
      <c r="D131" s="121">
        <f t="shared" si="38"/>
        <v>0</v>
      </c>
      <c r="E131" s="121">
        <f t="shared" si="39"/>
        <v>0</v>
      </c>
      <c r="F131" s="31"/>
      <c r="I131" s="30">
        <f t="shared" si="41"/>
        <v>0</v>
      </c>
      <c r="J131" s="30">
        <f>IF(I131=1,1,IF(SUM(J132:J$169)+SUM(I$26:I131)&lt;$I$22,1,0))</f>
        <v>1</v>
      </c>
      <c r="K131" s="33">
        <f t="shared" si="30"/>
        <v>1</v>
      </c>
      <c r="L131" s="33">
        <f t="shared" si="3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2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36"/>
        <v>0</v>
      </c>
      <c r="C132" s="121">
        <f t="shared" si="37"/>
        <v>0</v>
      </c>
      <c r="D132" s="121">
        <f t="shared" si="38"/>
        <v>0</v>
      </c>
      <c r="E132" s="121">
        <f t="shared" si="39"/>
        <v>0</v>
      </c>
      <c r="F132" s="31"/>
      <c r="I132" s="30">
        <f t="shared" si="41"/>
        <v>0</v>
      </c>
      <c r="J132" s="30">
        <f>IF(I132=1,1,IF(SUM(J133:J$169)+SUM(I$26:I132)&lt;$I$22,1,0))</f>
        <v>1</v>
      </c>
      <c r="K132" s="33">
        <f t="shared" si="30"/>
        <v>1</v>
      </c>
      <c r="L132" s="33">
        <f t="shared" si="3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2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36"/>
        <v>0</v>
      </c>
      <c r="C133" s="121">
        <f t="shared" si="37"/>
        <v>0</v>
      </c>
      <c r="D133" s="121">
        <f t="shared" si="38"/>
        <v>0</v>
      </c>
      <c r="E133" s="121">
        <f t="shared" si="39"/>
        <v>0</v>
      </c>
      <c r="F133" s="31"/>
      <c r="I133" s="30">
        <f t="shared" si="41"/>
        <v>0</v>
      </c>
      <c r="J133" s="30">
        <f>IF(I133=1,1,IF(SUM(J134:J$169)+SUM(I$26:I133)&lt;$I$22,1,0))</f>
        <v>1</v>
      </c>
      <c r="K133" s="33">
        <f t="shared" si="30"/>
        <v>1</v>
      </c>
      <c r="L133" s="33">
        <f t="shared" si="31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2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30"/>
        <v>1</v>
      </c>
      <c r="L134" s="61">
        <f t="shared" si="31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ROUND(SUM(AD123:AD133),2)</f>
        <v>0</v>
      </c>
      <c r="AE134" s="102"/>
      <c r="AF134" s="104"/>
      <c r="AG134" s="103"/>
    </row>
    <row r="135" spans="1:33" s="27" customFormat="1" ht="25.5" x14ac:dyDescent="0.25">
      <c r="H135" s="138" t="s">
        <v>26</v>
      </c>
      <c r="I135" s="30">
        <v>1</v>
      </c>
      <c r="J135" s="30">
        <f>IF(I135=1,1,IF(SUM(J137:J$169)+SUM(I$26:I135)&lt;$I$22,1,0))</f>
        <v>1</v>
      </c>
      <c r="K135" s="33">
        <f t="shared" si="30"/>
        <v>1</v>
      </c>
      <c r="L135" s="33">
        <f t="shared" si="31"/>
        <v>1</v>
      </c>
      <c r="M135" s="33"/>
      <c r="N135" s="33"/>
      <c r="O135" s="33"/>
      <c r="P135" s="33"/>
      <c r="Q135" s="33"/>
      <c r="R135" s="33"/>
      <c r="S135" s="33"/>
      <c r="T135" s="285" t="s">
        <v>8</v>
      </c>
      <c r="U135" s="124"/>
      <c r="V135" s="568" t="s">
        <v>25</v>
      </c>
      <c r="W135" s="568"/>
      <c r="X135" s="568"/>
      <c r="Y135" s="568"/>
      <c r="Z135" s="568"/>
      <c r="AA135" s="286" t="s">
        <v>22</v>
      </c>
      <c r="AB135" s="282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1" t="s">
        <v>480</v>
      </c>
      <c r="W136" s="431"/>
      <c r="X136" s="431"/>
      <c r="Y136" s="431"/>
      <c r="Z136" s="431"/>
      <c r="AA136" s="131" t="s">
        <v>441</v>
      </c>
      <c r="AB136" s="115">
        <v>4</v>
      </c>
      <c r="AC136" s="207">
        <f>VLOOKUP(V136,BASE!$B$5:$E$60,4,FALSE)</f>
        <v>162</v>
      </c>
      <c r="AD136" s="113">
        <f>ROUND(AC136*AB136,2)</f>
        <v>648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3">IFERROR(IF($A137=0,0, ($AD137)/$E$1  ),0)</f>
        <v>0</v>
      </c>
      <c r="C137" s="121">
        <f t="shared" ref="C137:C147" si="44">IF($A137=0,0,$B137*$E$1)</f>
        <v>0</v>
      </c>
      <c r="D137" s="121">
        <f t="shared" ref="D137:D147" si="45">IF($A137=0,0,$B137*$F$1)</f>
        <v>0</v>
      </c>
      <c r="E137" s="121">
        <f t="shared" ref="E137:E147" si="46">IFERROR(IF($A137=0,0,$AB137),0)</f>
        <v>0</v>
      </c>
      <c r="F137" s="31"/>
      <c r="G137" s="27">
        <f t="shared" ref="G137:G147" ca="1" si="47">IF($H137=0,0,IFERROR(INDIRECT(CONCATENATE("'",$T137,"'!E1")),0))</f>
        <v>0</v>
      </c>
      <c r="H137" s="285">
        <f t="shared" ref="H137:H147" ca="1" si="48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0"/>
        <v>1</v>
      </c>
      <c r="L137" s="33">
        <f t="shared" si="31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49">IFERROR(IF(AD138&gt;0,T138,0),0)</f>
        <v>0</v>
      </c>
      <c r="B138" s="122">
        <f t="shared" si="43"/>
        <v>0</v>
      </c>
      <c r="C138" s="121">
        <f t="shared" si="44"/>
        <v>0</v>
      </c>
      <c r="D138" s="121">
        <f t="shared" si="45"/>
        <v>0</v>
      </c>
      <c r="E138" s="121">
        <f t="shared" si="46"/>
        <v>0</v>
      </c>
      <c r="G138" s="27">
        <f t="shared" ca="1" si="47"/>
        <v>0</v>
      </c>
      <c r="H138" s="285">
        <f t="shared" ca="1" si="48"/>
        <v>0</v>
      </c>
      <c r="I138" s="30">
        <f t="shared" ref="I138:I147" si="50">IF($AD138=0,0,1)</f>
        <v>0</v>
      </c>
      <c r="J138" s="30">
        <v>0</v>
      </c>
      <c r="K138" s="33">
        <f t="shared" si="30"/>
        <v>0</v>
      </c>
      <c r="L138" s="33">
        <f t="shared" si="3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1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49"/>
        <v>0</v>
      </c>
      <c r="B139" s="122">
        <f t="shared" si="43"/>
        <v>0</v>
      </c>
      <c r="C139" s="121">
        <f t="shared" si="44"/>
        <v>0</v>
      </c>
      <c r="D139" s="121">
        <f t="shared" si="45"/>
        <v>0</v>
      </c>
      <c r="E139" s="121">
        <f t="shared" si="46"/>
        <v>0</v>
      </c>
      <c r="G139" s="27">
        <f t="shared" ca="1" si="47"/>
        <v>0</v>
      </c>
      <c r="H139" s="285">
        <f t="shared" ca="1" si="48"/>
        <v>0</v>
      </c>
      <c r="I139" s="30">
        <f t="shared" si="50"/>
        <v>0</v>
      </c>
      <c r="J139" s="30">
        <v>0</v>
      </c>
      <c r="K139" s="33">
        <f t="shared" si="30"/>
        <v>0</v>
      </c>
      <c r="L139" s="33">
        <f t="shared" si="3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1"/>
        <v>0</v>
      </c>
      <c r="AE139" s="32"/>
      <c r="AF139" s="39"/>
      <c r="AG139" s="38"/>
    </row>
    <row r="140" spans="1:33" s="27" customFormat="1" hidden="1" x14ac:dyDescent="0.25">
      <c r="A140" s="30">
        <f t="shared" si="49"/>
        <v>0</v>
      </c>
      <c r="B140" s="122">
        <f t="shared" si="43"/>
        <v>0</v>
      </c>
      <c r="C140" s="121">
        <f t="shared" si="44"/>
        <v>0</v>
      </c>
      <c r="D140" s="121">
        <f t="shared" si="45"/>
        <v>0</v>
      </c>
      <c r="E140" s="121">
        <f t="shared" si="46"/>
        <v>0</v>
      </c>
      <c r="G140" s="27">
        <f t="shared" ca="1" si="47"/>
        <v>0</v>
      </c>
      <c r="H140" s="285">
        <f t="shared" ca="1" si="48"/>
        <v>0</v>
      </c>
      <c r="I140" s="30">
        <f t="shared" si="50"/>
        <v>0</v>
      </c>
      <c r="J140" s="30">
        <v>0</v>
      </c>
      <c r="K140" s="33">
        <f t="shared" si="30"/>
        <v>0</v>
      </c>
      <c r="L140" s="33">
        <f t="shared" si="3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1"/>
        <v>0</v>
      </c>
      <c r="AE140" s="32"/>
      <c r="AF140" s="39"/>
      <c r="AG140" s="38"/>
    </row>
    <row r="141" spans="1:33" s="27" customFormat="1" hidden="1" x14ac:dyDescent="0.25">
      <c r="A141" s="30">
        <f t="shared" si="49"/>
        <v>0</v>
      </c>
      <c r="B141" s="122">
        <f t="shared" si="43"/>
        <v>0</v>
      </c>
      <c r="C141" s="121">
        <f t="shared" si="44"/>
        <v>0</v>
      </c>
      <c r="D141" s="121">
        <f t="shared" si="45"/>
        <v>0</v>
      </c>
      <c r="E141" s="121">
        <f t="shared" si="46"/>
        <v>0</v>
      </c>
      <c r="G141" s="27">
        <f t="shared" ca="1" si="47"/>
        <v>0</v>
      </c>
      <c r="H141" s="285">
        <f t="shared" ca="1" si="48"/>
        <v>0</v>
      </c>
      <c r="I141" s="30">
        <f t="shared" si="50"/>
        <v>0</v>
      </c>
      <c r="J141" s="30">
        <v>0</v>
      </c>
      <c r="K141" s="33">
        <f t="shared" si="30"/>
        <v>0</v>
      </c>
      <c r="L141" s="33">
        <f t="shared" si="3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1"/>
        <v>0</v>
      </c>
      <c r="AE141" s="32"/>
      <c r="AF141" s="39"/>
      <c r="AG141" s="38"/>
    </row>
    <row r="142" spans="1:33" s="27" customFormat="1" hidden="1" x14ac:dyDescent="0.25">
      <c r="A142" s="30">
        <f t="shared" si="49"/>
        <v>0</v>
      </c>
      <c r="B142" s="122">
        <f t="shared" si="43"/>
        <v>0</v>
      </c>
      <c r="C142" s="121">
        <f t="shared" si="44"/>
        <v>0</v>
      </c>
      <c r="D142" s="121">
        <f t="shared" si="45"/>
        <v>0</v>
      </c>
      <c r="E142" s="121">
        <f t="shared" si="46"/>
        <v>0</v>
      </c>
      <c r="G142" s="27">
        <f t="shared" ca="1" si="47"/>
        <v>0</v>
      </c>
      <c r="H142" s="285">
        <f t="shared" ca="1" si="48"/>
        <v>0</v>
      </c>
      <c r="I142" s="30">
        <f t="shared" si="50"/>
        <v>0</v>
      </c>
      <c r="J142" s="30">
        <v>0</v>
      </c>
      <c r="K142" s="33">
        <f t="shared" si="30"/>
        <v>0</v>
      </c>
      <c r="L142" s="33">
        <f t="shared" si="3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1"/>
        <v>0</v>
      </c>
      <c r="AE142" s="32"/>
      <c r="AF142" s="39"/>
      <c r="AG142" s="38"/>
    </row>
    <row r="143" spans="1:33" s="27" customFormat="1" hidden="1" x14ac:dyDescent="0.25">
      <c r="A143" s="30">
        <f t="shared" si="49"/>
        <v>0</v>
      </c>
      <c r="B143" s="122">
        <f t="shared" si="43"/>
        <v>0</v>
      </c>
      <c r="C143" s="121">
        <f t="shared" si="44"/>
        <v>0</v>
      </c>
      <c r="D143" s="121">
        <f t="shared" si="45"/>
        <v>0</v>
      </c>
      <c r="E143" s="121">
        <f t="shared" si="46"/>
        <v>0</v>
      </c>
      <c r="G143" s="27">
        <f t="shared" ca="1" si="47"/>
        <v>0</v>
      </c>
      <c r="H143" s="285">
        <f t="shared" ca="1" si="48"/>
        <v>0</v>
      </c>
      <c r="I143" s="30">
        <f t="shared" si="50"/>
        <v>0</v>
      </c>
      <c r="J143" s="30">
        <v>0</v>
      </c>
      <c r="K143" s="33">
        <f t="shared" si="30"/>
        <v>0</v>
      </c>
      <c r="L143" s="33">
        <f t="shared" si="3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1"/>
        <v>0</v>
      </c>
      <c r="AE143" s="32"/>
      <c r="AF143" s="39"/>
      <c r="AG143" s="38"/>
    </row>
    <row r="144" spans="1:33" s="27" customFormat="1" hidden="1" x14ac:dyDescent="0.25">
      <c r="A144" s="30">
        <f t="shared" si="49"/>
        <v>0</v>
      </c>
      <c r="B144" s="122">
        <f t="shared" si="43"/>
        <v>0</v>
      </c>
      <c r="C144" s="121">
        <f t="shared" si="44"/>
        <v>0</v>
      </c>
      <c r="D144" s="121">
        <f t="shared" si="45"/>
        <v>0</v>
      </c>
      <c r="E144" s="121">
        <f t="shared" si="46"/>
        <v>0</v>
      </c>
      <c r="G144" s="27">
        <f t="shared" ca="1" si="47"/>
        <v>0</v>
      </c>
      <c r="H144" s="285">
        <f t="shared" ca="1" si="48"/>
        <v>0</v>
      </c>
      <c r="I144" s="30">
        <f t="shared" si="50"/>
        <v>0</v>
      </c>
      <c r="J144" s="30">
        <v>0</v>
      </c>
      <c r="K144" s="33">
        <f t="shared" si="30"/>
        <v>0</v>
      </c>
      <c r="L144" s="33">
        <f t="shared" si="3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1"/>
        <v>0</v>
      </c>
      <c r="AE144" s="32"/>
      <c r="AF144" s="39"/>
      <c r="AG144" s="38"/>
    </row>
    <row r="145" spans="1:33" s="27" customFormat="1" hidden="1" x14ac:dyDescent="0.25">
      <c r="A145" s="30">
        <f t="shared" si="49"/>
        <v>0</v>
      </c>
      <c r="B145" s="122">
        <f t="shared" si="43"/>
        <v>0</v>
      </c>
      <c r="C145" s="121">
        <f t="shared" si="44"/>
        <v>0</v>
      </c>
      <c r="D145" s="121">
        <f t="shared" si="45"/>
        <v>0</v>
      </c>
      <c r="E145" s="121">
        <f t="shared" si="46"/>
        <v>0</v>
      </c>
      <c r="G145" s="27">
        <f t="shared" ca="1" si="47"/>
        <v>0</v>
      </c>
      <c r="H145" s="285">
        <f t="shared" ca="1" si="48"/>
        <v>0</v>
      </c>
      <c r="I145" s="30">
        <f t="shared" si="50"/>
        <v>0</v>
      </c>
      <c r="J145" s="30">
        <v>0</v>
      </c>
      <c r="K145" s="33">
        <f t="shared" si="30"/>
        <v>0</v>
      </c>
      <c r="L145" s="33">
        <f t="shared" si="3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1"/>
        <v>0</v>
      </c>
      <c r="AE145" s="32"/>
      <c r="AF145" s="39"/>
      <c r="AG145" s="38"/>
    </row>
    <row r="146" spans="1:33" s="27" customFormat="1" hidden="1" x14ac:dyDescent="0.25">
      <c r="A146" s="30">
        <f t="shared" si="49"/>
        <v>0</v>
      </c>
      <c r="B146" s="122">
        <f t="shared" si="43"/>
        <v>0</v>
      </c>
      <c r="C146" s="121">
        <f t="shared" si="44"/>
        <v>0</v>
      </c>
      <c r="D146" s="121">
        <f t="shared" si="45"/>
        <v>0</v>
      </c>
      <c r="E146" s="121">
        <f t="shared" si="46"/>
        <v>0</v>
      </c>
      <c r="G146" s="27">
        <f t="shared" ca="1" si="47"/>
        <v>0</v>
      </c>
      <c r="H146" s="285">
        <f t="shared" ca="1" si="48"/>
        <v>0</v>
      </c>
      <c r="I146" s="30">
        <f t="shared" si="50"/>
        <v>0</v>
      </c>
      <c r="J146" s="30">
        <v>0</v>
      </c>
      <c r="K146" s="33">
        <f t="shared" si="30"/>
        <v>0</v>
      </c>
      <c r="L146" s="33">
        <f t="shared" si="3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1"/>
        <v>0</v>
      </c>
      <c r="AE146" s="32"/>
      <c r="AF146" s="39"/>
      <c r="AG146" s="38"/>
    </row>
    <row r="147" spans="1:33" s="27" customFormat="1" hidden="1" x14ac:dyDescent="0.25">
      <c r="A147" s="30">
        <f t="shared" si="49"/>
        <v>0</v>
      </c>
      <c r="B147" s="122">
        <f t="shared" si="43"/>
        <v>0</v>
      </c>
      <c r="C147" s="121">
        <f t="shared" si="44"/>
        <v>0</v>
      </c>
      <c r="D147" s="121">
        <f t="shared" si="45"/>
        <v>0</v>
      </c>
      <c r="E147" s="121">
        <f t="shared" si="46"/>
        <v>0</v>
      </c>
      <c r="G147" s="27">
        <f t="shared" ca="1" si="47"/>
        <v>0</v>
      </c>
      <c r="H147" s="285">
        <f t="shared" ca="1" si="48"/>
        <v>0</v>
      </c>
      <c r="I147" s="30">
        <f t="shared" si="50"/>
        <v>0</v>
      </c>
      <c r="J147" s="30">
        <v>0</v>
      </c>
      <c r="K147" s="33">
        <f t="shared" si="30"/>
        <v>0</v>
      </c>
      <c r="L147" s="33">
        <f t="shared" si="3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1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0"/>
        <v>1</v>
      </c>
      <c r="L148" s="61">
        <f t="shared" si="31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IF($T$121=0,0,ROUND((SUM(AD136:AD138))/$T$121,2))</f>
        <v>18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0"/>
        <v>1</v>
      </c>
      <c r="L149" s="33">
        <f t="shared" si="31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0"/>
        <v>1</v>
      </c>
      <c r="L150" s="33">
        <f t="shared" si="31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2">IFERROR(IF($A151=0,0, ($AD151)/$E$1  ),0)</f>
        <v>0</v>
      </c>
      <c r="C151" s="121">
        <f t="shared" ref="C151:C161" si="53">IF($A151=0,0,$B151*$E$1)</f>
        <v>0</v>
      </c>
      <c r="D151" s="121">
        <f t="shared" ref="D151:D161" si="54">IF($A151=0,0,$B151*$F$1)</f>
        <v>0</v>
      </c>
      <c r="E151" s="121">
        <f t="shared" ref="E151:E161" si="55">IFERROR(IF($A151=0,0,$AB151),0)</f>
        <v>0</v>
      </c>
      <c r="F151" s="31"/>
      <c r="I151" s="30">
        <v>1</v>
      </c>
      <c r="J151" s="30">
        <v>0</v>
      </c>
      <c r="K151" s="33">
        <f t="shared" si="30"/>
        <v>1</v>
      </c>
      <c r="L151" s="33">
        <f t="shared" si="31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56">IFERROR(IF(AD152&gt;0,T152,0),0)</f>
        <v>0</v>
      </c>
      <c r="B152" s="122">
        <f t="shared" si="52"/>
        <v>0</v>
      </c>
      <c r="C152" s="121">
        <f t="shared" si="53"/>
        <v>0</v>
      </c>
      <c r="D152" s="121">
        <f t="shared" si="54"/>
        <v>0</v>
      </c>
      <c r="E152" s="121">
        <f t="shared" si="55"/>
        <v>0</v>
      </c>
      <c r="F152" s="31"/>
      <c r="I152" s="30">
        <f t="shared" ref="I152:I161" si="57">IF($AD152=0,0,1)</f>
        <v>0</v>
      </c>
      <c r="J152" s="30">
        <v>0</v>
      </c>
      <c r="K152" s="33">
        <f t="shared" si="30"/>
        <v>0</v>
      </c>
      <c r="L152" s="33">
        <f t="shared" si="31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58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56"/>
        <v>0</v>
      </c>
      <c r="B153" s="122">
        <f t="shared" si="52"/>
        <v>0</v>
      </c>
      <c r="C153" s="121">
        <f t="shared" si="53"/>
        <v>0</v>
      </c>
      <c r="D153" s="121">
        <f t="shared" si="54"/>
        <v>0</v>
      </c>
      <c r="E153" s="121">
        <f t="shared" si="55"/>
        <v>0</v>
      </c>
      <c r="F153" s="31"/>
      <c r="I153" s="30">
        <f t="shared" si="57"/>
        <v>0</v>
      </c>
      <c r="J153" s="30">
        <v>0</v>
      </c>
      <c r="K153" s="33">
        <f t="shared" si="30"/>
        <v>0</v>
      </c>
      <c r="L153" s="33">
        <f t="shared" si="3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58"/>
        <v>0</v>
      </c>
      <c r="AE153" s="32"/>
      <c r="AF153" s="39"/>
      <c r="AG153" s="38"/>
    </row>
    <row r="154" spans="1:33" s="27" customFormat="1" hidden="1" x14ac:dyDescent="0.25">
      <c r="A154" s="30">
        <f t="shared" si="56"/>
        <v>0</v>
      </c>
      <c r="B154" s="122">
        <f t="shared" si="52"/>
        <v>0</v>
      </c>
      <c r="C154" s="121">
        <f t="shared" si="53"/>
        <v>0</v>
      </c>
      <c r="D154" s="121">
        <f t="shared" si="54"/>
        <v>0</v>
      </c>
      <c r="E154" s="121">
        <f t="shared" si="55"/>
        <v>0</v>
      </c>
      <c r="F154" s="31"/>
      <c r="I154" s="30">
        <f t="shared" si="57"/>
        <v>0</v>
      </c>
      <c r="J154" s="30">
        <v>0</v>
      </c>
      <c r="K154" s="33">
        <f t="shared" si="30"/>
        <v>0</v>
      </c>
      <c r="L154" s="33">
        <f t="shared" si="3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58"/>
        <v>0</v>
      </c>
      <c r="AE154" s="32"/>
      <c r="AF154" s="39"/>
      <c r="AG154" s="38"/>
    </row>
    <row r="155" spans="1:33" s="27" customFormat="1" hidden="1" x14ac:dyDescent="0.25">
      <c r="A155" s="30">
        <f t="shared" si="56"/>
        <v>0</v>
      </c>
      <c r="B155" s="122">
        <f t="shared" si="52"/>
        <v>0</v>
      </c>
      <c r="C155" s="121">
        <f t="shared" si="53"/>
        <v>0</v>
      </c>
      <c r="D155" s="121">
        <f t="shared" si="54"/>
        <v>0</v>
      </c>
      <c r="E155" s="121">
        <f t="shared" si="55"/>
        <v>0</v>
      </c>
      <c r="F155" s="31"/>
      <c r="I155" s="30">
        <f t="shared" si="57"/>
        <v>0</v>
      </c>
      <c r="J155" s="30">
        <v>0</v>
      </c>
      <c r="K155" s="33">
        <f t="shared" ref="K155:K168" si="59">MAX(I155:J155)</f>
        <v>0</v>
      </c>
      <c r="L155" s="33">
        <f t="shared" ref="L155:L168" si="60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58"/>
        <v>0</v>
      </c>
      <c r="AE155" s="32"/>
      <c r="AF155" s="39"/>
      <c r="AG155" s="38"/>
    </row>
    <row r="156" spans="1:33" s="27" customFormat="1" hidden="1" x14ac:dyDescent="0.25">
      <c r="A156" s="30">
        <f t="shared" si="56"/>
        <v>0</v>
      </c>
      <c r="B156" s="122">
        <f t="shared" si="52"/>
        <v>0</v>
      </c>
      <c r="C156" s="121">
        <f t="shared" si="53"/>
        <v>0</v>
      </c>
      <c r="D156" s="121">
        <f t="shared" si="54"/>
        <v>0</v>
      </c>
      <c r="E156" s="121">
        <f t="shared" si="55"/>
        <v>0</v>
      </c>
      <c r="F156" s="31"/>
      <c r="I156" s="30">
        <f t="shared" si="57"/>
        <v>0</v>
      </c>
      <c r="J156" s="30">
        <v>0</v>
      </c>
      <c r="K156" s="33">
        <f t="shared" si="59"/>
        <v>0</v>
      </c>
      <c r="L156" s="33">
        <f t="shared" si="60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58"/>
        <v>0</v>
      </c>
      <c r="AE156" s="32"/>
      <c r="AF156" s="39"/>
      <c r="AG156" s="38"/>
    </row>
    <row r="157" spans="1:33" s="27" customFormat="1" hidden="1" x14ac:dyDescent="0.25">
      <c r="A157" s="30">
        <f t="shared" si="56"/>
        <v>0</v>
      </c>
      <c r="B157" s="122">
        <f t="shared" si="52"/>
        <v>0</v>
      </c>
      <c r="C157" s="121">
        <f t="shared" si="53"/>
        <v>0</v>
      </c>
      <c r="D157" s="121">
        <f t="shared" si="54"/>
        <v>0</v>
      </c>
      <c r="E157" s="121">
        <f t="shared" si="55"/>
        <v>0</v>
      </c>
      <c r="F157" s="31"/>
      <c r="I157" s="30">
        <f t="shared" si="57"/>
        <v>0</v>
      </c>
      <c r="J157" s="30">
        <v>0</v>
      </c>
      <c r="K157" s="33">
        <f t="shared" si="59"/>
        <v>0</v>
      </c>
      <c r="L157" s="33">
        <f t="shared" si="60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8"/>
        <v>0</v>
      </c>
      <c r="AE157" s="32"/>
      <c r="AF157" s="39"/>
      <c r="AG157" s="38"/>
    </row>
    <row r="158" spans="1:33" s="27" customFormat="1" hidden="1" x14ac:dyDescent="0.25">
      <c r="A158" s="30">
        <f t="shared" si="56"/>
        <v>0</v>
      </c>
      <c r="B158" s="122">
        <f t="shared" si="52"/>
        <v>0</v>
      </c>
      <c r="C158" s="121">
        <f t="shared" si="53"/>
        <v>0</v>
      </c>
      <c r="D158" s="121">
        <f t="shared" si="54"/>
        <v>0</v>
      </c>
      <c r="E158" s="121">
        <f t="shared" si="55"/>
        <v>0</v>
      </c>
      <c r="F158" s="31"/>
      <c r="I158" s="30">
        <f t="shared" si="57"/>
        <v>0</v>
      </c>
      <c r="J158" s="30">
        <v>0</v>
      </c>
      <c r="K158" s="33">
        <f t="shared" si="59"/>
        <v>0</v>
      </c>
      <c r="L158" s="33">
        <f t="shared" si="60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8"/>
        <v>0</v>
      </c>
      <c r="AE158" s="32"/>
      <c r="AF158" s="39"/>
      <c r="AG158" s="38"/>
    </row>
    <row r="159" spans="1:33" s="27" customFormat="1" hidden="1" x14ac:dyDescent="0.25">
      <c r="A159" s="30">
        <f t="shared" si="56"/>
        <v>0</v>
      </c>
      <c r="B159" s="122">
        <f t="shared" si="52"/>
        <v>0</v>
      </c>
      <c r="C159" s="121">
        <f t="shared" si="53"/>
        <v>0</v>
      </c>
      <c r="D159" s="121">
        <f t="shared" si="54"/>
        <v>0</v>
      </c>
      <c r="E159" s="121">
        <f t="shared" si="55"/>
        <v>0</v>
      </c>
      <c r="F159" s="31"/>
      <c r="I159" s="30">
        <f t="shared" si="57"/>
        <v>0</v>
      </c>
      <c r="J159" s="30">
        <v>0</v>
      </c>
      <c r="K159" s="33">
        <f t="shared" si="59"/>
        <v>0</v>
      </c>
      <c r="L159" s="33">
        <f t="shared" si="60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8"/>
        <v>0</v>
      </c>
      <c r="AE159" s="32"/>
      <c r="AF159" s="39"/>
      <c r="AG159" s="38"/>
    </row>
    <row r="160" spans="1:33" s="27" customFormat="1" hidden="1" x14ac:dyDescent="0.25">
      <c r="A160" s="30">
        <f t="shared" si="56"/>
        <v>0</v>
      </c>
      <c r="B160" s="122">
        <f t="shared" si="52"/>
        <v>0</v>
      </c>
      <c r="C160" s="121">
        <f t="shared" si="53"/>
        <v>0</v>
      </c>
      <c r="D160" s="121">
        <f t="shared" si="54"/>
        <v>0</v>
      </c>
      <c r="E160" s="121">
        <f t="shared" si="55"/>
        <v>0</v>
      </c>
      <c r="F160" s="31"/>
      <c r="I160" s="30">
        <f t="shared" si="57"/>
        <v>0</v>
      </c>
      <c r="J160" s="30">
        <v>0</v>
      </c>
      <c r="K160" s="33">
        <f t="shared" si="59"/>
        <v>0</v>
      </c>
      <c r="L160" s="33">
        <f t="shared" si="60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8"/>
        <v>0</v>
      </c>
      <c r="AE160" s="32"/>
      <c r="AF160" s="39"/>
      <c r="AG160" s="38"/>
    </row>
    <row r="161" spans="1:33" s="27" customFormat="1" hidden="1" x14ac:dyDescent="0.25">
      <c r="A161" s="30">
        <f t="shared" si="56"/>
        <v>0</v>
      </c>
      <c r="B161" s="122">
        <f t="shared" si="52"/>
        <v>0</v>
      </c>
      <c r="C161" s="121">
        <f t="shared" si="53"/>
        <v>0</v>
      </c>
      <c r="D161" s="121">
        <f t="shared" si="54"/>
        <v>0</v>
      </c>
      <c r="E161" s="121">
        <f t="shared" si="55"/>
        <v>0</v>
      </c>
      <c r="F161" s="31"/>
      <c r="I161" s="30">
        <f t="shared" si="57"/>
        <v>0</v>
      </c>
      <c r="J161" s="30">
        <v>0</v>
      </c>
      <c r="K161" s="33">
        <f t="shared" si="59"/>
        <v>0</v>
      </c>
      <c r="L161" s="33">
        <f t="shared" si="60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8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59"/>
        <v>1</v>
      </c>
      <c r="L162" s="61">
        <f t="shared" si="60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59"/>
        <v>1</v>
      </c>
      <c r="L163" s="33">
        <f t="shared" si="60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TRUNC(SUM(AD121+AD134+AD148+AD162),2)</f>
        <v>1445.26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285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59"/>
        <v>1</v>
      </c>
      <c r="L164" s="33">
        <f t="shared" si="60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173.43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285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59"/>
        <v>1</v>
      </c>
      <c r="L165" s="33">
        <f t="shared" si="60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174.61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285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59"/>
        <v>1</v>
      </c>
      <c r="L166" s="33">
        <f t="shared" si="60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94.38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285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59"/>
        <v>0</v>
      </c>
      <c r="L167" s="33">
        <f t="shared" si="60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285">
        <f>IFERROR(IF(G168=$A$1,1,0),0)</f>
        <v>0</v>
      </c>
      <c r="I168" s="62">
        <v>1</v>
      </c>
      <c r="J168" s="62">
        <v>1</v>
      </c>
      <c r="K168" s="61">
        <f t="shared" si="59"/>
        <v>1</v>
      </c>
      <c r="L168" s="61">
        <f t="shared" si="60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1887.68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V38:W38"/>
    <mergeCell ref="AD27:AD28"/>
    <mergeCell ref="V29:W29"/>
    <mergeCell ref="V30:W30"/>
    <mergeCell ref="V31:W31"/>
    <mergeCell ref="V32:W32"/>
    <mergeCell ref="V33:W33"/>
    <mergeCell ref="V46:W46"/>
    <mergeCell ref="V47:W47"/>
    <mergeCell ref="V48:W48"/>
    <mergeCell ref="V49:W49"/>
    <mergeCell ref="V50:W50"/>
    <mergeCell ref="V51:W51"/>
    <mergeCell ref="V40:W40"/>
    <mergeCell ref="V41:W41"/>
    <mergeCell ref="V42:W42"/>
    <mergeCell ref="V43:W43"/>
    <mergeCell ref="V44:W44"/>
    <mergeCell ref="V45:W45"/>
    <mergeCell ref="V58:W58"/>
    <mergeCell ref="V59:W59"/>
    <mergeCell ref="V60:W60"/>
    <mergeCell ref="V61:W61"/>
    <mergeCell ref="V62:W62"/>
    <mergeCell ref="V63:W63"/>
    <mergeCell ref="V52:W52"/>
    <mergeCell ref="V53:W53"/>
    <mergeCell ref="V54:W54"/>
    <mergeCell ref="V55:W55"/>
    <mergeCell ref="V56:W56"/>
    <mergeCell ref="V57:W57"/>
    <mergeCell ref="V70:W70"/>
    <mergeCell ref="V71:W71"/>
    <mergeCell ref="V72:W72"/>
    <mergeCell ref="V73:W73"/>
    <mergeCell ref="V74:W74"/>
    <mergeCell ref="V75:W75"/>
    <mergeCell ref="V64:W64"/>
    <mergeCell ref="V65:W65"/>
    <mergeCell ref="V66:W66"/>
    <mergeCell ref="V67:W67"/>
    <mergeCell ref="V68:W68"/>
    <mergeCell ref="V69:W69"/>
    <mergeCell ref="V82:W82"/>
    <mergeCell ref="V83:W83"/>
    <mergeCell ref="V84:W84"/>
    <mergeCell ref="V85:W85"/>
    <mergeCell ref="V86:W86"/>
    <mergeCell ref="V87:W87"/>
    <mergeCell ref="V76:W76"/>
    <mergeCell ref="V77:W77"/>
    <mergeCell ref="V78:W78"/>
    <mergeCell ref="V79:W79"/>
    <mergeCell ref="V80:W80"/>
    <mergeCell ref="V81:W81"/>
    <mergeCell ref="V94:W94"/>
    <mergeCell ref="V95:W95"/>
    <mergeCell ref="V96:W96"/>
    <mergeCell ref="V97:W97"/>
    <mergeCell ref="V98:W98"/>
    <mergeCell ref="V99:W99"/>
    <mergeCell ref="V88:W88"/>
    <mergeCell ref="V89:W89"/>
    <mergeCell ref="V90:W90"/>
    <mergeCell ref="V91:W91"/>
    <mergeCell ref="V92:W92"/>
    <mergeCell ref="V93:W93"/>
    <mergeCell ref="X121:Y121"/>
    <mergeCell ref="V122:Z122"/>
    <mergeCell ref="V123:Z123"/>
    <mergeCell ref="V124:Z124"/>
    <mergeCell ref="V125:Z125"/>
    <mergeCell ref="V126:Z126"/>
    <mergeCell ref="V100:W100"/>
    <mergeCell ref="V101:W101"/>
    <mergeCell ref="V102:W102"/>
    <mergeCell ref="V103:W103"/>
    <mergeCell ref="V104:W104"/>
    <mergeCell ref="V121:W121"/>
    <mergeCell ref="V133:Z133"/>
    <mergeCell ref="V135:Z135"/>
    <mergeCell ref="V137:Z137"/>
    <mergeCell ref="V138:Z138"/>
    <mergeCell ref="V139:Z139"/>
    <mergeCell ref="V140:Z140"/>
    <mergeCell ref="V127:Z127"/>
    <mergeCell ref="V128:Z128"/>
    <mergeCell ref="V129:Z129"/>
    <mergeCell ref="V130:Z130"/>
    <mergeCell ref="V131:Z131"/>
    <mergeCell ref="V132:Z132"/>
    <mergeCell ref="V147:Z147"/>
    <mergeCell ref="T149:T150"/>
    <mergeCell ref="V149:W150"/>
    <mergeCell ref="X149:X150"/>
    <mergeCell ref="Y149:AA149"/>
    <mergeCell ref="AB149:AB150"/>
    <mergeCell ref="V141:Z141"/>
    <mergeCell ref="V142:Z142"/>
    <mergeCell ref="V143:Z143"/>
    <mergeCell ref="V144:Z144"/>
    <mergeCell ref="V145:Z145"/>
    <mergeCell ref="V146:Z146"/>
    <mergeCell ref="V161:W161"/>
    <mergeCell ref="V155:W155"/>
    <mergeCell ref="V156:W156"/>
    <mergeCell ref="V157:W157"/>
    <mergeCell ref="V158:W158"/>
    <mergeCell ref="V159:W159"/>
    <mergeCell ref="V160:W160"/>
    <mergeCell ref="AC149:AC150"/>
    <mergeCell ref="AD149:AD150"/>
    <mergeCell ref="V151:W151"/>
    <mergeCell ref="V152:W152"/>
    <mergeCell ref="V153:W153"/>
    <mergeCell ref="V154:W154"/>
  </mergeCells>
  <conditionalFormatting sqref="T117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5 T108:T117">
      <formula1>0</formula1>
      <formula2>1</formula2>
    </dataValidation>
    <dataValidation type="list" allowBlank="1" showInputMessage="1" showErrorMessage="1" sqref="A1 G164:G168 G105 G108:G117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6" filterMode="1">
    <tabColor theme="9" tint="0.39997558519241921"/>
    <outlinePr summaryBelow="0"/>
    <pageSetUpPr fitToPage="1"/>
  </sheetPr>
  <dimension ref="A1:AG206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6.1406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03 09 01</v>
      </c>
      <c r="C1" s="25" t="str">
        <f>CONCATENATE($W$25)</f>
        <v>PROJETO DE OBRA DE ARTES ESPECIAIS E CONTENÇÕES</v>
      </c>
      <c r="D1" s="25" t="str">
        <f>CONCATENATE($AC$25)</f>
        <v>m²</v>
      </c>
      <c r="E1" s="231">
        <f>$AD$164</f>
        <v>96.41</v>
      </c>
      <c r="F1" s="231">
        <f>$AD$169</f>
        <v>125.9</v>
      </c>
      <c r="G1" s="233">
        <f>$T$122</f>
        <v>535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159</v>
      </c>
      <c r="W25" s="579" t="str">
        <f>VLOOKUP(V25,ORÇAMENTO!E:G,2,0)</f>
        <v>PROJETO DE OBRA DE ARTES ESPECIAIS E CONTENÇÕES</v>
      </c>
      <c r="X25" s="579"/>
      <c r="Y25" s="579"/>
      <c r="Z25" s="579"/>
      <c r="AA25" s="579"/>
      <c r="AB25" s="579"/>
      <c r="AC25" s="209" t="str">
        <f>VLOOKUP(V25,ORÇAMENTO!E:G,3,0)</f>
        <v>m²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IF(I27=1,1,IF(SUM(J28:J$170)+SUM(I$26:I27)&lt;$I$22,1,0))</f>
        <v>1</v>
      </c>
      <c r="K27" s="33">
        <f t="shared" ref="K27:K57" si="0">MAX(I27:J27)</f>
        <v>1</v>
      </c>
      <c r="L27" s="33">
        <f t="shared" ref="L27:L57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IF(I28=1,1,IF(SUM(J29:J$170)+SUM(I$26:I28)&lt;$I$22,1,0))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IF(I29=1,1,IF(SUM(J30:J$170)+SUM(I$26:I29)&lt;$I$22,1,0))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IF(I30=1,1,IF(SUM(J31:J$170)+SUM(I$26:I30)&lt;$I$22,1,0))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IF(I31=1,1,IF(SUM(J32:J$170)+SUM(I$26:I31)&lt;$I$22,1,0))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IF(I32=1,1,IF(SUM(J33:J$170)+SUM(I$26:I32)&lt;$I$22,1,0))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IF(I33=1,1,IF(SUM(J34:J$170)+SUM(I$26:I33)&lt;$I$22,1,0))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IF(I34=1,1,IF(SUM(J35:J$170)+SUM(I$26:I34)&lt;$I$22,1,0))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IF(I35=1,1,IF(SUM(J36:J$170)+SUM(I$26:I35)&lt;$I$22,1,0))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IF(I36=1,1,IF(SUM(J37:J$170)+SUM(I$26:I36)&lt;$I$22,1,0))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5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1198.9386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IF(I37=1,1,IF(SUM(J38:J$170)+SUM(I$26:I37)&lt;$I$22,1,0))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IF(I38=1,1,IF(SUM(J39:J$170)+SUM(I$26:I38)&lt;$I$22,1,0))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IF(I39=1,1,IF(SUM(J40:J$170)+SUM(I$26:I39)&lt;$I$22,1,0))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1264.4000000000001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IF(I40=1,1,IF(SUM(J41:J$170)+SUM(I$26:I40)&lt;$I$22,1,0))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63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0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IF(I41=1,1,IF(SUM(J42:J$170)+SUM(I$26:I41)&lt;$I$22,1,0))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399">
        <f>ROUND(SUM(AD42:AD61),2)</f>
        <v>17021.52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IF(I42=1,1,IF(SUM(J43:J$170)+SUM(I$26:I42)&lt;$I$22,1,0))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151</v>
      </c>
      <c r="U42" s="48"/>
      <c r="V42" s="569" t="s">
        <v>208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AB42/SUM($AB$42:$AB$98)</f>
        <v>0.15714285714285714</v>
      </c>
      <c r="AB42" s="114">
        <v>110</v>
      </c>
      <c r="AC42" s="196">
        <f>Y42/220</f>
        <v>51.580363636363636</v>
      </c>
      <c r="AD42" s="113">
        <f>ROUND(AB42*AC42,4)</f>
        <v>5673.84</v>
      </c>
      <c r="AE42" s="32"/>
      <c r="AF42" s="39"/>
      <c r="AG42" s="38"/>
    </row>
    <row r="43" spans="1:33" s="27" customFormat="1" hidden="1" x14ac:dyDescent="0.25">
      <c r="A43" s="30">
        <f t="shared" ref="A43:A60" si="13">IFERROR(IF(AD43&gt;0,T43,0),0)</f>
        <v>0</v>
      </c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4">IF($AD43=0,0,1)</f>
        <v>0</v>
      </c>
      <c r="J43" s="30">
        <f>IF(I43=1,1,IF(SUM(J44:J$170)+SUM(I$26:I43)&lt;$I$22,1,0))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ref="AD43:AD61" si="15">ROUND(AB43*AC43,4)</f>
        <v>0</v>
      </c>
      <c r="AE43" s="32"/>
      <c r="AF43" s="39"/>
      <c r="AG43" s="38"/>
    </row>
    <row r="44" spans="1:33" s="27" customFormat="1" hidden="1" x14ac:dyDescent="0.25">
      <c r="A44" s="30">
        <f t="shared" si="13"/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4"/>
        <v>0</v>
      </c>
      <c r="J44" s="30">
        <f>IF(I44=1,1,IF(SUM(J45:J$170)+SUM(I$26:I44)&lt;$I$22,1,0))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5"/>
        <v>0</v>
      </c>
      <c r="AE44" s="32"/>
      <c r="AF44" s="39"/>
      <c r="AG44" s="38"/>
    </row>
    <row r="45" spans="1:33" s="27" customFormat="1" hidden="1" x14ac:dyDescent="0.25">
      <c r="A45" s="30">
        <f t="shared" si="13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4"/>
        <v>0</v>
      </c>
      <c r="J45" s="30">
        <f>IF(I45=1,1,IF(SUM(J46:J$170)+SUM(I$26:I45)&lt;$I$22,1,0))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5"/>
        <v>0</v>
      </c>
      <c r="AE45" s="32"/>
      <c r="AF45" s="39"/>
      <c r="AG45" s="38"/>
    </row>
    <row r="46" spans="1:33" s="27" customFormat="1" hidden="1" x14ac:dyDescent="0.25">
      <c r="A46" s="30">
        <f t="shared" si="13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4"/>
        <v>0</v>
      </c>
      <c r="J46" s="30">
        <f>IF(I46=1,1,IF(SUM(J47:J$170)+SUM(I$26:I46)&lt;$I$22,1,0))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5"/>
        <v>0</v>
      </c>
      <c r="AE46" s="32"/>
      <c r="AF46" s="39"/>
      <c r="AG46" s="38"/>
    </row>
    <row r="47" spans="1:33" s="27" customFormat="1" hidden="1" x14ac:dyDescent="0.25">
      <c r="A47" s="30">
        <f t="shared" si="13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4"/>
        <v>0</v>
      </c>
      <c r="J47" s="30">
        <f>IF(I47=1,1,IF(SUM(J48:J$170)+SUM(I$26:I47)&lt;$I$22,1,0))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5"/>
        <v>0</v>
      </c>
      <c r="AE47" s="32"/>
      <c r="AF47" s="39"/>
      <c r="AG47" s="38"/>
    </row>
    <row r="48" spans="1:33" s="27" customFormat="1" hidden="1" x14ac:dyDescent="0.25">
      <c r="A48" s="30">
        <f t="shared" si="13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4"/>
        <v>0</v>
      </c>
      <c r="J48" s="30">
        <f>IF(I48=1,1,IF(SUM(J49:J$170)+SUM(I$26:I48)&lt;$I$22,1,0))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5"/>
        <v>0</v>
      </c>
      <c r="AE48" s="32"/>
      <c r="AF48" s="39"/>
      <c r="AG48" s="38"/>
    </row>
    <row r="49" spans="1:33" s="27" customFormat="1" hidden="1" x14ac:dyDescent="0.25">
      <c r="A49" s="30">
        <f t="shared" si="13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4"/>
        <v>0</v>
      </c>
      <c r="J49" s="30">
        <f>IF(I49=1,1,IF(SUM(J50:J$170)+SUM(I$26:I49)&lt;$I$22,1,0))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5"/>
        <v>0</v>
      </c>
      <c r="AE49" s="32"/>
      <c r="AF49" s="39"/>
      <c r="AG49" s="38"/>
    </row>
    <row r="50" spans="1:33" s="27" customFormat="1" hidden="1" x14ac:dyDescent="0.25">
      <c r="A50" s="30">
        <f t="shared" si="13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4"/>
        <v>0</v>
      </c>
      <c r="J50" s="30">
        <f>IF(I50=1,1,IF(SUM(J51:J$170)+SUM(I$26:I50)&lt;$I$22,1,0))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5"/>
        <v>0</v>
      </c>
      <c r="AE50" s="32"/>
      <c r="AF50" s="39"/>
      <c r="AG50" s="38"/>
    </row>
    <row r="51" spans="1:33" s="27" customFormat="1" hidden="1" x14ac:dyDescent="0.25">
      <c r="A51" s="30">
        <f t="shared" si="13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4"/>
        <v>0</v>
      </c>
      <c r="J51" s="30">
        <f>IF(I51=1,1,IF(SUM(J52:J$170)+SUM(I$26:I51)&lt;$I$22,1,0))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5"/>
        <v>0</v>
      </c>
      <c r="AE51" s="32"/>
      <c r="AF51" s="39"/>
      <c r="AG51" s="38"/>
    </row>
    <row r="52" spans="1:33" s="27" customFormat="1" hidden="1" x14ac:dyDescent="0.25">
      <c r="A52" s="30">
        <f t="shared" si="13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4"/>
        <v>0</v>
      </c>
      <c r="J52" s="30">
        <f>IF(I52=1,1,IF(SUM(J53:J$170)+SUM(I$26:I52)&lt;$I$22,1,0))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5"/>
        <v>0</v>
      </c>
      <c r="AE52" s="32"/>
      <c r="AF52" s="39"/>
      <c r="AG52" s="38"/>
    </row>
    <row r="53" spans="1:33" s="27" customFormat="1" hidden="1" x14ac:dyDescent="0.25">
      <c r="A53" s="30">
        <f t="shared" si="13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4"/>
        <v>0</v>
      </c>
      <c r="J53" s="30">
        <f>IF(I53=1,1,IF(SUM(J54:J$170)+SUM(I$26:I53)&lt;$I$22,1,0))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5"/>
        <v>0</v>
      </c>
      <c r="AE53" s="32"/>
      <c r="AF53" s="39"/>
      <c r="AG53" s="38"/>
    </row>
    <row r="54" spans="1:33" s="27" customFormat="1" hidden="1" x14ac:dyDescent="0.25">
      <c r="A54" s="30">
        <f t="shared" si="13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4"/>
        <v>0</v>
      </c>
      <c r="J54" s="30">
        <f>IF(I54=1,1,IF(SUM(J55:J$170)+SUM(I$26:I54)&lt;$I$22,1,0))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5"/>
        <v>0</v>
      </c>
      <c r="AE54" s="32"/>
      <c r="AF54" s="39"/>
      <c r="AG54" s="38"/>
    </row>
    <row r="55" spans="1:33" s="27" customFormat="1" hidden="1" x14ac:dyDescent="0.25">
      <c r="A55" s="30">
        <f t="shared" si="13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4"/>
        <v>0</v>
      </c>
      <c r="J55" s="30">
        <f>IF(I55=1,1,IF(SUM(J56:J$170)+SUM(I$26:I55)&lt;$I$22,1,0))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5"/>
        <v>0</v>
      </c>
      <c r="AE55" s="32"/>
      <c r="AF55" s="39"/>
      <c r="AG55" s="38"/>
    </row>
    <row r="56" spans="1:33" s="27" customFormat="1" hidden="1" x14ac:dyDescent="0.25">
      <c r="A56" s="30">
        <f t="shared" si="13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4"/>
        <v>0</v>
      </c>
      <c r="J56" s="30">
        <f>IF(I56=1,1,IF(SUM(J57:J$170)+SUM(I$26:I56)&lt;$I$22,1,0))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5"/>
        <v>0</v>
      </c>
      <c r="AE56" s="32"/>
      <c r="AF56" s="39"/>
      <c r="AG56" s="38"/>
    </row>
    <row r="57" spans="1:33" s="27" customFormat="1" hidden="1" x14ac:dyDescent="0.25">
      <c r="A57" s="30">
        <f t="shared" si="13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4"/>
        <v>0</v>
      </c>
      <c r="J57" s="30">
        <f>IF(I57=1,1,IF(SUM(J58:J$170)+SUM(I$26:I57)&lt;$I$22,1,0))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5"/>
        <v>0</v>
      </c>
      <c r="AE57" s="32"/>
      <c r="AF57" s="39"/>
      <c r="AG57" s="38"/>
    </row>
    <row r="58" spans="1:33" s="27" customFormat="1" hidden="1" x14ac:dyDescent="0.25">
      <c r="A58" s="30">
        <f t="shared" si="13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4"/>
        <v>0</v>
      </c>
      <c r="J58" s="30">
        <f>IF(I58=1,1,IF(SUM(J59:J$170)+SUM(I$26:I58)&lt;$I$22,1,0))</f>
        <v>0</v>
      </c>
      <c r="K58" s="33">
        <f t="shared" ref="K58:K90" si="16">MAX(I58:J58)</f>
        <v>0</v>
      </c>
      <c r="L58" s="33">
        <f t="shared" ref="L58:L90" si="17">K58</f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5"/>
        <v>0</v>
      </c>
      <c r="AE58" s="32"/>
      <c r="AF58" s="39"/>
      <c r="AG58" s="38"/>
    </row>
    <row r="59" spans="1:33" s="27" customFormat="1" hidden="1" x14ac:dyDescent="0.25">
      <c r="A59" s="30">
        <f t="shared" si="13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4"/>
        <v>0</v>
      </c>
      <c r="J59" s="30">
        <f>IF(I59=1,1,IF(SUM(J60:J$170)+SUM(I$26:I59)&lt;$I$22,1,0))</f>
        <v>0</v>
      </c>
      <c r="K59" s="33">
        <f t="shared" si="16"/>
        <v>0</v>
      </c>
      <c r="L59" s="33">
        <f t="shared" si="17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5"/>
        <v>0</v>
      </c>
      <c r="AE59" s="32"/>
      <c r="AF59" s="39"/>
      <c r="AG59" s="38"/>
    </row>
    <row r="60" spans="1:33" s="27" customFormat="1" hidden="1" x14ac:dyDescent="0.25">
      <c r="A60" s="30">
        <f t="shared" si="13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4"/>
        <v>0</v>
      </c>
      <c r="J60" s="30">
        <f>IF(I60=1,1,IF(SUM(J61:J$170)+SUM(I$26:I60)&lt;$I$22,1,0))</f>
        <v>0</v>
      </c>
      <c r="K60" s="33">
        <f t="shared" si="16"/>
        <v>0</v>
      </c>
      <c r="L60" s="33">
        <f t="shared" si="1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5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IF(I61=1,1,IF(SUM(J63:J$170)+SUM(I$26:I61)&lt;$I$22,1,0))</f>
        <v>1</v>
      </c>
      <c r="K61" s="33">
        <f t="shared" si="16"/>
        <v>1</v>
      </c>
      <c r="L61" s="33">
        <f t="shared" si="17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423</v>
      </c>
      <c r="W61" s="569"/>
      <c r="X61" s="131" t="s">
        <v>202</v>
      </c>
      <c r="Y61" s="207">
        <f>VLOOKUP(X61,BASE!$B$5:$E$53,4,FALSE)</f>
        <v>11347.68</v>
      </c>
      <c r="Z61" s="198">
        <v>1</v>
      </c>
      <c r="AA61" s="197">
        <f>AB61/SUM($AB$42:$AB$98)</f>
        <v>0.31428571428571428</v>
      </c>
      <c r="AB61" s="114">
        <v>220</v>
      </c>
      <c r="AC61" s="196">
        <f>Y61/220</f>
        <v>51.580363636363636</v>
      </c>
      <c r="AD61" s="113">
        <f t="shared" si="15"/>
        <v>11347.68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200"/>
      <c r="U62" s="48"/>
      <c r="V62" s="569" t="s">
        <v>203</v>
      </c>
      <c r="W62" s="569"/>
      <c r="X62" s="131" t="s">
        <v>204</v>
      </c>
      <c r="Y62" s="207">
        <f>VLOOKUP(X62,BASE!$B$5:$E$53,4,FALSE)</f>
        <v>18408.34</v>
      </c>
      <c r="Z62" s="198">
        <v>1</v>
      </c>
      <c r="AA62" s="197">
        <f>AB62/SUM($AB$42:$AB$98)</f>
        <v>5.7142857142857141E-2</v>
      </c>
      <c r="AB62" s="114">
        <v>40</v>
      </c>
      <c r="AC62" s="196">
        <f>Y62/220</f>
        <v>83.674272727272722</v>
      </c>
      <c r="AD62" s="113">
        <f t="shared" ref="AD62" si="18">ROUND(AB62*AC62,4)</f>
        <v>3346.9708999999998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IF(I63=1,1,IF(SUM(J64:J$170)+SUM(I$26:I63)&lt;$I$22,1,0))</f>
        <v>1</v>
      </c>
      <c r="K63" s="33">
        <f t="shared" si="16"/>
        <v>1</v>
      </c>
      <c r="L63" s="33">
        <f t="shared" si="17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ROUND(SUM(AD64:AD83),2)</f>
        <v>6332.53</v>
      </c>
      <c r="AE63" s="32"/>
      <c r="AF63" s="39"/>
      <c r="AG63" s="38"/>
    </row>
    <row r="64" spans="1:33" s="27" customFormat="1" x14ac:dyDescent="0.25">
      <c r="A64" s="30"/>
      <c r="B64" s="122">
        <f t="shared" ref="B64:B83" si="19">IFERROR(IF($A64=0,0, ($AD64/$G$1)/$E$1  ),0)</f>
        <v>0</v>
      </c>
      <c r="C64" s="121">
        <f t="shared" ref="C64:C83" si="20">IF($A64=0,0,$B64*$E$1)</f>
        <v>0</v>
      </c>
      <c r="D64" s="121">
        <f t="shared" ref="D64:D83" si="21">IF($A64=0,0,$B64*$F$1)</f>
        <v>0</v>
      </c>
      <c r="E64" s="121">
        <f>IFERROR(IF($A64=0,0,#REF!*#REF!),0)</f>
        <v>0</v>
      </c>
      <c r="F64" s="122">
        <f t="shared" ref="F64:F83" si="22">IF($A64=0,0, ( ($AD64/$E64) / $Y64))</f>
        <v>0</v>
      </c>
      <c r="I64" s="30">
        <v>1</v>
      </c>
      <c r="J64" s="30">
        <f>IF(I64=1,1,IF(SUM(J65:J$170)+SUM(I$26:I64)&lt;$I$22,1,0))</f>
        <v>1</v>
      </c>
      <c r="K64" s="33">
        <f t="shared" si="16"/>
        <v>1</v>
      </c>
      <c r="L64" s="33">
        <f t="shared" si="17"/>
        <v>1</v>
      </c>
      <c r="M64" s="33"/>
      <c r="N64" s="33"/>
      <c r="O64" s="33"/>
      <c r="P64" s="33"/>
      <c r="Q64" s="33"/>
      <c r="R64" s="33"/>
      <c r="S64" s="33"/>
      <c r="T64" s="200" t="s">
        <v>120</v>
      </c>
      <c r="U64" s="48"/>
      <c r="V64" s="569" t="s">
        <v>229</v>
      </c>
      <c r="W64" s="569"/>
      <c r="X64" s="131" t="s">
        <v>230</v>
      </c>
      <c r="Y64" s="207">
        <f>VLOOKUP(X64,BASE!$B$5:$E$53,4,FALSE)</f>
        <v>3044.5</v>
      </c>
      <c r="Z64" s="198">
        <v>1</v>
      </c>
      <c r="AA64" s="197">
        <f>AB64/SUM($AB$42:$AB$98)</f>
        <v>0.31428571428571428</v>
      </c>
      <c r="AB64" s="114">
        <v>220</v>
      </c>
      <c r="AC64" s="196">
        <f>Y64/220</f>
        <v>13.838636363636363</v>
      </c>
      <c r="AD64" s="113">
        <f>ROUND(AB64*AC64,4)</f>
        <v>3044.5</v>
      </c>
      <c r="AE64" s="32"/>
      <c r="AF64" s="39"/>
      <c r="AG64" s="38"/>
    </row>
    <row r="65" spans="1:33" s="27" customFormat="1" x14ac:dyDescent="0.25">
      <c r="A65" s="30"/>
      <c r="B65" s="122">
        <f t="shared" si="19"/>
        <v>0</v>
      </c>
      <c r="C65" s="121">
        <f t="shared" si="20"/>
        <v>0</v>
      </c>
      <c r="D65" s="121">
        <f t="shared" si="21"/>
        <v>0</v>
      </c>
      <c r="E65" s="121">
        <f>IFERROR(IF($A65=0,0,#REF!*#REF!),0)</f>
        <v>0</v>
      </c>
      <c r="F65" s="122">
        <f t="shared" si="22"/>
        <v>0</v>
      </c>
      <c r="I65" s="30">
        <f t="shared" ref="I65:I82" si="23">IF($AD65=0,0,1)</f>
        <v>1</v>
      </c>
      <c r="J65" s="30">
        <f>IF(I65=1,1,IF(SUM(J66:J$170)+SUM(I$26:I65)&lt;$I$22,1,0))</f>
        <v>1</v>
      </c>
      <c r="K65" s="33">
        <f t="shared" si="16"/>
        <v>1</v>
      </c>
      <c r="L65" s="33">
        <f t="shared" si="17"/>
        <v>1</v>
      </c>
      <c r="M65" s="33"/>
      <c r="N65" s="33"/>
      <c r="O65" s="33"/>
      <c r="P65" s="33"/>
      <c r="Q65" s="33"/>
      <c r="R65" s="33"/>
      <c r="S65" s="33"/>
      <c r="T65" s="200" t="s">
        <v>80</v>
      </c>
      <c r="U65" s="48"/>
      <c r="V65" s="569" t="s">
        <v>231</v>
      </c>
      <c r="W65" s="569"/>
      <c r="X65" s="131" t="s">
        <v>232</v>
      </c>
      <c r="Y65" s="207">
        <f>VLOOKUP(X65,BASE!$B$5:$E$53,4,FALSE)</f>
        <v>6576.05</v>
      </c>
      <c r="Z65" s="198">
        <v>1</v>
      </c>
      <c r="AA65" s="197">
        <f>AB65/SUM($AB$42:$AB$98)</f>
        <v>0.15714285714285714</v>
      </c>
      <c r="AB65" s="114">
        <v>110</v>
      </c>
      <c r="AC65" s="196">
        <f>Y65/220</f>
        <v>29.891136363636363</v>
      </c>
      <c r="AD65" s="113">
        <f t="shared" ref="AD65:AD83" si="24">ROUND(AB65*AC65,4)</f>
        <v>3288.0250000000001</v>
      </c>
      <c r="AE65" s="32"/>
      <c r="AF65" s="39"/>
      <c r="AG65" s="38"/>
    </row>
    <row r="66" spans="1:33" s="27" customFormat="1" hidden="1" x14ac:dyDescent="0.25">
      <c r="A66" s="30">
        <f t="shared" ref="A66:A82" si="25">IFERROR(IF(AD66&gt;0,T66,0),0)</f>
        <v>0</v>
      </c>
      <c r="B66" s="122">
        <f t="shared" si="19"/>
        <v>0</v>
      </c>
      <c r="C66" s="121">
        <f t="shared" si="20"/>
        <v>0</v>
      </c>
      <c r="D66" s="121">
        <f t="shared" si="21"/>
        <v>0</v>
      </c>
      <c r="E66" s="121">
        <f>IFERROR(IF($A66=0,0,#REF!*#REF!),0)</f>
        <v>0</v>
      </c>
      <c r="F66" s="122">
        <f t="shared" si="22"/>
        <v>0</v>
      </c>
      <c r="I66" s="30">
        <f t="shared" si="23"/>
        <v>0</v>
      </c>
      <c r="J66" s="30">
        <f>IF(I66=1,1,IF(SUM(J67:J$170)+SUM(I$26:I66)&lt;$I$22,1,0))</f>
        <v>0</v>
      </c>
      <c r="K66" s="33">
        <f t="shared" si="16"/>
        <v>0</v>
      </c>
      <c r="L66" s="33">
        <f t="shared" si="1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4"/>
        <v>0</v>
      </c>
      <c r="AE66" s="32"/>
      <c r="AF66" s="39"/>
      <c r="AG66" s="38"/>
    </row>
    <row r="67" spans="1:33" s="27" customFormat="1" hidden="1" x14ac:dyDescent="0.25">
      <c r="A67" s="30">
        <f t="shared" si="25"/>
        <v>0</v>
      </c>
      <c r="B67" s="122">
        <f t="shared" si="19"/>
        <v>0</v>
      </c>
      <c r="C67" s="121">
        <f t="shared" si="20"/>
        <v>0</v>
      </c>
      <c r="D67" s="121">
        <f t="shared" si="21"/>
        <v>0</v>
      </c>
      <c r="E67" s="121">
        <f>IFERROR(IF($A67=0,0,#REF!*#REF!),0)</f>
        <v>0</v>
      </c>
      <c r="F67" s="122">
        <f t="shared" si="22"/>
        <v>0</v>
      </c>
      <c r="I67" s="30">
        <f t="shared" si="23"/>
        <v>0</v>
      </c>
      <c r="J67" s="30">
        <f>IF(I67=1,1,IF(SUM(J68:J$170)+SUM(I$26:I67)&lt;$I$22,1,0))</f>
        <v>0</v>
      </c>
      <c r="K67" s="33">
        <f t="shared" si="16"/>
        <v>0</v>
      </c>
      <c r="L67" s="33">
        <f t="shared" si="1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4"/>
        <v>0</v>
      </c>
      <c r="AE67" s="32"/>
      <c r="AF67" s="39"/>
      <c r="AG67" s="38"/>
    </row>
    <row r="68" spans="1:33" s="27" customFormat="1" hidden="1" x14ac:dyDescent="0.25">
      <c r="A68" s="30">
        <f t="shared" si="25"/>
        <v>0</v>
      </c>
      <c r="B68" s="122">
        <f t="shared" si="19"/>
        <v>0</v>
      </c>
      <c r="C68" s="121">
        <f t="shared" si="20"/>
        <v>0</v>
      </c>
      <c r="D68" s="121">
        <f t="shared" si="21"/>
        <v>0</v>
      </c>
      <c r="E68" s="121">
        <f>IFERROR(IF($A68=0,0,#REF!*#REF!),0)</f>
        <v>0</v>
      </c>
      <c r="F68" s="122">
        <f t="shared" si="22"/>
        <v>0</v>
      </c>
      <c r="I68" s="30">
        <f t="shared" si="23"/>
        <v>0</v>
      </c>
      <c r="J68" s="30">
        <f>IF(I68=1,1,IF(SUM(J69:J$170)+SUM(I$26:I68)&lt;$I$22,1,0))</f>
        <v>0</v>
      </c>
      <c r="K68" s="33">
        <f t="shared" si="16"/>
        <v>0</v>
      </c>
      <c r="L68" s="33">
        <f t="shared" si="1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4"/>
        <v>0</v>
      </c>
      <c r="AE68" s="32"/>
      <c r="AF68" s="39"/>
      <c r="AG68" s="38"/>
    </row>
    <row r="69" spans="1:33" s="27" customFormat="1" hidden="1" x14ac:dyDescent="0.25">
      <c r="A69" s="30">
        <f t="shared" si="25"/>
        <v>0</v>
      </c>
      <c r="B69" s="122">
        <f t="shared" si="19"/>
        <v>0</v>
      </c>
      <c r="C69" s="121">
        <f t="shared" si="20"/>
        <v>0</v>
      </c>
      <c r="D69" s="121">
        <f t="shared" si="21"/>
        <v>0</v>
      </c>
      <c r="E69" s="121">
        <f>IFERROR(IF($A69=0,0,#REF!*#REF!),0)</f>
        <v>0</v>
      </c>
      <c r="F69" s="122">
        <f t="shared" si="22"/>
        <v>0</v>
      </c>
      <c r="I69" s="30">
        <f t="shared" si="23"/>
        <v>0</v>
      </c>
      <c r="J69" s="30">
        <f>IF(I69=1,1,IF(SUM(J70:J$170)+SUM(I$26:I69)&lt;$I$22,1,0))</f>
        <v>0</v>
      </c>
      <c r="K69" s="33">
        <f t="shared" si="16"/>
        <v>0</v>
      </c>
      <c r="L69" s="33">
        <f t="shared" si="1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4"/>
        <v>0</v>
      </c>
      <c r="AE69" s="32"/>
      <c r="AF69" s="39"/>
      <c r="AG69" s="38"/>
    </row>
    <row r="70" spans="1:33" s="27" customFormat="1" hidden="1" x14ac:dyDescent="0.25">
      <c r="A70" s="30">
        <f t="shared" si="25"/>
        <v>0</v>
      </c>
      <c r="B70" s="122">
        <f t="shared" si="19"/>
        <v>0</v>
      </c>
      <c r="C70" s="121">
        <f t="shared" si="20"/>
        <v>0</v>
      </c>
      <c r="D70" s="121">
        <f t="shared" si="21"/>
        <v>0</v>
      </c>
      <c r="E70" s="121">
        <f>IFERROR(IF($A70=0,0,#REF!*#REF!),0)</f>
        <v>0</v>
      </c>
      <c r="F70" s="122">
        <f t="shared" si="22"/>
        <v>0</v>
      </c>
      <c r="I70" s="30">
        <f t="shared" si="23"/>
        <v>0</v>
      </c>
      <c r="J70" s="30">
        <f>IF(I70=1,1,IF(SUM(J71:J$170)+SUM(I$26:I70)&lt;$I$22,1,0))</f>
        <v>0</v>
      </c>
      <c r="K70" s="33">
        <f t="shared" si="16"/>
        <v>0</v>
      </c>
      <c r="L70" s="33">
        <f t="shared" si="1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4"/>
        <v>0</v>
      </c>
      <c r="AE70" s="32"/>
      <c r="AF70" s="39"/>
      <c r="AG70" s="38"/>
    </row>
    <row r="71" spans="1:33" s="27" customFormat="1" hidden="1" x14ac:dyDescent="0.25">
      <c r="A71" s="30">
        <f t="shared" si="25"/>
        <v>0</v>
      </c>
      <c r="B71" s="122">
        <f t="shared" si="19"/>
        <v>0</v>
      </c>
      <c r="C71" s="121">
        <f t="shared" si="20"/>
        <v>0</v>
      </c>
      <c r="D71" s="121">
        <f t="shared" si="21"/>
        <v>0</v>
      </c>
      <c r="E71" s="121">
        <f>IFERROR(IF($A71=0,0,#REF!*#REF!),0)</f>
        <v>0</v>
      </c>
      <c r="F71" s="122">
        <f t="shared" si="22"/>
        <v>0</v>
      </c>
      <c r="I71" s="30">
        <f t="shared" si="23"/>
        <v>0</v>
      </c>
      <c r="J71" s="30">
        <f>IF(I71=1,1,IF(SUM(J72:J$170)+SUM(I$26:I71)&lt;$I$22,1,0))</f>
        <v>0</v>
      </c>
      <c r="K71" s="33">
        <f t="shared" si="16"/>
        <v>0</v>
      </c>
      <c r="L71" s="33">
        <f t="shared" si="1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4"/>
        <v>0</v>
      </c>
      <c r="AE71" s="32"/>
      <c r="AF71" s="39"/>
      <c r="AG71" s="38"/>
    </row>
    <row r="72" spans="1:33" s="27" customFormat="1" hidden="1" x14ac:dyDescent="0.25">
      <c r="A72" s="30">
        <f t="shared" si="25"/>
        <v>0</v>
      </c>
      <c r="B72" s="122">
        <f t="shared" si="19"/>
        <v>0</v>
      </c>
      <c r="C72" s="121">
        <f t="shared" si="20"/>
        <v>0</v>
      </c>
      <c r="D72" s="121">
        <f t="shared" si="21"/>
        <v>0</v>
      </c>
      <c r="E72" s="121">
        <f>IFERROR(IF($A72=0,0,#REF!*#REF!),0)</f>
        <v>0</v>
      </c>
      <c r="F72" s="122">
        <f t="shared" si="22"/>
        <v>0</v>
      </c>
      <c r="I72" s="30">
        <f t="shared" si="23"/>
        <v>0</v>
      </c>
      <c r="J72" s="30">
        <f>IF(I72=1,1,IF(SUM(J73:J$170)+SUM(I$26:I72)&lt;$I$22,1,0))</f>
        <v>0</v>
      </c>
      <c r="K72" s="33">
        <f t="shared" si="16"/>
        <v>0</v>
      </c>
      <c r="L72" s="33">
        <f t="shared" si="1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4"/>
        <v>0</v>
      </c>
      <c r="AE72" s="32"/>
      <c r="AF72" s="39"/>
      <c r="AG72" s="38"/>
    </row>
    <row r="73" spans="1:33" s="27" customFormat="1" hidden="1" x14ac:dyDescent="0.25">
      <c r="A73" s="30">
        <f t="shared" si="25"/>
        <v>0</v>
      </c>
      <c r="B73" s="122">
        <f t="shared" si="19"/>
        <v>0</v>
      </c>
      <c r="C73" s="121">
        <f t="shared" si="20"/>
        <v>0</v>
      </c>
      <c r="D73" s="121">
        <f t="shared" si="21"/>
        <v>0</v>
      </c>
      <c r="E73" s="121">
        <f>IFERROR(IF($A73=0,0,#REF!*#REF!),0)</f>
        <v>0</v>
      </c>
      <c r="F73" s="122">
        <f t="shared" si="22"/>
        <v>0</v>
      </c>
      <c r="I73" s="30">
        <f t="shared" si="23"/>
        <v>0</v>
      </c>
      <c r="J73" s="30">
        <f>IF(I73=1,1,IF(SUM(J74:J$170)+SUM(I$26:I73)&lt;$I$22,1,0))</f>
        <v>0</v>
      </c>
      <c r="K73" s="33">
        <f t="shared" si="16"/>
        <v>0</v>
      </c>
      <c r="L73" s="33">
        <f t="shared" si="1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4"/>
        <v>0</v>
      </c>
      <c r="AE73" s="32"/>
      <c r="AF73" s="39"/>
      <c r="AG73" s="38"/>
    </row>
    <row r="74" spans="1:33" s="27" customFormat="1" hidden="1" x14ac:dyDescent="0.25">
      <c r="A74" s="30">
        <f t="shared" si="25"/>
        <v>0</v>
      </c>
      <c r="B74" s="122">
        <f t="shared" si="19"/>
        <v>0</v>
      </c>
      <c r="C74" s="121">
        <f t="shared" si="20"/>
        <v>0</v>
      </c>
      <c r="D74" s="121">
        <f t="shared" si="21"/>
        <v>0</v>
      </c>
      <c r="E74" s="121">
        <f>IFERROR(IF($A74=0,0,#REF!*#REF!),0)</f>
        <v>0</v>
      </c>
      <c r="F74" s="122">
        <f t="shared" si="22"/>
        <v>0</v>
      </c>
      <c r="I74" s="30">
        <f t="shared" si="23"/>
        <v>0</v>
      </c>
      <c r="J74" s="30">
        <f>IF(I74=1,1,IF(SUM(J75:J$170)+SUM(I$26:I74)&lt;$I$22,1,0))</f>
        <v>0</v>
      </c>
      <c r="K74" s="33">
        <f t="shared" si="16"/>
        <v>0</v>
      </c>
      <c r="L74" s="33">
        <f t="shared" si="1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4"/>
        <v>0</v>
      </c>
      <c r="AE74" s="32"/>
      <c r="AF74" s="39"/>
      <c r="AG74" s="38"/>
    </row>
    <row r="75" spans="1:33" s="27" customFormat="1" hidden="1" x14ac:dyDescent="0.25">
      <c r="A75" s="30">
        <f t="shared" si="25"/>
        <v>0</v>
      </c>
      <c r="B75" s="122">
        <f t="shared" si="19"/>
        <v>0</v>
      </c>
      <c r="C75" s="121">
        <f t="shared" si="20"/>
        <v>0</v>
      </c>
      <c r="D75" s="121">
        <f t="shared" si="21"/>
        <v>0</v>
      </c>
      <c r="E75" s="121">
        <f>IFERROR(IF($A75=0,0,#REF!*#REF!),0)</f>
        <v>0</v>
      </c>
      <c r="F75" s="122">
        <f t="shared" si="22"/>
        <v>0</v>
      </c>
      <c r="I75" s="30">
        <f t="shared" si="23"/>
        <v>0</v>
      </c>
      <c r="J75" s="30">
        <f>IF(I75=1,1,IF(SUM(J76:J$170)+SUM(I$26:I75)&lt;$I$22,1,0))</f>
        <v>0</v>
      </c>
      <c r="K75" s="33">
        <f t="shared" si="16"/>
        <v>0</v>
      </c>
      <c r="L75" s="33">
        <f t="shared" si="1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4"/>
        <v>0</v>
      </c>
      <c r="AE75" s="32"/>
      <c r="AF75" s="39"/>
      <c r="AG75" s="38"/>
    </row>
    <row r="76" spans="1:33" s="27" customFormat="1" hidden="1" x14ac:dyDescent="0.25">
      <c r="A76" s="30">
        <f t="shared" si="25"/>
        <v>0</v>
      </c>
      <c r="B76" s="122">
        <f t="shared" si="19"/>
        <v>0</v>
      </c>
      <c r="C76" s="121">
        <f t="shared" si="20"/>
        <v>0</v>
      </c>
      <c r="D76" s="121">
        <f t="shared" si="21"/>
        <v>0</v>
      </c>
      <c r="E76" s="121">
        <f>IFERROR(IF($A76=0,0,#REF!*#REF!),0)</f>
        <v>0</v>
      </c>
      <c r="F76" s="122">
        <f t="shared" si="22"/>
        <v>0</v>
      </c>
      <c r="I76" s="30">
        <f t="shared" si="23"/>
        <v>0</v>
      </c>
      <c r="J76" s="30">
        <f>IF(I76=1,1,IF(SUM(J77:J$170)+SUM(I$26:I76)&lt;$I$22,1,0))</f>
        <v>0</v>
      </c>
      <c r="K76" s="33">
        <f t="shared" si="16"/>
        <v>0</v>
      </c>
      <c r="L76" s="33">
        <f t="shared" si="1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4"/>
        <v>0</v>
      </c>
      <c r="AE76" s="32"/>
      <c r="AF76" s="39"/>
      <c r="AG76" s="38"/>
    </row>
    <row r="77" spans="1:33" s="27" customFormat="1" hidden="1" x14ac:dyDescent="0.25">
      <c r="A77" s="30">
        <f t="shared" si="25"/>
        <v>0</v>
      </c>
      <c r="B77" s="122">
        <f t="shared" si="19"/>
        <v>0</v>
      </c>
      <c r="C77" s="121">
        <f t="shared" si="20"/>
        <v>0</v>
      </c>
      <c r="D77" s="121">
        <f t="shared" si="21"/>
        <v>0</v>
      </c>
      <c r="E77" s="121">
        <f>IFERROR(IF($A77=0,0,#REF!*#REF!),0)</f>
        <v>0</v>
      </c>
      <c r="F77" s="122">
        <f t="shared" si="22"/>
        <v>0</v>
      </c>
      <c r="I77" s="30">
        <f t="shared" si="23"/>
        <v>0</v>
      </c>
      <c r="J77" s="30">
        <f>IF(I77=1,1,IF(SUM(J78:J$170)+SUM(I$26:I77)&lt;$I$22,1,0))</f>
        <v>0</v>
      </c>
      <c r="K77" s="33">
        <f t="shared" si="16"/>
        <v>0</v>
      </c>
      <c r="L77" s="33">
        <f t="shared" si="1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4"/>
        <v>0</v>
      </c>
      <c r="AE77" s="32"/>
      <c r="AF77" s="39"/>
      <c r="AG77" s="38"/>
    </row>
    <row r="78" spans="1:33" s="27" customFormat="1" hidden="1" x14ac:dyDescent="0.25">
      <c r="A78" s="30">
        <f t="shared" si="25"/>
        <v>0</v>
      </c>
      <c r="B78" s="122">
        <f t="shared" si="19"/>
        <v>0</v>
      </c>
      <c r="C78" s="121">
        <f t="shared" si="20"/>
        <v>0</v>
      </c>
      <c r="D78" s="121">
        <f t="shared" si="21"/>
        <v>0</v>
      </c>
      <c r="E78" s="121">
        <f>IFERROR(IF($A78=0,0,#REF!*#REF!),0)</f>
        <v>0</v>
      </c>
      <c r="F78" s="122">
        <f t="shared" si="22"/>
        <v>0</v>
      </c>
      <c r="I78" s="30">
        <f t="shared" si="23"/>
        <v>0</v>
      </c>
      <c r="J78" s="30">
        <f>IF(I78=1,1,IF(SUM(J79:J$170)+SUM(I$26:I78)&lt;$I$22,1,0))</f>
        <v>0</v>
      </c>
      <c r="K78" s="33">
        <f t="shared" si="16"/>
        <v>0</v>
      </c>
      <c r="L78" s="33">
        <f t="shared" si="1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4"/>
        <v>0</v>
      </c>
      <c r="AE78" s="32"/>
      <c r="AF78" s="39"/>
      <c r="AG78" s="38"/>
    </row>
    <row r="79" spans="1:33" s="27" customFormat="1" hidden="1" x14ac:dyDescent="0.25">
      <c r="A79" s="30">
        <f t="shared" si="25"/>
        <v>0</v>
      </c>
      <c r="B79" s="122">
        <f t="shared" si="19"/>
        <v>0</v>
      </c>
      <c r="C79" s="121">
        <f t="shared" si="20"/>
        <v>0</v>
      </c>
      <c r="D79" s="121">
        <f t="shared" si="21"/>
        <v>0</v>
      </c>
      <c r="E79" s="121">
        <f>IFERROR(IF($A79=0,0,#REF!*#REF!),0)</f>
        <v>0</v>
      </c>
      <c r="F79" s="122">
        <f t="shared" si="22"/>
        <v>0</v>
      </c>
      <c r="I79" s="30">
        <f t="shared" si="23"/>
        <v>0</v>
      </c>
      <c r="J79" s="30">
        <f>IF(I79=1,1,IF(SUM(J80:J$170)+SUM(I$26:I79)&lt;$I$22,1,0))</f>
        <v>0</v>
      </c>
      <c r="K79" s="33">
        <f t="shared" si="16"/>
        <v>0</v>
      </c>
      <c r="L79" s="33">
        <f t="shared" si="1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4"/>
        <v>0</v>
      </c>
      <c r="AE79" s="32"/>
      <c r="AF79" s="39"/>
      <c r="AG79" s="38"/>
    </row>
    <row r="80" spans="1:33" s="27" customFormat="1" hidden="1" x14ac:dyDescent="0.25">
      <c r="A80" s="30">
        <f t="shared" si="25"/>
        <v>0</v>
      </c>
      <c r="B80" s="122">
        <f t="shared" si="19"/>
        <v>0</v>
      </c>
      <c r="C80" s="121">
        <f t="shared" si="20"/>
        <v>0</v>
      </c>
      <c r="D80" s="121">
        <f t="shared" si="21"/>
        <v>0</v>
      </c>
      <c r="E80" s="121">
        <f>IFERROR(IF($A80=0,0,#REF!*#REF!),0)</f>
        <v>0</v>
      </c>
      <c r="F80" s="122">
        <f t="shared" si="22"/>
        <v>0</v>
      </c>
      <c r="I80" s="30">
        <f t="shared" si="23"/>
        <v>0</v>
      </c>
      <c r="J80" s="30">
        <f>IF(I80=1,1,IF(SUM(J81:J$170)+SUM(I$26:I80)&lt;$I$22,1,0))</f>
        <v>0</v>
      </c>
      <c r="K80" s="33">
        <f t="shared" si="16"/>
        <v>0</v>
      </c>
      <c r="L80" s="33">
        <f t="shared" si="1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4"/>
        <v>0</v>
      </c>
      <c r="AE80" s="32"/>
      <c r="AF80" s="39"/>
      <c r="AG80" s="38"/>
    </row>
    <row r="81" spans="1:33" s="27" customFormat="1" hidden="1" x14ac:dyDescent="0.25">
      <c r="A81" s="30">
        <f t="shared" si="25"/>
        <v>0</v>
      </c>
      <c r="B81" s="122">
        <f t="shared" si="19"/>
        <v>0</v>
      </c>
      <c r="C81" s="121">
        <f t="shared" si="20"/>
        <v>0</v>
      </c>
      <c r="D81" s="121">
        <f t="shared" si="21"/>
        <v>0</v>
      </c>
      <c r="E81" s="121">
        <f>IFERROR(IF($A81=0,0,#REF!*#REF!),0)</f>
        <v>0</v>
      </c>
      <c r="F81" s="122">
        <f t="shared" si="22"/>
        <v>0</v>
      </c>
      <c r="I81" s="30">
        <f t="shared" si="23"/>
        <v>0</v>
      </c>
      <c r="J81" s="30">
        <f>IF(I81=1,1,IF(SUM(J82:J$170)+SUM(I$26:I81)&lt;$I$22,1,0))</f>
        <v>0</v>
      </c>
      <c r="K81" s="33">
        <f t="shared" si="16"/>
        <v>0</v>
      </c>
      <c r="L81" s="33">
        <f t="shared" si="1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4"/>
        <v>0</v>
      </c>
      <c r="AE81" s="32"/>
      <c r="AF81" s="39"/>
      <c r="AG81" s="38"/>
    </row>
    <row r="82" spans="1:33" s="27" customFormat="1" hidden="1" x14ac:dyDescent="0.25">
      <c r="A82" s="30">
        <f t="shared" si="25"/>
        <v>0</v>
      </c>
      <c r="B82" s="122">
        <f t="shared" si="19"/>
        <v>0</v>
      </c>
      <c r="C82" s="121">
        <f t="shared" si="20"/>
        <v>0</v>
      </c>
      <c r="D82" s="121">
        <f t="shared" si="21"/>
        <v>0</v>
      </c>
      <c r="E82" s="121">
        <f>IFERROR(IF($A82=0,0,#REF!*#REF!),0)</f>
        <v>0</v>
      </c>
      <c r="F82" s="122">
        <f t="shared" si="22"/>
        <v>0</v>
      </c>
      <c r="I82" s="30">
        <f t="shared" si="23"/>
        <v>0</v>
      </c>
      <c r="J82" s="30">
        <f>IF(I82=1,1,IF(SUM(J83:J$170)+SUM(I$26:I82)&lt;$I$22,1,0))</f>
        <v>0</v>
      </c>
      <c r="K82" s="33">
        <f t="shared" si="16"/>
        <v>0</v>
      </c>
      <c r="L82" s="33">
        <f t="shared" si="17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4"/>
        <v>0</v>
      </c>
      <c r="AE82" s="32"/>
      <c r="AF82" s="39"/>
      <c r="AG82" s="38"/>
    </row>
    <row r="83" spans="1:33" s="27" customFormat="1" x14ac:dyDescent="0.25">
      <c r="A83" s="30"/>
      <c r="B83" s="122">
        <f t="shared" si="19"/>
        <v>0</v>
      </c>
      <c r="C83" s="121">
        <f t="shared" si="20"/>
        <v>0</v>
      </c>
      <c r="D83" s="121">
        <f t="shared" si="21"/>
        <v>0</v>
      </c>
      <c r="E83" s="121">
        <f>IFERROR(IF($A83=0,0,#REF!*#REF!),0)</f>
        <v>0</v>
      </c>
      <c r="F83" s="122">
        <f t="shared" si="22"/>
        <v>0</v>
      </c>
      <c r="I83" s="30">
        <v>1</v>
      </c>
      <c r="J83" s="30">
        <f>IF(I83=1,1,IF(SUM(J84:J$170)+SUM(I$26:I83)&lt;$I$22,1,0))</f>
        <v>1</v>
      </c>
      <c r="K83" s="33">
        <f t="shared" si="16"/>
        <v>1</v>
      </c>
      <c r="L83" s="33">
        <f t="shared" si="17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24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IF(I84=1,1,IF(SUM(J85:J$170)+SUM(I$26:I84)&lt;$I$22,1,0))</f>
        <v>1</v>
      </c>
      <c r="K84" s="33">
        <f t="shared" si="16"/>
        <v>1</v>
      </c>
      <c r="L84" s="33">
        <f t="shared" si="17"/>
        <v>1</v>
      </c>
      <c r="M84" s="33"/>
      <c r="N84" s="33"/>
      <c r="O84" s="33"/>
      <c r="P84" s="33"/>
      <c r="Q84" s="33"/>
      <c r="R84" s="33"/>
      <c r="S84" s="33"/>
      <c r="T84" s="195"/>
      <c r="U84" s="48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ROUND(SUM(AD85:AD104),2)</f>
        <v>0</v>
      </c>
      <c r="AE84" s="32"/>
      <c r="AF84" s="39"/>
      <c r="AG84" s="38"/>
    </row>
    <row r="85" spans="1:33" s="27" customFormat="1" x14ac:dyDescent="0.25">
      <c r="A85" s="30"/>
      <c r="B85" s="122">
        <f t="shared" ref="B85:B104" si="26">IFERROR(IF($A85=0,0, ($AD85/$G$1)/$E$1  ),0)</f>
        <v>0</v>
      </c>
      <c r="C85" s="121">
        <f t="shared" ref="C85:C104" si="27">IF($A85=0,0,$B85*$E$1)</f>
        <v>0</v>
      </c>
      <c r="D85" s="121">
        <f t="shared" ref="D85:D104" si="28">IF($A85=0,0,$B85*$F$1)</f>
        <v>0</v>
      </c>
      <c r="E85" s="121">
        <f>IFERROR(IF($A85=0,0,#REF!*#REF!),0)</f>
        <v>0</v>
      </c>
      <c r="F85" s="122">
        <f t="shared" ref="F85:F104" si="29">IF($A85=0,0, ( ($AD85/$E85) / $Y85))</f>
        <v>0</v>
      </c>
      <c r="I85" s="30">
        <v>1</v>
      </c>
      <c r="J85" s="30">
        <f>IF(I85=1,1,IF(SUM(J86:J$170)+SUM(I$26:I85)&lt;$I$22,1,0))</f>
        <v>1</v>
      </c>
      <c r="K85" s="33">
        <f t="shared" si="16"/>
        <v>1</v>
      </c>
      <c r="L85" s="33">
        <f t="shared" si="1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>ROUND(AB85*AC85,4)</f>
        <v>0</v>
      </c>
      <c r="AE85" s="32"/>
      <c r="AF85" s="39"/>
      <c r="AG85" s="38"/>
    </row>
    <row r="86" spans="1:33" s="27" customFormat="1" x14ac:dyDescent="0.25">
      <c r="A86" s="30"/>
      <c r="B86" s="122">
        <f t="shared" si="26"/>
        <v>0</v>
      </c>
      <c r="C86" s="121">
        <f t="shared" si="27"/>
        <v>0</v>
      </c>
      <c r="D86" s="121">
        <f t="shared" si="28"/>
        <v>0</v>
      </c>
      <c r="E86" s="121">
        <f>IFERROR(IF($A86=0,0,#REF!*#REF!),0)</f>
        <v>0</v>
      </c>
      <c r="F86" s="122">
        <f t="shared" si="29"/>
        <v>0</v>
      </c>
      <c r="I86" s="30">
        <v>1</v>
      </c>
      <c r="J86" s="30">
        <f>IF(I86=1,1,IF(SUM(J87:J$170)+SUM(I$26:I86)&lt;$I$22,1,0))</f>
        <v>1</v>
      </c>
      <c r="K86" s="33">
        <f t="shared" si="16"/>
        <v>1</v>
      </c>
      <c r="L86" s="33">
        <f t="shared" si="17"/>
        <v>1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ref="AD86:AD104" si="30">ROUND(AB86*AC86,4)</f>
        <v>0</v>
      </c>
      <c r="AE86" s="32"/>
      <c r="AF86" s="39"/>
      <c r="AG86" s="38"/>
    </row>
    <row r="87" spans="1:33" s="27" customFormat="1" hidden="1" x14ac:dyDescent="0.25">
      <c r="A87" s="30">
        <f t="shared" ref="A87:A104" si="31">IFERROR(IF(AD87&gt;0,T87,0),0)</f>
        <v>0</v>
      </c>
      <c r="B87" s="122">
        <f t="shared" si="26"/>
        <v>0</v>
      </c>
      <c r="C87" s="121">
        <f t="shared" si="27"/>
        <v>0</v>
      </c>
      <c r="D87" s="121">
        <f t="shared" si="28"/>
        <v>0</v>
      </c>
      <c r="E87" s="121">
        <f>IFERROR(IF($A87=0,0,#REF!*#REF!),0)</f>
        <v>0</v>
      </c>
      <c r="F87" s="122">
        <f t="shared" si="29"/>
        <v>0</v>
      </c>
      <c r="I87" s="30">
        <f t="shared" ref="I87:I104" si="32">IF($AD87=0,0,1)</f>
        <v>0</v>
      </c>
      <c r="J87" s="30">
        <f>IF(I87=1,1,IF(SUM(J88:J$170)+SUM(I$26:I87)&lt;$I$22,1,0))</f>
        <v>0</v>
      </c>
      <c r="K87" s="33">
        <f t="shared" si="16"/>
        <v>0</v>
      </c>
      <c r="L87" s="33">
        <f t="shared" si="1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30"/>
        <v>0</v>
      </c>
      <c r="AE87" s="32"/>
      <c r="AF87" s="39"/>
      <c r="AG87" s="38"/>
    </row>
    <row r="88" spans="1:33" s="27" customFormat="1" hidden="1" x14ac:dyDescent="0.25">
      <c r="A88" s="30">
        <f t="shared" si="31"/>
        <v>0</v>
      </c>
      <c r="B88" s="122">
        <f t="shared" si="26"/>
        <v>0</v>
      </c>
      <c r="C88" s="121">
        <f t="shared" si="27"/>
        <v>0</v>
      </c>
      <c r="D88" s="121">
        <f t="shared" si="28"/>
        <v>0</v>
      </c>
      <c r="E88" s="121">
        <f>IFERROR(IF($A88=0,0,#REF!*#REF!),0)</f>
        <v>0</v>
      </c>
      <c r="F88" s="122">
        <f t="shared" si="29"/>
        <v>0</v>
      </c>
      <c r="I88" s="30">
        <f t="shared" si="32"/>
        <v>0</v>
      </c>
      <c r="J88" s="30">
        <f>IF(I88=1,1,IF(SUM(J89:J$170)+SUM(I$26:I88)&lt;$I$22,1,0))</f>
        <v>0</v>
      </c>
      <c r="K88" s="33">
        <f t="shared" si="16"/>
        <v>0</v>
      </c>
      <c r="L88" s="33">
        <f t="shared" si="1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30"/>
        <v>0</v>
      </c>
      <c r="AE88" s="32"/>
      <c r="AF88" s="39"/>
      <c r="AG88" s="38"/>
    </row>
    <row r="89" spans="1:33" s="27" customFormat="1" hidden="1" x14ac:dyDescent="0.25">
      <c r="A89" s="30">
        <f t="shared" si="31"/>
        <v>0</v>
      </c>
      <c r="B89" s="122">
        <f t="shared" si="26"/>
        <v>0</v>
      </c>
      <c r="C89" s="121">
        <f t="shared" si="27"/>
        <v>0</v>
      </c>
      <c r="D89" s="121">
        <f t="shared" si="28"/>
        <v>0</v>
      </c>
      <c r="E89" s="121">
        <f>IFERROR(IF($A89=0,0,#REF!*#REF!),0)</f>
        <v>0</v>
      </c>
      <c r="F89" s="122">
        <f t="shared" si="29"/>
        <v>0</v>
      </c>
      <c r="I89" s="30">
        <f t="shared" si="32"/>
        <v>0</v>
      </c>
      <c r="J89" s="30">
        <f>IF(I89=1,1,IF(SUM(J90:J$170)+SUM(I$26:I89)&lt;$I$22,1,0))</f>
        <v>0</v>
      </c>
      <c r="K89" s="33">
        <f t="shared" si="16"/>
        <v>0</v>
      </c>
      <c r="L89" s="33">
        <f t="shared" si="1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30"/>
        <v>0</v>
      </c>
      <c r="AE89" s="32"/>
      <c r="AF89" s="39"/>
      <c r="AG89" s="38"/>
    </row>
    <row r="90" spans="1:33" s="27" customFormat="1" hidden="1" x14ac:dyDescent="0.25">
      <c r="A90" s="30">
        <f t="shared" si="31"/>
        <v>0</v>
      </c>
      <c r="B90" s="122">
        <f t="shared" si="26"/>
        <v>0</v>
      </c>
      <c r="C90" s="121">
        <f t="shared" si="27"/>
        <v>0</v>
      </c>
      <c r="D90" s="121">
        <f t="shared" si="28"/>
        <v>0</v>
      </c>
      <c r="E90" s="121">
        <f>IFERROR(IF($A90=0,0,#REF!*#REF!),0)</f>
        <v>0</v>
      </c>
      <c r="F90" s="122">
        <f t="shared" si="29"/>
        <v>0</v>
      </c>
      <c r="I90" s="30">
        <f t="shared" si="32"/>
        <v>0</v>
      </c>
      <c r="J90" s="30">
        <f>IF(I90=1,1,IF(SUM(J91:J$170)+SUM(I$26:I90)&lt;$I$22,1,0))</f>
        <v>0</v>
      </c>
      <c r="K90" s="33">
        <f t="shared" si="16"/>
        <v>0</v>
      </c>
      <c r="L90" s="33">
        <f t="shared" si="17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30"/>
        <v>0</v>
      </c>
      <c r="AE90" s="32"/>
      <c r="AF90" s="39"/>
      <c r="AG90" s="38"/>
    </row>
    <row r="91" spans="1:33" s="27" customFormat="1" hidden="1" x14ac:dyDescent="0.25">
      <c r="A91" s="30">
        <f t="shared" si="31"/>
        <v>0</v>
      </c>
      <c r="B91" s="122">
        <f t="shared" si="26"/>
        <v>0</v>
      </c>
      <c r="C91" s="121">
        <f t="shared" si="27"/>
        <v>0</v>
      </c>
      <c r="D91" s="121">
        <f t="shared" si="28"/>
        <v>0</v>
      </c>
      <c r="E91" s="121">
        <f>IFERROR(IF($A91=0,0,#REF!*#REF!),0)</f>
        <v>0</v>
      </c>
      <c r="F91" s="122">
        <f t="shared" si="29"/>
        <v>0</v>
      </c>
      <c r="I91" s="30">
        <f t="shared" si="32"/>
        <v>0</v>
      </c>
      <c r="J91" s="30">
        <f>IF(I91=1,1,IF(SUM(J92:J$170)+SUM(I$26:I91)&lt;$I$22,1,0))</f>
        <v>0</v>
      </c>
      <c r="K91" s="33">
        <f t="shared" ref="K91:K122" si="33">MAX(I91:J91)</f>
        <v>0</v>
      </c>
      <c r="L91" s="33">
        <f t="shared" ref="L91:L122" si="34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30"/>
        <v>0</v>
      </c>
      <c r="AE91" s="32"/>
      <c r="AF91" s="39"/>
      <c r="AG91" s="38"/>
    </row>
    <row r="92" spans="1:33" s="27" customFormat="1" hidden="1" x14ac:dyDescent="0.25">
      <c r="A92" s="30">
        <f t="shared" si="31"/>
        <v>0</v>
      </c>
      <c r="B92" s="122">
        <f t="shared" si="26"/>
        <v>0</v>
      </c>
      <c r="C92" s="121">
        <f t="shared" si="27"/>
        <v>0</v>
      </c>
      <c r="D92" s="121">
        <f t="shared" si="28"/>
        <v>0</v>
      </c>
      <c r="E92" s="121">
        <f>IFERROR(IF($A92=0,0,#REF!*#REF!),0)</f>
        <v>0</v>
      </c>
      <c r="F92" s="122">
        <f t="shared" si="29"/>
        <v>0</v>
      </c>
      <c r="I92" s="30">
        <f t="shared" si="32"/>
        <v>0</v>
      </c>
      <c r="J92" s="30">
        <f>IF(I92=1,1,IF(SUM(J93:J$170)+SUM(I$26:I92)&lt;$I$22,1,0))</f>
        <v>0</v>
      </c>
      <c r="K92" s="33">
        <f t="shared" si="33"/>
        <v>0</v>
      </c>
      <c r="L92" s="33">
        <f t="shared" si="34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30"/>
        <v>0</v>
      </c>
      <c r="AE92" s="32"/>
      <c r="AF92" s="39"/>
      <c r="AG92" s="38"/>
    </row>
    <row r="93" spans="1:33" s="27" customFormat="1" hidden="1" x14ac:dyDescent="0.25">
      <c r="A93" s="30">
        <f t="shared" si="31"/>
        <v>0</v>
      </c>
      <c r="B93" s="122">
        <f t="shared" si="26"/>
        <v>0</v>
      </c>
      <c r="C93" s="121">
        <f t="shared" si="27"/>
        <v>0</v>
      </c>
      <c r="D93" s="121">
        <f t="shared" si="28"/>
        <v>0</v>
      </c>
      <c r="E93" s="121">
        <f>IFERROR(IF($A93=0,0,#REF!*#REF!),0)</f>
        <v>0</v>
      </c>
      <c r="F93" s="122">
        <f t="shared" si="29"/>
        <v>0</v>
      </c>
      <c r="I93" s="30">
        <f t="shared" si="32"/>
        <v>0</v>
      </c>
      <c r="J93" s="30">
        <f>IF(I93=1,1,IF(SUM(J94:J$170)+SUM(I$26:I93)&lt;$I$22,1,0))</f>
        <v>0</v>
      </c>
      <c r="K93" s="33">
        <f t="shared" si="33"/>
        <v>0</v>
      </c>
      <c r="L93" s="33">
        <f t="shared" si="34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30"/>
        <v>0</v>
      </c>
      <c r="AE93" s="32"/>
      <c r="AF93" s="39"/>
      <c r="AG93" s="38"/>
    </row>
    <row r="94" spans="1:33" s="27" customFormat="1" hidden="1" x14ac:dyDescent="0.25">
      <c r="A94" s="30">
        <f t="shared" si="31"/>
        <v>0</v>
      </c>
      <c r="B94" s="122">
        <f t="shared" si="26"/>
        <v>0</v>
      </c>
      <c r="C94" s="121">
        <f t="shared" si="27"/>
        <v>0</v>
      </c>
      <c r="D94" s="121">
        <f t="shared" si="28"/>
        <v>0</v>
      </c>
      <c r="E94" s="121">
        <f>IFERROR(IF($A94=0,0,#REF!*#REF!),0)</f>
        <v>0</v>
      </c>
      <c r="F94" s="122">
        <f t="shared" si="29"/>
        <v>0</v>
      </c>
      <c r="I94" s="30">
        <f t="shared" si="32"/>
        <v>0</v>
      </c>
      <c r="J94" s="30">
        <f>IF(I94=1,1,IF(SUM(J95:J$170)+SUM(I$26:I94)&lt;$I$22,1,0))</f>
        <v>0</v>
      </c>
      <c r="K94" s="33">
        <f t="shared" si="33"/>
        <v>0</v>
      </c>
      <c r="L94" s="33">
        <f t="shared" si="34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30"/>
        <v>0</v>
      </c>
      <c r="AE94" s="32"/>
      <c r="AF94" s="39"/>
      <c r="AG94" s="38"/>
    </row>
    <row r="95" spans="1:33" s="27" customFormat="1" hidden="1" x14ac:dyDescent="0.25">
      <c r="A95" s="30">
        <f t="shared" si="31"/>
        <v>0</v>
      </c>
      <c r="B95" s="122">
        <f t="shared" si="26"/>
        <v>0</v>
      </c>
      <c r="C95" s="121">
        <f t="shared" si="27"/>
        <v>0</v>
      </c>
      <c r="D95" s="121">
        <f t="shared" si="28"/>
        <v>0</v>
      </c>
      <c r="E95" s="121">
        <f>IFERROR(IF($A95=0,0,#REF!*#REF!),0)</f>
        <v>0</v>
      </c>
      <c r="F95" s="122">
        <f t="shared" si="29"/>
        <v>0</v>
      </c>
      <c r="I95" s="30">
        <f t="shared" si="32"/>
        <v>0</v>
      </c>
      <c r="J95" s="30">
        <f>IF(I95=1,1,IF(SUM(J96:J$170)+SUM(I$26:I95)&lt;$I$22,1,0))</f>
        <v>0</v>
      </c>
      <c r="K95" s="33">
        <f t="shared" si="33"/>
        <v>0</v>
      </c>
      <c r="L95" s="33">
        <f t="shared" si="34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30"/>
        <v>0</v>
      </c>
      <c r="AE95" s="32"/>
      <c r="AF95" s="39"/>
      <c r="AG95" s="38"/>
    </row>
    <row r="96" spans="1:33" s="27" customFormat="1" hidden="1" x14ac:dyDescent="0.25">
      <c r="A96" s="30">
        <f t="shared" si="31"/>
        <v>0</v>
      </c>
      <c r="B96" s="122">
        <f t="shared" si="26"/>
        <v>0</v>
      </c>
      <c r="C96" s="121">
        <f t="shared" si="27"/>
        <v>0</v>
      </c>
      <c r="D96" s="121">
        <f t="shared" si="28"/>
        <v>0</v>
      </c>
      <c r="E96" s="121">
        <f>IFERROR(IF($A96=0,0,#REF!*#REF!),0)</f>
        <v>0</v>
      </c>
      <c r="F96" s="122">
        <f t="shared" si="29"/>
        <v>0</v>
      </c>
      <c r="I96" s="30">
        <f t="shared" si="32"/>
        <v>0</v>
      </c>
      <c r="J96" s="30">
        <f>IF(I96=1,1,IF(SUM(J97:J$170)+SUM(I$26:I96)&lt;$I$22,1,0))</f>
        <v>0</v>
      </c>
      <c r="K96" s="33">
        <f t="shared" si="33"/>
        <v>0</v>
      </c>
      <c r="L96" s="33">
        <f t="shared" si="34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30"/>
        <v>0</v>
      </c>
      <c r="AE96" s="32"/>
      <c r="AF96" s="39"/>
      <c r="AG96" s="38"/>
    </row>
    <row r="97" spans="1:33" s="27" customFormat="1" hidden="1" x14ac:dyDescent="0.25">
      <c r="A97" s="30">
        <f t="shared" si="31"/>
        <v>0</v>
      </c>
      <c r="B97" s="122">
        <f t="shared" si="26"/>
        <v>0</v>
      </c>
      <c r="C97" s="121">
        <f t="shared" si="27"/>
        <v>0</v>
      </c>
      <c r="D97" s="121">
        <f t="shared" si="28"/>
        <v>0</v>
      </c>
      <c r="E97" s="121">
        <f>IFERROR(IF($A97=0,0,#REF!*#REF!),0)</f>
        <v>0</v>
      </c>
      <c r="F97" s="122">
        <f t="shared" si="29"/>
        <v>0</v>
      </c>
      <c r="I97" s="30">
        <f t="shared" si="32"/>
        <v>0</v>
      </c>
      <c r="J97" s="30">
        <f>IF(I97=1,1,IF(SUM(J98:J$170)+SUM(I$26:I97)&lt;$I$22,1,0))</f>
        <v>0</v>
      </c>
      <c r="K97" s="33">
        <f t="shared" si="33"/>
        <v>0</v>
      </c>
      <c r="L97" s="33">
        <f t="shared" si="34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30"/>
        <v>0</v>
      </c>
      <c r="AE97" s="32"/>
      <c r="AF97" s="39"/>
      <c r="AG97" s="38"/>
    </row>
    <row r="98" spans="1:33" s="27" customFormat="1" ht="14.45" hidden="1" customHeight="1" x14ac:dyDescent="0.25">
      <c r="A98" s="30">
        <f t="shared" si="31"/>
        <v>0</v>
      </c>
      <c r="B98" s="122">
        <f t="shared" si="26"/>
        <v>0</v>
      </c>
      <c r="C98" s="121">
        <f t="shared" si="27"/>
        <v>0</v>
      </c>
      <c r="D98" s="121">
        <f t="shared" si="28"/>
        <v>0</v>
      </c>
      <c r="E98" s="121">
        <f>IFERROR(IF($A98=0,0,#REF!*#REF!),0)</f>
        <v>0</v>
      </c>
      <c r="F98" s="122">
        <f t="shared" si="29"/>
        <v>0</v>
      </c>
      <c r="I98" s="30">
        <f t="shared" si="32"/>
        <v>0</v>
      </c>
      <c r="J98" s="30">
        <f>IF(I98=1,1,IF(SUM(J99:J$170)+SUM(I$26:I98)&lt;$I$22,1,0))</f>
        <v>0</v>
      </c>
      <c r="K98" s="33">
        <f t="shared" si="33"/>
        <v>0</v>
      </c>
      <c r="L98" s="33">
        <f t="shared" si="34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30"/>
        <v>0</v>
      </c>
      <c r="AE98" s="32"/>
      <c r="AF98" s="39"/>
      <c r="AG98" s="38"/>
    </row>
    <row r="99" spans="1:33" s="27" customFormat="1" hidden="1" x14ac:dyDescent="0.25">
      <c r="A99" s="30">
        <f t="shared" si="31"/>
        <v>0</v>
      </c>
      <c r="B99" s="122">
        <f t="shared" si="26"/>
        <v>0</v>
      </c>
      <c r="C99" s="121">
        <f t="shared" si="27"/>
        <v>0</v>
      </c>
      <c r="D99" s="121">
        <f t="shared" si="28"/>
        <v>0</v>
      </c>
      <c r="E99" s="121">
        <f>IFERROR(IF($A99=0,0,#REF!*#REF!),0)</f>
        <v>0</v>
      </c>
      <c r="F99" s="122">
        <f t="shared" si="29"/>
        <v>0</v>
      </c>
      <c r="I99" s="30">
        <f t="shared" si="32"/>
        <v>0</v>
      </c>
      <c r="J99" s="30">
        <f>IF(I99=1,1,IF(SUM(J100:J$170)+SUM(I$26:I99)&lt;$I$22,1,0))</f>
        <v>0</v>
      </c>
      <c r="K99" s="33">
        <f t="shared" si="33"/>
        <v>0</v>
      </c>
      <c r="L99" s="33">
        <f t="shared" si="34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30"/>
        <v>0</v>
      </c>
      <c r="AE99" s="32"/>
      <c r="AF99" s="39"/>
      <c r="AG99" s="38"/>
    </row>
    <row r="100" spans="1:33" s="27" customFormat="1" hidden="1" x14ac:dyDescent="0.25">
      <c r="A100" s="30">
        <f t="shared" si="31"/>
        <v>0</v>
      </c>
      <c r="B100" s="122">
        <f t="shared" si="26"/>
        <v>0</v>
      </c>
      <c r="C100" s="121">
        <f t="shared" si="27"/>
        <v>0</v>
      </c>
      <c r="D100" s="121">
        <f t="shared" si="28"/>
        <v>0</v>
      </c>
      <c r="E100" s="121">
        <f>IFERROR(IF($A100=0,0,#REF!*#REF!),0)</f>
        <v>0</v>
      </c>
      <c r="F100" s="122">
        <f t="shared" si="29"/>
        <v>0</v>
      </c>
      <c r="I100" s="30">
        <f t="shared" si="32"/>
        <v>0</v>
      </c>
      <c r="J100" s="30">
        <f>IF(I100=1,1,IF(SUM(J101:J$170)+SUM(I$26:I100)&lt;$I$22,1,0))</f>
        <v>0</v>
      </c>
      <c r="K100" s="33">
        <f t="shared" si="33"/>
        <v>0</v>
      </c>
      <c r="L100" s="33">
        <f t="shared" si="34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30"/>
        <v>0</v>
      </c>
      <c r="AE100" s="32"/>
      <c r="AF100" s="39"/>
      <c r="AG100" s="38"/>
    </row>
    <row r="101" spans="1:33" s="27" customFormat="1" hidden="1" x14ac:dyDescent="0.25">
      <c r="A101" s="30">
        <f t="shared" si="31"/>
        <v>0</v>
      </c>
      <c r="B101" s="122">
        <f t="shared" si="26"/>
        <v>0</v>
      </c>
      <c r="C101" s="121">
        <f t="shared" si="27"/>
        <v>0</v>
      </c>
      <c r="D101" s="121">
        <f t="shared" si="28"/>
        <v>0</v>
      </c>
      <c r="E101" s="121">
        <f>IFERROR(IF($A101=0,0,#REF!*#REF!),0)</f>
        <v>0</v>
      </c>
      <c r="F101" s="122">
        <f t="shared" si="29"/>
        <v>0</v>
      </c>
      <c r="I101" s="30">
        <f t="shared" si="32"/>
        <v>0</v>
      </c>
      <c r="J101" s="30">
        <f>IF(I101=1,1,IF(SUM(J102:J$170)+SUM(I$26:I101)&lt;$I$22,1,0))</f>
        <v>0</v>
      </c>
      <c r="K101" s="33">
        <f t="shared" si="33"/>
        <v>0</v>
      </c>
      <c r="L101" s="33">
        <f t="shared" si="34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30"/>
        <v>0</v>
      </c>
      <c r="AE101" s="32"/>
      <c r="AF101" s="39"/>
      <c r="AG101" s="38"/>
    </row>
    <row r="102" spans="1:33" s="27" customFormat="1" hidden="1" x14ac:dyDescent="0.25">
      <c r="A102" s="30">
        <f t="shared" si="31"/>
        <v>0</v>
      </c>
      <c r="B102" s="122">
        <f t="shared" si="26"/>
        <v>0</v>
      </c>
      <c r="C102" s="121">
        <f t="shared" si="27"/>
        <v>0</v>
      </c>
      <c r="D102" s="121">
        <f t="shared" si="28"/>
        <v>0</v>
      </c>
      <c r="E102" s="121">
        <f>IFERROR(IF($A102=0,0,#REF!*#REF!),0)</f>
        <v>0</v>
      </c>
      <c r="F102" s="122">
        <f t="shared" si="29"/>
        <v>0</v>
      </c>
      <c r="I102" s="30">
        <f t="shared" si="32"/>
        <v>0</v>
      </c>
      <c r="J102" s="30">
        <f>IF(I102=1,1,IF(SUM(J103:J$170)+SUM(I$26:I102)&lt;$I$22,1,0))</f>
        <v>0</v>
      </c>
      <c r="K102" s="33">
        <f t="shared" si="33"/>
        <v>0</v>
      </c>
      <c r="L102" s="33">
        <f t="shared" si="34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30"/>
        <v>0</v>
      </c>
      <c r="AE102" s="32"/>
      <c r="AF102" s="39"/>
      <c r="AG102" s="38"/>
    </row>
    <row r="103" spans="1:33" s="27" customFormat="1" hidden="1" x14ac:dyDescent="0.25">
      <c r="A103" s="30">
        <f t="shared" si="31"/>
        <v>0</v>
      </c>
      <c r="B103" s="122">
        <f t="shared" si="26"/>
        <v>0</v>
      </c>
      <c r="C103" s="121">
        <f t="shared" si="27"/>
        <v>0</v>
      </c>
      <c r="D103" s="121">
        <f t="shared" si="28"/>
        <v>0</v>
      </c>
      <c r="E103" s="121">
        <f>IFERROR(IF($A103=0,0,#REF!*#REF!),0)</f>
        <v>0</v>
      </c>
      <c r="F103" s="122">
        <f t="shared" si="29"/>
        <v>0</v>
      </c>
      <c r="I103" s="30">
        <f t="shared" si="32"/>
        <v>0</v>
      </c>
      <c r="J103" s="30">
        <f>IF(I103=1,1,IF(SUM(J104:J$170)+SUM(I$26:I103)&lt;$I$22,1,0))</f>
        <v>0</v>
      </c>
      <c r="K103" s="33">
        <f t="shared" si="33"/>
        <v>0</v>
      </c>
      <c r="L103" s="33">
        <f t="shared" si="34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30"/>
        <v>0</v>
      </c>
      <c r="AE103" s="32"/>
      <c r="AF103" s="39"/>
      <c r="AG103" s="38"/>
    </row>
    <row r="104" spans="1:33" s="27" customFormat="1" hidden="1" x14ac:dyDescent="0.25">
      <c r="A104" s="30">
        <f t="shared" si="31"/>
        <v>0</v>
      </c>
      <c r="B104" s="122">
        <f t="shared" si="26"/>
        <v>0</v>
      </c>
      <c r="C104" s="121">
        <f t="shared" si="27"/>
        <v>0</v>
      </c>
      <c r="D104" s="121">
        <f t="shared" si="28"/>
        <v>0</v>
      </c>
      <c r="E104" s="121">
        <f>IFERROR(IF($A104=0,0,#REF!*#REF!),0)</f>
        <v>0</v>
      </c>
      <c r="F104" s="122">
        <f t="shared" si="29"/>
        <v>0</v>
      </c>
      <c r="I104" s="30">
        <f t="shared" si="32"/>
        <v>0</v>
      </c>
      <c r="J104" s="30">
        <f>IF(I104=1,1,IF(SUM(J105:J$170)+SUM(I$26:I104)&lt;$I$22,1,0))</f>
        <v>0</v>
      </c>
      <c r="K104" s="33">
        <f t="shared" si="33"/>
        <v>0</v>
      </c>
      <c r="L104" s="33">
        <f t="shared" si="34"/>
        <v>0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30"/>
        <v>0</v>
      </c>
      <c r="AE104" s="32"/>
      <c r="AF104" s="39"/>
      <c r="AG104" s="38"/>
    </row>
    <row r="105" spans="1:33" s="27" customFormat="1" x14ac:dyDescent="0.25">
      <c r="A105" s="31"/>
      <c r="B105" s="31"/>
      <c r="C105" s="31"/>
      <c r="D105" s="31"/>
      <c r="E105" s="31"/>
      <c r="F105" s="31"/>
      <c r="I105" s="30">
        <v>1</v>
      </c>
      <c r="J105" s="30">
        <f>IF(I105=1,1,IF(SUM(J108:J$170)+SUM(I$26:I105)&lt;$I$22,1,0))</f>
        <v>1</v>
      </c>
      <c r="K105" s="33">
        <f t="shared" si="33"/>
        <v>1</v>
      </c>
      <c r="L105" s="33">
        <f t="shared" si="34"/>
        <v>1</v>
      </c>
      <c r="M105" s="33"/>
      <c r="N105" s="33"/>
      <c r="O105" s="33"/>
      <c r="P105" s="33"/>
      <c r="Q105" s="33"/>
      <c r="R105" s="33"/>
      <c r="S105" s="33"/>
      <c r="T105" s="195"/>
      <c r="U105" s="48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ROUND(AD41+AD63+AD84,2)</f>
        <v>23354.05</v>
      </c>
      <c r="AE105" s="32"/>
      <c r="AF105" s="39"/>
      <c r="AG105" s="38"/>
    </row>
    <row r="106" spans="1:33" s="101" customFormat="1" ht="14.45" customHeight="1" x14ac:dyDescent="0.25">
      <c r="A106" s="30"/>
      <c r="B106" s="122">
        <f>IFERROR(IF($A106=0,0, ($AD106/$G$1)/$E$1  ),0)</f>
        <v>0</v>
      </c>
      <c r="C106" s="121">
        <f>IF($A106=0,0,$B106*$E$1)</f>
        <v>0</v>
      </c>
      <c r="D106" s="121">
        <f>IF($A106=0,0,$B106*$F$1)</f>
        <v>0</v>
      </c>
      <c r="E106" s="121"/>
      <c r="F106" s="122"/>
      <c r="G106" s="64" t="s">
        <v>16</v>
      </c>
      <c r="H106" s="63">
        <f>IFERROR(IF(G106=$A$1,1,0),0)</f>
        <v>1</v>
      </c>
      <c r="I106" s="30">
        <v>1</v>
      </c>
      <c r="J106" s="30">
        <f>H106</f>
        <v>1</v>
      </c>
      <c r="K106" s="33">
        <f t="shared" si="33"/>
        <v>1</v>
      </c>
      <c r="L106" s="33">
        <f t="shared" si="34"/>
        <v>1</v>
      </c>
      <c r="M106" s="33"/>
      <c r="N106" s="33"/>
      <c r="O106" s="33"/>
      <c r="P106" s="33"/>
      <c r="Q106" s="33"/>
      <c r="R106" s="33"/>
      <c r="S106" s="61"/>
      <c r="T106" s="157">
        <v>1</v>
      </c>
      <c r="U106" s="168"/>
      <c r="V106" s="185"/>
      <c r="W106" s="185"/>
      <c r="X106" s="185"/>
      <c r="Y106" s="184"/>
      <c r="Z106" s="183"/>
      <c r="AA106" s="183"/>
      <c r="AB106" s="189" t="s">
        <v>42</v>
      </c>
      <c r="AC106" s="188">
        <v>0.84040000000000004</v>
      </c>
      <c r="AD106" s="187">
        <f>$AD$105*AC106*T106</f>
        <v>19626.743620000001</v>
      </c>
      <c r="AE106" s="102"/>
      <c r="AF106" s="104"/>
      <c r="AG106" s="103"/>
    </row>
    <row r="107" spans="1:33" s="101" customFormat="1" ht="22.35" customHeight="1" x14ac:dyDescent="0.25">
      <c r="A107" s="112"/>
      <c r="B107" s="112"/>
      <c r="C107" s="112"/>
      <c r="D107" s="112"/>
      <c r="E107" s="112"/>
      <c r="F107" s="112"/>
      <c r="I107" s="30">
        <v>1</v>
      </c>
      <c r="J107" s="30">
        <f>IF(I107=1,1,IF(SUM(J110:J$170)+SUM(I$26:I107)&lt;$I$22,1,0))</f>
        <v>1</v>
      </c>
      <c r="K107" s="33">
        <f t="shared" si="33"/>
        <v>1</v>
      </c>
      <c r="L107" s="33">
        <f t="shared" si="34"/>
        <v>1</v>
      </c>
      <c r="M107" s="33"/>
      <c r="N107" s="33"/>
      <c r="O107" s="33"/>
      <c r="P107" s="33"/>
      <c r="Q107" s="33"/>
      <c r="R107" s="33"/>
      <c r="S107" s="61"/>
      <c r="T107" s="186"/>
      <c r="U107" s="168"/>
      <c r="V107" s="185"/>
      <c r="W107" s="185"/>
      <c r="X107" s="185"/>
      <c r="Y107" s="184"/>
      <c r="Z107" s="183"/>
      <c r="AA107" s="183"/>
      <c r="AB107" s="182"/>
      <c r="AC107" s="181" t="s">
        <v>41</v>
      </c>
      <c r="AD107" s="180">
        <f>ROUND(AD105+AD106,2)</f>
        <v>42980.79</v>
      </c>
      <c r="AE107" s="102"/>
      <c r="AF107" s="104"/>
      <c r="AG107" s="103"/>
    </row>
    <row r="108" spans="1:33" s="101" customFormat="1" ht="25.35" customHeight="1" x14ac:dyDescent="0.25">
      <c r="A108" s="112"/>
      <c r="B108" s="112"/>
      <c r="C108" s="112"/>
      <c r="D108" s="112"/>
      <c r="E108" s="112"/>
      <c r="F108" s="112"/>
      <c r="G108" s="100" t="s">
        <v>18</v>
      </c>
      <c r="H108" s="100" t="s">
        <v>17</v>
      </c>
      <c r="I108" s="30">
        <v>1</v>
      </c>
      <c r="J108" s="30">
        <f>IF(I108=1,1,IF(SUM(J110:J$170)+SUM(I$26:I108)&lt;$I$22,1,0))</f>
        <v>1</v>
      </c>
      <c r="K108" s="33">
        <f t="shared" si="33"/>
        <v>1</v>
      </c>
      <c r="L108" s="33">
        <f t="shared" si="34"/>
        <v>1</v>
      </c>
      <c r="M108" s="33"/>
      <c r="N108" s="33"/>
      <c r="O108" s="33"/>
      <c r="P108" s="33"/>
      <c r="Q108" s="33"/>
      <c r="R108" s="33"/>
      <c r="S108" s="61"/>
      <c r="T108" s="179" t="s">
        <v>40</v>
      </c>
      <c r="U108" s="168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E108" s="102"/>
      <c r="AF108" s="104"/>
      <c r="AG108" s="103"/>
    </row>
    <row r="109" spans="1:33" s="101" customFormat="1" ht="14.45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63">
        <f t="shared" ref="H109:H118" si="35">IFERROR(IF(G109=$A$1,1,0),0)</f>
        <v>1</v>
      </c>
      <c r="I109" s="30">
        <v>1</v>
      </c>
      <c r="J109" s="30">
        <f t="shared" ref="J109:J118" si="36">I109</f>
        <v>1</v>
      </c>
      <c r="K109" s="33">
        <f t="shared" si="33"/>
        <v>1</v>
      </c>
      <c r="L109" s="33">
        <f t="shared" si="34"/>
        <v>1</v>
      </c>
      <c r="M109" s="33"/>
      <c r="N109" s="33"/>
      <c r="O109" s="33"/>
      <c r="P109" s="33"/>
      <c r="Q109" s="33"/>
      <c r="R109" s="33"/>
      <c r="S109" s="61"/>
      <c r="T109" s="157">
        <v>1</v>
      </c>
      <c r="U109" s="168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7006.2143999999998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63">
        <f t="shared" si="35"/>
        <v>1</v>
      </c>
      <c r="I110" s="30">
        <f t="shared" ref="I110:I118" si="37">IF($AD110=0,0,1)</f>
        <v>0</v>
      </c>
      <c r="J110" s="30">
        <f t="shared" si="36"/>
        <v>0</v>
      </c>
      <c r="K110" s="33">
        <f t="shared" si="33"/>
        <v>0</v>
      </c>
      <c r="L110" s="33">
        <f t="shared" si="34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38">ROUND($AD$107*AC110*T110,4)</f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63">
        <f t="shared" si="35"/>
        <v>1</v>
      </c>
      <c r="I111" s="30">
        <f t="shared" si="37"/>
        <v>0</v>
      </c>
      <c r="J111" s="30">
        <f t="shared" si="36"/>
        <v>0</v>
      </c>
      <c r="K111" s="33">
        <f t="shared" si="33"/>
        <v>0</v>
      </c>
      <c r="L111" s="33">
        <f t="shared" si="34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38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63">
        <f t="shared" si="35"/>
        <v>1</v>
      </c>
      <c r="I112" s="30">
        <f t="shared" si="37"/>
        <v>0</v>
      </c>
      <c r="J112" s="30">
        <f t="shared" si="36"/>
        <v>0</v>
      </c>
      <c r="K112" s="33">
        <f t="shared" si="33"/>
        <v>0</v>
      </c>
      <c r="L112" s="33">
        <f t="shared" si="34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38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16</v>
      </c>
      <c r="H113" s="63">
        <f t="shared" si="35"/>
        <v>1</v>
      </c>
      <c r="I113" s="30">
        <f t="shared" si="37"/>
        <v>0</v>
      </c>
      <c r="J113" s="30">
        <f t="shared" si="36"/>
        <v>0</v>
      </c>
      <c r="K113" s="33">
        <f t="shared" si="33"/>
        <v>0</v>
      </c>
      <c r="L113" s="33">
        <f t="shared" si="34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38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63">
        <f t="shared" si="35"/>
        <v>0</v>
      </c>
      <c r="I114" s="30">
        <f t="shared" si="37"/>
        <v>0</v>
      </c>
      <c r="J114" s="30">
        <f t="shared" si="36"/>
        <v>0</v>
      </c>
      <c r="K114" s="33">
        <f t="shared" si="33"/>
        <v>0</v>
      </c>
      <c r="L114" s="33">
        <f t="shared" si="34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8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63">
        <f t="shared" si="35"/>
        <v>0</v>
      </c>
      <c r="I115" s="30">
        <f t="shared" si="37"/>
        <v>0</v>
      </c>
      <c r="J115" s="30">
        <f t="shared" si="36"/>
        <v>0</v>
      </c>
      <c r="K115" s="33">
        <f t="shared" si="33"/>
        <v>0</v>
      </c>
      <c r="L115" s="33">
        <f t="shared" si="34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8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63">
        <f t="shared" si="35"/>
        <v>0</v>
      </c>
      <c r="I116" s="30">
        <f t="shared" si="37"/>
        <v>0</v>
      </c>
      <c r="J116" s="30">
        <f t="shared" si="36"/>
        <v>0</v>
      </c>
      <c r="K116" s="33">
        <f t="shared" si="33"/>
        <v>0</v>
      </c>
      <c r="L116" s="33">
        <f t="shared" si="34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8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63">
        <f t="shared" si="35"/>
        <v>0</v>
      </c>
      <c r="I117" s="30">
        <f t="shared" si="37"/>
        <v>0</v>
      </c>
      <c r="J117" s="30">
        <f t="shared" si="36"/>
        <v>0</v>
      </c>
      <c r="K117" s="33">
        <f t="shared" si="33"/>
        <v>0</v>
      </c>
      <c r="L117" s="33">
        <f t="shared" si="34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38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 t="s">
        <v>14</v>
      </c>
      <c r="H118" s="63">
        <f t="shared" si="35"/>
        <v>0</v>
      </c>
      <c r="I118" s="30">
        <f t="shared" si="37"/>
        <v>0</v>
      </c>
      <c r="J118" s="30">
        <f t="shared" si="36"/>
        <v>0</v>
      </c>
      <c r="K118" s="33">
        <f t="shared" si="33"/>
        <v>0</v>
      </c>
      <c r="L118" s="33">
        <f t="shared" si="34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38"/>
        <v>0</v>
      </c>
      <c r="AE118" s="102"/>
      <c r="AF118" s="104"/>
      <c r="AG118" s="103"/>
    </row>
    <row r="119" spans="1:33" s="27" customFormat="1" x14ac:dyDescent="0.25">
      <c r="A119" s="30"/>
      <c r="B119" s="122">
        <f>IFERROR(IF($A119=0,0, ($AD119/$G$1)/$E$1  ),0)</f>
        <v>0</v>
      </c>
      <c r="C119" s="121">
        <f>IF($A119=0,0,$B119*$E$1)</f>
        <v>0</v>
      </c>
      <c r="D119" s="121">
        <f>IF($A119=0,0,$B119*$F$1)</f>
        <v>0</v>
      </c>
      <c r="E119" s="121"/>
      <c r="F119" s="122"/>
      <c r="I119" s="30">
        <v>1</v>
      </c>
      <c r="J119" s="62">
        <v>1</v>
      </c>
      <c r="K119" s="33">
        <f t="shared" si="33"/>
        <v>1</v>
      </c>
      <c r="L119" s="33">
        <f t="shared" si="34"/>
        <v>1</v>
      </c>
      <c r="M119" s="33"/>
      <c r="N119" s="33"/>
      <c r="O119" s="33"/>
      <c r="P119" s="33"/>
      <c r="Q119" s="33"/>
      <c r="R119" s="33"/>
      <c r="S119" s="33"/>
      <c r="T119" s="162"/>
      <c r="U119" s="48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ROUND(SUM(AD109:AD118),2)</f>
        <v>7006.21</v>
      </c>
      <c r="AE119" s="32"/>
      <c r="AF119" s="39"/>
      <c r="AG119" s="38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3"/>
        <v>1</v>
      </c>
      <c r="L120" s="33">
        <f t="shared" si="34"/>
        <v>1</v>
      </c>
      <c r="M120" s="33"/>
      <c r="N120" s="33"/>
      <c r="O120" s="33"/>
      <c r="P120" s="33"/>
      <c r="Q120" s="33"/>
      <c r="R120" s="33"/>
      <c r="S120" s="33"/>
      <c r="T120" s="156"/>
      <c r="U120" s="48"/>
      <c r="V120" s="153"/>
      <c r="W120" s="151"/>
      <c r="X120" s="151"/>
      <c r="Y120" s="80"/>
      <c r="Z120" s="78"/>
      <c r="AA120" s="78"/>
      <c r="AB120" s="155"/>
      <c r="AC120" s="148" t="s">
        <v>33</v>
      </c>
      <c r="AD120" s="147">
        <f>ROUND(AD107+AD119,2)</f>
        <v>49987</v>
      </c>
      <c r="AE120" s="32"/>
      <c r="AF120" s="39"/>
      <c r="AG120" s="104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33"/>
        <v>1</v>
      </c>
      <c r="L121" s="33">
        <f t="shared" si="34"/>
        <v>1</v>
      </c>
      <c r="M121" s="33"/>
      <c r="N121" s="33"/>
      <c r="O121" s="33"/>
      <c r="P121" s="33"/>
      <c r="Q121" s="33"/>
      <c r="R121" s="33"/>
      <c r="S121" s="33"/>
      <c r="T121" s="154" t="s">
        <v>32</v>
      </c>
      <c r="U121" s="124"/>
      <c r="V121" s="153"/>
      <c r="W121" s="152"/>
      <c r="X121" s="152"/>
      <c r="Y121" s="151"/>
      <c r="Z121" s="150"/>
      <c r="AA121" s="150"/>
      <c r="AB121" s="149"/>
      <c r="AC121" s="148" t="s">
        <v>31</v>
      </c>
      <c r="AD121" s="147">
        <f>ROUND(AD39+AD120,2)</f>
        <v>51251.4</v>
      </c>
      <c r="AE121" s="32"/>
      <c r="AF121" s="39"/>
      <c r="AG121" s="38"/>
    </row>
    <row r="122" spans="1:33" s="101" customFormat="1" ht="22.35" customHeight="1" x14ac:dyDescent="0.25">
      <c r="A122" s="112"/>
      <c r="B122" s="112"/>
      <c r="C122" s="112"/>
      <c r="D122" s="112"/>
      <c r="E122" s="112"/>
      <c r="F122" s="112"/>
      <c r="I122" s="62">
        <v>1</v>
      </c>
      <c r="J122" s="62">
        <v>1</v>
      </c>
      <c r="K122" s="61">
        <f t="shared" si="33"/>
        <v>1</v>
      </c>
      <c r="L122" s="61">
        <f t="shared" si="34"/>
        <v>1</v>
      </c>
      <c r="M122" s="61"/>
      <c r="N122" s="61"/>
      <c r="O122" s="61"/>
      <c r="P122" s="61"/>
      <c r="Q122" s="61"/>
      <c r="R122" s="61"/>
      <c r="S122" s="61"/>
      <c r="T122" s="146">
        <v>535</v>
      </c>
      <c r="U122" s="145"/>
      <c r="V122" s="571" t="s">
        <v>30</v>
      </c>
      <c r="W122" s="571"/>
      <c r="X122" s="572" t="str">
        <f>IF($AD$120=0,"ZERO",CONCATENATE(TEXT(T122,"#.##0,00")," ",AC25))</f>
        <v>535,00 m²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95.8</v>
      </c>
      <c r="AE122" s="102"/>
      <c r="AF122" s="104"/>
      <c r="AG122" s="103"/>
    </row>
    <row r="123" spans="1:33" s="27" customFormat="1" ht="39.6" customHeight="1" x14ac:dyDescent="0.25">
      <c r="A123" s="31"/>
      <c r="B123" s="31"/>
      <c r="C123" s="31"/>
      <c r="D123" s="31"/>
      <c r="E123" s="31"/>
      <c r="F123" s="31"/>
      <c r="I123" s="30">
        <v>1</v>
      </c>
      <c r="J123" s="30">
        <f>IF(I123=1,1,IF(SUM(J124:J$170)+SUM(I$26:I123)&lt;$I$22,1,0))</f>
        <v>1</v>
      </c>
      <c r="K123" s="33">
        <f t="shared" ref="K123:K155" si="39">MAX(I123:J123)</f>
        <v>1</v>
      </c>
      <c r="L123" s="33">
        <f t="shared" ref="L123:L155" si="40">K123</f>
        <v>1</v>
      </c>
      <c r="M123" s="33"/>
      <c r="N123" s="33"/>
      <c r="O123" s="33"/>
      <c r="P123" s="33"/>
      <c r="Q123" s="33"/>
      <c r="R123" s="33"/>
      <c r="S123" s="33"/>
      <c r="T123" s="63" t="s">
        <v>8</v>
      </c>
      <c r="U123" s="124"/>
      <c r="V123" s="568" t="s">
        <v>28</v>
      </c>
      <c r="W123" s="568"/>
      <c r="X123" s="568"/>
      <c r="Y123" s="568"/>
      <c r="Z123" s="568"/>
      <c r="AA123" s="137" t="s">
        <v>22</v>
      </c>
      <c r="AB123" s="136" t="s">
        <v>21</v>
      </c>
      <c r="AC123" s="135" t="s">
        <v>24</v>
      </c>
      <c r="AD123" s="134" t="s">
        <v>20</v>
      </c>
      <c r="AE123" s="32"/>
      <c r="AF123" s="39"/>
      <c r="AG123" s="38"/>
    </row>
    <row r="124" spans="1:33" s="27" customFormat="1" x14ac:dyDescent="0.25">
      <c r="A124" s="30"/>
      <c r="B124" s="122">
        <f t="shared" ref="B124:B134" si="41">IFERROR(IF($A124=0,0, ($AD124)/$E$1  ),0)</f>
        <v>0</v>
      </c>
      <c r="C124" s="121">
        <f t="shared" ref="C124:C134" si="42">IF($A124=0,0,$B124*$E$1)</f>
        <v>0</v>
      </c>
      <c r="D124" s="121">
        <f t="shared" ref="D124:D134" si="43">IF($A124=0,0,$B124*$F$1)</f>
        <v>0</v>
      </c>
      <c r="E124" s="121">
        <f t="shared" ref="E124:E134" si="44">IFERROR(IF($A124=0,0,$AB124),0)</f>
        <v>0</v>
      </c>
      <c r="F124" s="122"/>
      <c r="I124" s="30">
        <v>1</v>
      </c>
      <c r="J124" s="30">
        <f>IF(I124=1,1,IF(SUM(J125:J$170)+SUM(I$26:I124)&lt;$I$22,1,0))</f>
        <v>1</v>
      </c>
      <c r="K124" s="33">
        <f t="shared" si="39"/>
        <v>1</v>
      </c>
      <c r="L124" s="33">
        <f t="shared" si="40"/>
        <v>1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ref="A125:A130" si="45">IFERROR(IF(AD125&gt;0,T125,0),0)</f>
        <v>0</v>
      </c>
      <c r="B125" s="122">
        <f t="shared" si="41"/>
        <v>0</v>
      </c>
      <c r="C125" s="121">
        <f t="shared" si="42"/>
        <v>0</v>
      </c>
      <c r="D125" s="121">
        <f t="shared" si="43"/>
        <v>0</v>
      </c>
      <c r="E125" s="121">
        <f t="shared" si="44"/>
        <v>0</v>
      </c>
      <c r="F125" s="31"/>
      <c r="I125" s="30">
        <f t="shared" ref="I125:I134" si="46">IF($AD125=0,0,1)</f>
        <v>0</v>
      </c>
      <c r="J125" s="30">
        <f>IF(I125=1,1,IF(SUM(J126:J$170)+SUM(I$26:I125)&lt;$I$22,1,0))</f>
        <v>0</v>
      </c>
      <c r="K125" s="33">
        <f t="shared" si="39"/>
        <v>0</v>
      </c>
      <c r="L125" s="33">
        <f t="shared" si="40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ref="AD125:AD134" si="47">ROUND(AC125*AB125,4)</f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5"/>
        <v>0</v>
      </c>
      <c r="B126" s="122">
        <f t="shared" si="41"/>
        <v>0</v>
      </c>
      <c r="C126" s="121">
        <f t="shared" si="42"/>
        <v>0</v>
      </c>
      <c r="D126" s="121">
        <f t="shared" si="43"/>
        <v>0</v>
      </c>
      <c r="E126" s="121">
        <f t="shared" si="44"/>
        <v>0</v>
      </c>
      <c r="F126" s="31"/>
      <c r="I126" s="30">
        <f t="shared" si="46"/>
        <v>0</v>
      </c>
      <c r="J126" s="30">
        <f>IF(I126=1,1,IF(SUM(J127:J$170)+SUM(I$26:I126)&lt;$I$22,1,0))</f>
        <v>0</v>
      </c>
      <c r="K126" s="33">
        <f t="shared" si="39"/>
        <v>0</v>
      </c>
      <c r="L126" s="33">
        <f t="shared" si="40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7"/>
        <v>0</v>
      </c>
      <c r="AE126" s="32"/>
      <c r="AF126" s="39"/>
      <c r="AG126" s="38"/>
    </row>
    <row r="127" spans="1:33" s="27" customFormat="1" ht="14.45" hidden="1" customHeight="1" x14ac:dyDescent="0.25">
      <c r="A127" s="30">
        <f t="shared" si="45"/>
        <v>0</v>
      </c>
      <c r="B127" s="122">
        <f t="shared" si="41"/>
        <v>0</v>
      </c>
      <c r="C127" s="121">
        <f t="shared" si="42"/>
        <v>0</v>
      </c>
      <c r="D127" s="121">
        <f t="shared" si="43"/>
        <v>0</v>
      </c>
      <c r="E127" s="121">
        <f t="shared" si="44"/>
        <v>0</v>
      </c>
      <c r="F127" s="31"/>
      <c r="I127" s="30">
        <f t="shared" si="46"/>
        <v>0</v>
      </c>
      <c r="J127" s="30">
        <f>IF(I127=1,1,IF(SUM(J128:J$170)+SUM(I$26:I127)&lt;$I$22,1,0))</f>
        <v>0</v>
      </c>
      <c r="K127" s="33">
        <f t="shared" si="39"/>
        <v>0</v>
      </c>
      <c r="L127" s="33">
        <f t="shared" si="40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7"/>
        <v>0</v>
      </c>
      <c r="AE127" s="32"/>
      <c r="AF127" s="39"/>
      <c r="AG127" s="38"/>
    </row>
    <row r="128" spans="1:33" s="27" customFormat="1" hidden="1" x14ac:dyDescent="0.25">
      <c r="A128" s="30">
        <f t="shared" si="45"/>
        <v>0</v>
      </c>
      <c r="B128" s="122">
        <f t="shared" si="41"/>
        <v>0</v>
      </c>
      <c r="C128" s="121">
        <f t="shared" si="42"/>
        <v>0</v>
      </c>
      <c r="D128" s="121">
        <f t="shared" si="43"/>
        <v>0</v>
      </c>
      <c r="E128" s="121">
        <f t="shared" si="44"/>
        <v>0</v>
      </c>
      <c r="F128" s="31"/>
      <c r="I128" s="30">
        <f t="shared" si="46"/>
        <v>0</v>
      </c>
      <c r="J128" s="30">
        <f>IF(I128=1,1,IF(SUM(J129:J$170)+SUM(I$26:I128)&lt;$I$22,1,0))</f>
        <v>0</v>
      </c>
      <c r="K128" s="33">
        <f t="shared" si="39"/>
        <v>0</v>
      </c>
      <c r="L128" s="33">
        <f t="shared" si="40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7"/>
        <v>0</v>
      </c>
      <c r="AE128" s="32"/>
      <c r="AF128" s="39"/>
      <c r="AG128" s="38"/>
    </row>
    <row r="129" spans="1:33" s="27" customFormat="1" hidden="1" x14ac:dyDescent="0.25">
      <c r="A129" s="30">
        <f t="shared" si="45"/>
        <v>0</v>
      </c>
      <c r="B129" s="122">
        <f t="shared" si="41"/>
        <v>0</v>
      </c>
      <c r="C129" s="121">
        <f t="shared" si="42"/>
        <v>0</v>
      </c>
      <c r="D129" s="121">
        <f t="shared" si="43"/>
        <v>0</v>
      </c>
      <c r="E129" s="121">
        <f t="shared" si="44"/>
        <v>0</v>
      </c>
      <c r="F129" s="31"/>
      <c r="I129" s="30">
        <f t="shared" si="46"/>
        <v>0</v>
      </c>
      <c r="J129" s="30">
        <f>IF(I129=1,1,IF(SUM(J130:J$170)+SUM(I$26:I129)&lt;$I$22,1,0))</f>
        <v>0</v>
      </c>
      <c r="K129" s="33">
        <f t="shared" si="39"/>
        <v>0</v>
      </c>
      <c r="L129" s="33">
        <f t="shared" si="40"/>
        <v>0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7"/>
        <v>0</v>
      </c>
      <c r="AE129" s="32"/>
      <c r="AF129" s="39"/>
      <c r="AG129" s="38"/>
    </row>
    <row r="130" spans="1:33" s="27" customFormat="1" hidden="1" x14ac:dyDescent="0.25">
      <c r="A130" s="30">
        <f t="shared" si="45"/>
        <v>0</v>
      </c>
      <c r="B130" s="122">
        <f t="shared" si="41"/>
        <v>0</v>
      </c>
      <c r="C130" s="121">
        <f t="shared" si="42"/>
        <v>0</v>
      </c>
      <c r="D130" s="121">
        <f t="shared" si="43"/>
        <v>0</v>
      </c>
      <c r="E130" s="121">
        <f t="shared" si="44"/>
        <v>0</v>
      </c>
      <c r="F130" s="31"/>
      <c r="I130" s="30">
        <f t="shared" si="46"/>
        <v>0</v>
      </c>
      <c r="J130" s="30">
        <f>IF(I130=1,1,IF(SUM(J131:J$170)+SUM(I$26:I130)&lt;$I$22,1,0))</f>
        <v>1</v>
      </c>
      <c r="K130" s="33">
        <f t="shared" si="39"/>
        <v>1</v>
      </c>
      <c r="L130" s="33">
        <f t="shared" si="40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7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41"/>
        <v>0</v>
      </c>
      <c r="C131" s="121">
        <f t="shared" si="42"/>
        <v>0</v>
      </c>
      <c r="D131" s="121">
        <f t="shared" si="43"/>
        <v>0</v>
      </c>
      <c r="E131" s="121">
        <f t="shared" si="44"/>
        <v>0</v>
      </c>
      <c r="F131" s="31"/>
      <c r="I131" s="30">
        <f t="shared" si="46"/>
        <v>0</v>
      </c>
      <c r="J131" s="30">
        <f>IF(I131=1,1,IF(SUM(J132:J$170)+SUM(I$26:I131)&lt;$I$22,1,0))</f>
        <v>1</v>
      </c>
      <c r="K131" s="33">
        <f t="shared" si="39"/>
        <v>1</v>
      </c>
      <c r="L131" s="33">
        <f t="shared" si="40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7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41"/>
        <v>0</v>
      </c>
      <c r="C132" s="121">
        <f t="shared" si="42"/>
        <v>0</v>
      </c>
      <c r="D132" s="121">
        <f t="shared" si="43"/>
        <v>0</v>
      </c>
      <c r="E132" s="121">
        <f t="shared" si="44"/>
        <v>0</v>
      </c>
      <c r="F132" s="31"/>
      <c r="I132" s="30">
        <f t="shared" si="46"/>
        <v>0</v>
      </c>
      <c r="J132" s="30">
        <f>IF(I132=1,1,IF(SUM(J133:J$170)+SUM(I$26:I132)&lt;$I$22,1,0))</f>
        <v>1</v>
      </c>
      <c r="K132" s="33">
        <f t="shared" si="39"/>
        <v>1</v>
      </c>
      <c r="L132" s="33">
        <f t="shared" si="40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7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41"/>
        <v>0</v>
      </c>
      <c r="C133" s="121">
        <f t="shared" si="42"/>
        <v>0</v>
      </c>
      <c r="D133" s="121">
        <f t="shared" si="43"/>
        <v>0</v>
      </c>
      <c r="E133" s="121">
        <f t="shared" si="44"/>
        <v>0</v>
      </c>
      <c r="F133" s="31"/>
      <c r="I133" s="30">
        <f t="shared" si="46"/>
        <v>0</v>
      </c>
      <c r="J133" s="30">
        <f>IF(I133=1,1,IF(SUM(J134:J$170)+SUM(I$26:I133)&lt;$I$22,1,0))</f>
        <v>1</v>
      </c>
      <c r="K133" s="33">
        <f t="shared" si="39"/>
        <v>1</v>
      </c>
      <c r="L133" s="33">
        <f t="shared" si="40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7"/>
        <v>0</v>
      </c>
      <c r="AE133" s="32"/>
      <c r="AF133" s="39"/>
      <c r="AG133" s="38"/>
    </row>
    <row r="134" spans="1:33" s="27" customFormat="1" x14ac:dyDescent="0.25">
      <c r="A134" s="30"/>
      <c r="B134" s="122">
        <f t="shared" si="41"/>
        <v>0</v>
      </c>
      <c r="C134" s="121">
        <f t="shared" si="42"/>
        <v>0</v>
      </c>
      <c r="D134" s="121">
        <f t="shared" si="43"/>
        <v>0</v>
      </c>
      <c r="E134" s="121">
        <f t="shared" si="44"/>
        <v>0</v>
      </c>
      <c r="F134" s="31"/>
      <c r="I134" s="30">
        <f t="shared" si="46"/>
        <v>0</v>
      </c>
      <c r="J134" s="30">
        <f>IF(I134=1,1,IF(SUM(J135:J$170)+SUM(I$26:I134)&lt;$I$22,1,0))</f>
        <v>1</v>
      </c>
      <c r="K134" s="33">
        <f t="shared" si="39"/>
        <v>1</v>
      </c>
      <c r="L134" s="33">
        <f t="shared" si="40"/>
        <v>1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47"/>
        <v>0</v>
      </c>
      <c r="AE134" s="32"/>
      <c r="AF134" s="39"/>
      <c r="AG134" s="38"/>
    </row>
    <row r="135" spans="1:33" s="101" customFormat="1" ht="22.35" customHeight="1" x14ac:dyDescent="0.25">
      <c r="A135" s="112"/>
      <c r="B135" s="112"/>
      <c r="C135" s="112"/>
      <c r="D135" s="112"/>
      <c r="E135" s="112"/>
      <c r="F135" s="112"/>
      <c r="I135" s="62">
        <v>1</v>
      </c>
      <c r="J135" s="62">
        <v>1</v>
      </c>
      <c r="K135" s="61">
        <f t="shared" si="39"/>
        <v>1</v>
      </c>
      <c r="L135" s="61">
        <f t="shared" si="40"/>
        <v>1</v>
      </c>
      <c r="M135" s="61"/>
      <c r="N135" s="61"/>
      <c r="O135" s="61"/>
      <c r="P135" s="61"/>
      <c r="Q135" s="61"/>
      <c r="R135" s="61"/>
      <c r="S135" s="61"/>
      <c r="T135" s="130"/>
      <c r="U135" s="111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ROUND(SUM(AD124:AD134),2)</f>
        <v>0</v>
      </c>
      <c r="AE135" s="102"/>
      <c r="AF135" s="104"/>
      <c r="AG135" s="103"/>
    </row>
    <row r="136" spans="1:33" s="27" customFormat="1" ht="25.5" x14ac:dyDescent="0.25">
      <c r="H136" s="138" t="s">
        <v>26</v>
      </c>
      <c r="I136" s="30">
        <v>1</v>
      </c>
      <c r="J136" s="30">
        <f>IF(I136=1,1,IF(SUM(J138:J$170)+SUM(I$26:I136)&lt;$I$22,1,0))</f>
        <v>1</v>
      </c>
      <c r="K136" s="33">
        <f t="shared" si="39"/>
        <v>1</v>
      </c>
      <c r="L136" s="33">
        <f t="shared" si="40"/>
        <v>1</v>
      </c>
      <c r="M136" s="33"/>
      <c r="N136" s="33"/>
      <c r="O136" s="33"/>
      <c r="P136" s="33"/>
      <c r="Q136" s="33"/>
      <c r="R136" s="33"/>
      <c r="S136" s="33"/>
      <c r="T136" s="63" t="s">
        <v>8</v>
      </c>
      <c r="U136" s="124"/>
      <c r="V136" s="568" t="s">
        <v>25</v>
      </c>
      <c r="W136" s="568"/>
      <c r="X136" s="568"/>
      <c r="Y136" s="568"/>
      <c r="Z136" s="568"/>
      <c r="AA136" s="137" t="s">
        <v>22</v>
      </c>
      <c r="AB136" s="136" t="s">
        <v>21</v>
      </c>
      <c r="AC136" s="135" t="s">
        <v>24</v>
      </c>
      <c r="AD136" s="134" t="s">
        <v>20</v>
      </c>
      <c r="AE136" s="32"/>
      <c r="AF136" s="39"/>
      <c r="AG136" s="38"/>
    </row>
    <row r="137" spans="1:33" s="27" customFormat="1" x14ac:dyDescent="0.25">
      <c r="H137" s="138"/>
      <c r="I137" s="30"/>
      <c r="J137" s="30"/>
      <c r="K137" s="33"/>
      <c r="L137" s="33"/>
      <c r="M137" s="33"/>
      <c r="N137" s="33"/>
      <c r="O137" s="33"/>
      <c r="P137" s="33"/>
      <c r="Q137" s="33"/>
      <c r="R137" s="33"/>
      <c r="S137" s="33"/>
      <c r="T137" s="435"/>
      <c r="U137" s="124"/>
      <c r="V137" s="431" t="s">
        <v>480</v>
      </c>
      <c r="W137" s="431"/>
      <c r="X137" s="431"/>
      <c r="Y137" s="431"/>
      <c r="Z137" s="431"/>
      <c r="AA137" s="131" t="s">
        <v>441</v>
      </c>
      <c r="AB137" s="115">
        <v>2</v>
      </c>
      <c r="AC137" s="207">
        <f>VLOOKUP(V137,BASE!$B$5:$E$60,4,FALSE)</f>
        <v>162</v>
      </c>
      <c r="AD137" s="113">
        <f>ROUND(AC137*AB137,2)</f>
        <v>324</v>
      </c>
      <c r="AE137" s="32"/>
      <c r="AF137" s="39"/>
      <c r="AG137" s="38"/>
    </row>
    <row r="138" spans="1:33" s="27" customFormat="1" x14ac:dyDescent="0.25">
      <c r="A138" s="30"/>
      <c r="B138" s="122">
        <f t="shared" ref="B138:B148" si="48">IFERROR(IF($A138=0,0, ($AD138)/$E$1  ),0)</f>
        <v>0</v>
      </c>
      <c r="C138" s="121">
        <f t="shared" ref="C138:C148" si="49">IF($A138=0,0,$B138*$E$1)</f>
        <v>0</v>
      </c>
      <c r="D138" s="121">
        <f t="shared" ref="D138:D148" si="50">IF($A138=0,0,$B138*$F$1)</f>
        <v>0</v>
      </c>
      <c r="E138" s="121">
        <f t="shared" ref="E138:E148" si="51">IFERROR(IF($A138=0,0,$AB138),0)</f>
        <v>0</v>
      </c>
      <c r="F138" s="31"/>
      <c r="G138" s="27">
        <f t="shared" ref="G138:G148" ca="1" si="52">IF($H138=0,0,IFERROR(INDIRECT(CONCATENATE("'",$T138,"'!E1")),0))</f>
        <v>0</v>
      </c>
      <c r="H138" s="63">
        <f t="shared" ref="H138:H148" ca="1" si="53">IFERROR(IF(CONCATENATE(INDIRECT(CONCATENATE("'",$T138,"'!B1")))=CONCATENATE($T138),1,0),0)</f>
        <v>0</v>
      </c>
      <c r="I138" s="30">
        <v>1</v>
      </c>
      <c r="J138" s="30">
        <v>0</v>
      </c>
      <c r="K138" s="33">
        <f t="shared" si="39"/>
        <v>1</v>
      </c>
      <c r="L138" s="33">
        <f t="shared" si="40"/>
        <v>1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>ROUND(AC138*AB138,4)</f>
        <v>0</v>
      </c>
      <c r="AE138" s="32"/>
      <c r="AF138" s="133"/>
      <c r="AG138" s="38"/>
    </row>
    <row r="139" spans="1:33" s="27" customFormat="1" hidden="1" x14ac:dyDescent="0.25">
      <c r="A139" s="30">
        <f t="shared" ref="A139:A148" si="54">IFERROR(IF(AD139&gt;0,T139,0),0)</f>
        <v>0</v>
      </c>
      <c r="B139" s="122">
        <f t="shared" si="48"/>
        <v>0</v>
      </c>
      <c r="C139" s="121">
        <f t="shared" si="49"/>
        <v>0</v>
      </c>
      <c r="D139" s="121">
        <f t="shared" si="50"/>
        <v>0</v>
      </c>
      <c r="E139" s="121">
        <f t="shared" si="51"/>
        <v>0</v>
      </c>
      <c r="G139" s="27">
        <f t="shared" ca="1" si="52"/>
        <v>0</v>
      </c>
      <c r="H139" s="63">
        <f t="shared" ca="1" si="53"/>
        <v>0</v>
      </c>
      <c r="I139" s="30">
        <f t="shared" ref="I139:I148" si="55">IF($AD139=0,0,1)</f>
        <v>0</v>
      </c>
      <c r="J139" s="30">
        <v>0</v>
      </c>
      <c r="K139" s="33">
        <f t="shared" si="39"/>
        <v>0</v>
      </c>
      <c r="L139" s="33">
        <f t="shared" si="40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ref="AD139:AD148" si="56">ROUND(AC139*AB139,4)</f>
        <v>0</v>
      </c>
      <c r="AE139" s="32"/>
      <c r="AF139" s="39"/>
      <c r="AG139" s="38"/>
    </row>
    <row r="140" spans="1:33" s="27" customFormat="1" hidden="1" x14ac:dyDescent="0.25">
      <c r="A140" s="30">
        <f t="shared" si="54"/>
        <v>0</v>
      </c>
      <c r="B140" s="122">
        <f t="shared" si="48"/>
        <v>0</v>
      </c>
      <c r="C140" s="121">
        <f t="shared" si="49"/>
        <v>0</v>
      </c>
      <c r="D140" s="121">
        <f t="shared" si="50"/>
        <v>0</v>
      </c>
      <c r="E140" s="121">
        <f t="shared" si="51"/>
        <v>0</v>
      </c>
      <c r="G140" s="27">
        <f t="shared" ca="1" si="52"/>
        <v>0</v>
      </c>
      <c r="H140" s="63">
        <f t="shared" ca="1" si="53"/>
        <v>0</v>
      </c>
      <c r="I140" s="30">
        <f t="shared" si="55"/>
        <v>0</v>
      </c>
      <c r="J140" s="30">
        <v>0</v>
      </c>
      <c r="K140" s="33">
        <f t="shared" si="39"/>
        <v>0</v>
      </c>
      <c r="L140" s="33">
        <f t="shared" si="40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6"/>
        <v>0</v>
      </c>
      <c r="AE140" s="32"/>
      <c r="AF140" s="39"/>
      <c r="AG140" s="38"/>
    </row>
    <row r="141" spans="1:33" s="27" customFormat="1" hidden="1" x14ac:dyDescent="0.25">
      <c r="A141" s="30">
        <f t="shared" si="54"/>
        <v>0</v>
      </c>
      <c r="B141" s="122">
        <f t="shared" si="48"/>
        <v>0</v>
      </c>
      <c r="C141" s="121">
        <f t="shared" si="49"/>
        <v>0</v>
      </c>
      <c r="D141" s="121">
        <f t="shared" si="50"/>
        <v>0</v>
      </c>
      <c r="E141" s="121">
        <f t="shared" si="51"/>
        <v>0</v>
      </c>
      <c r="G141" s="27">
        <f t="shared" ca="1" si="52"/>
        <v>0</v>
      </c>
      <c r="H141" s="63">
        <f t="shared" ca="1" si="53"/>
        <v>0</v>
      </c>
      <c r="I141" s="30">
        <f t="shared" si="55"/>
        <v>0</v>
      </c>
      <c r="J141" s="30">
        <v>0</v>
      </c>
      <c r="K141" s="33">
        <f t="shared" si="39"/>
        <v>0</v>
      </c>
      <c r="L141" s="33">
        <f t="shared" si="40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6"/>
        <v>0</v>
      </c>
      <c r="AE141" s="32"/>
      <c r="AF141" s="39"/>
      <c r="AG141" s="38"/>
    </row>
    <row r="142" spans="1:33" s="27" customFormat="1" hidden="1" x14ac:dyDescent="0.25">
      <c r="A142" s="30">
        <f t="shared" si="54"/>
        <v>0</v>
      </c>
      <c r="B142" s="122">
        <f t="shared" si="48"/>
        <v>0</v>
      </c>
      <c r="C142" s="121">
        <f t="shared" si="49"/>
        <v>0</v>
      </c>
      <c r="D142" s="121">
        <f t="shared" si="50"/>
        <v>0</v>
      </c>
      <c r="E142" s="121">
        <f t="shared" si="51"/>
        <v>0</v>
      </c>
      <c r="G142" s="27">
        <f t="shared" ca="1" si="52"/>
        <v>0</v>
      </c>
      <c r="H142" s="63">
        <f t="shared" ca="1" si="53"/>
        <v>0</v>
      </c>
      <c r="I142" s="30">
        <f t="shared" si="55"/>
        <v>0</v>
      </c>
      <c r="J142" s="30">
        <v>0</v>
      </c>
      <c r="K142" s="33">
        <f t="shared" si="39"/>
        <v>0</v>
      </c>
      <c r="L142" s="33">
        <f t="shared" si="40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6"/>
        <v>0</v>
      </c>
      <c r="AE142" s="32"/>
      <c r="AF142" s="39"/>
      <c r="AG142" s="38"/>
    </row>
    <row r="143" spans="1:33" s="27" customFormat="1" hidden="1" x14ac:dyDescent="0.25">
      <c r="A143" s="30">
        <f t="shared" si="54"/>
        <v>0</v>
      </c>
      <c r="B143" s="122">
        <f t="shared" si="48"/>
        <v>0</v>
      </c>
      <c r="C143" s="121">
        <f t="shared" si="49"/>
        <v>0</v>
      </c>
      <c r="D143" s="121">
        <f t="shared" si="50"/>
        <v>0</v>
      </c>
      <c r="E143" s="121">
        <f t="shared" si="51"/>
        <v>0</v>
      </c>
      <c r="G143" s="27">
        <f t="shared" ca="1" si="52"/>
        <v>0</v>
      </c>
      <c r="H143" s="63">
        <f t="shared" ca="1" si="53"/>
        <v>0</v>
      </c>
      <c r="I143" s="30">
        <f t="shared" si="55"/>
        <v>0</v>
      </c>
      <c r="J143" s="30">
        <v>0</v>
      </c>
      <c r="K143" s="33">
        <f t="shared" si="39"/>
        <v>0</v>
      </c>
      <c r="L143" s="33">
        <f t="shared" si="40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6"/>
        <v>0</v>
      </c>
      <c r="AE143" s="32"/>
      <c r="AF143" s="39"/>
      <c r="AG143" s="38"/>
    </row>
    <row r="144" spans="1:33" s="27" customFormat="1" hidden="1" x14ac:dyDescent="0.25">
      <c r="A144" s="30">
        <f t="shared" si="54"/>
        <v>0</v>
      </c>
      <c r="B144" s="122">
        <f t="shared" si="48"/>
        <v>0</v>
      </c>
      <c r="C144" s="121">
        <f t="shared" si="49"/>
        <v>0</v>
      </c>
      <c r="D144" s="121">
        <f t="shared" si="50"/>
        <v>0</v>
      </c>
      <c r="E144" s="121">
        <f t="shared" si="51"/>
        <v>0</v>
      </c>
      <c r="G144" s="27">
        <f t="shared" ca="1" si="52"/>
        <v>0</v>
      </c>
      <c r="H144" s="63">
        <f t="shared" ca="1" si="53"/>
        <v>0</v>
      </c>
      <c r="I144" s="30">
        <f t="shared" si="55"/>
        <v>0</v>
      </c>
      <c r="J144" s="30">
        <v>0</v>
      </c>
      <c r="K144" s="33">
        <f t="shared" si="39"/>
        <v>0</v>
      </c>
      <c r="L144" s="33">
        <f t="shared" si="40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6"/>
        <v>0</v>
      </c>
      <c r="AE144" s="32"/>
      <c r="AF144" s="39"/>
      <c r="AG144" s="38"/>
    </row>
    <row r="145" spans="1:33" s="27" customFormat="1" hidden="1" x14ac:dyDescent="0.25">
      <c r="A145" s="30">
        <f t="shared" si="54"/>
        <v>0</v>
      </c>
      <c r="B145" s="122">
        <f t="shared" si="48"/>
        <v>0</v>
      </c>
      <c r="C145" s="121">
        <f t="shared" si="49"/>
        <v>0</v>
      </c>
      <c r="D145" s="121">
        <f t="shared" si="50"/>
        <v>0</v>
      </c>
      <c r="E145" s="121">
        <f t="shared" si="51"/>
        <v>0</v>
      </c>
      <c r="G145" s="27">
        <f t="shared" ca="1" si="52"/>
        <v>0</v>
      </c>
      <c r="H145" s="63">
        <f t="shared" ca="1" si="53"/>
        <v>0</v>
      </c>
      <c r="I145" s="30">
        <f t="shared" si="55"/>
        <v>0</v>
      </c>
      <c r="J145" s="30">
        <v>0</v>
      </c>
      <c r="K145" s="33">
        <f t="shared" si="39"/>
        <v>0</v>
      </c>
      <c r="L145" s="33">
        <f t="shared" si="40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6"/>
        <v>0</v>
      </c>
      <c r="AE145" s="32"/>
      <c r="AF145" s="39"/>
      <c r="AG145" s="38"/>
    </row>
    <row r="146" spans="1:33" s="27" customFormat="1" hidden="1" x14ac:dyDescent="0.25">
      <c r="A146" s="30">
        <f t="shared" si="54"/>
        <v>0</v>
      </c>
      <c r="B146" s="122">
        <f t="shared" si="48"/>
        <v>0</v>
      </c>
      <c r="C146" s="121">
        <f t="shared" si="49"/>
        <v>0</v>
      </c>
      <c r="D146" s="121">
        <f t="shared" si="50"/>
        <v>0</v>
      </c>
      <c r="E146" s="121">
        <f t="shared" si="51"/>
        <v>0</v>
      </c>
      <c r="G146" s="27">
        <f t="shared" ca="1" si="52"/>
        <v>0</v>
      </c>
      <c r="H146" s="63">
        <f t="shared" ca="1" si="53"/>
        <v>0</v>
      </c>
      <c r="I146" s="30">
        <f t="shared" si="55"/>
        <v>0</v>
      </c>
      <c r="J146" s="30">
        <v>0</v>
      </c>
      <c r="K146" s="33">
        <f t="shared" si="39"/>
        <v>0</v>
      </c>
      <c r="L146" s="33">
        <f t="shared" si="40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6"/>
        <v>0</v>
      </c>
      <c r="AE146" s="32"/>
      <c r="AF146" s="39"/>
      <c r="AG146" s="38"/>
    </row>
    <row r="147" spans="1:33" s="27" customFormat="1" hidden="1" x14ac:dyDescent="0.25">
      <c r="A147" s="30">
        <f t="shared" si="54"/>
        <v>0</v>
      </c>
      <c r="B147" s="122">
        <f t="shared" si="48"/>
        <v>0</v>
      </c>
      <c r="C147" s="121">
        <f t="shared" si="49"/>
        <v>0</v>
      </c>
      <c r="D147" s="121">
        <f t="shared" si="50"/>
        <v>0</v>
      </c>
      <c r="E147" s="121">
        <f t="shared" si="51"/>
        <v>0</v>
      </c>
      <c r="G147" s="27">
        <f t="shared" ca="1" si="52"/>
        <v>0</v>
      </c>
      <c r="H147" s="63">
        <f t="shared" ca="1" si="53"/>
        <v>0</v>
      </c>
      <c r="I147" s="30">
        <f t="shared" si="55"/>
        <v>0</v>
      </c>
      <c r="J147" s="30">
        <v>0</v>
      </c>
      <c r="K147" s="33">
        <f t="shared" si="39"/>
        <v>0</v>
      </c>
      <c r="L147" s="33">
        <f t="shared" si="40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6"/>
        <v>0</v>
      </c>
      <c r="AE147" s="32"/>
      <c r="AF147" s="39"/>
      <c r="AG147" s="38"/>
    </row>
    <row r="148" spans="1:33" s="27" customFormat="1" hidden="1" x14ac:dyDescent="0.25">
      <c r="A148" s="30">
        <f t="shared" si="54"/>
        <v>0</v>
      </c>
      <c r="B148" s="122">
        <f t="shared" si="48"/>
        <v>0</v>
      </c>
      <c r="C148" s="121">
        <f t="shared" si="49"/>
        <v>0</v>
      </c>
      <c r="D148" s="121">
        <f t="shared" si="50"/>
        <v>0</v>
      </c>
      <c r="E148" s="121">
        <f t="shared" si="51"/>
        <v>0</v>
      </c>
      <c r="G148" s="27">
        <f t="shared" ca="1" si="52"/>
        <v>0</v>
      </c>
      <c r="H148" s="63">
        <f t="shared" ca="1" si="53"/>
        <v>0</v>
      </c>
      <c r="I148" s="30">
        <f t="shared" si="55"/>
        <v>0</v>
      </c>
      <c r="J148" s="30">
        <v>0</v>
      </c>
      <c r="K148" s="33">
        <f t="shared" si="39"/>
        <v>0</v>
      </c>
      <c r="L148" s="33">
        <f t="shared" si="40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56"/>
        <v>0</v>
      </c>
      <c r="AE148" s="32"/>
      <c r="AF148" s="39"/>
      <c r="AG148" s="38"/>
    </row>
    <row r="149" spans="1:33" s="101" customFormat="1" ht="22.35" customHeight="1" x14ac:dyDescent="0.25">
      <c r="A149" s="112"/>
      <c r="B149" s="112"/>
      <c r="C149" s="112"/>
      <c r="D149" s="112"/>
      <c r="E149" s="112"/>
      <c r="F149" s="112"/>
      <c r="I149" s="62">
        <v>1</v>
      </c>
      <c r="J149" s="62">
        <v>1</v>
      </c>
      <c r="K149" s="61">
        <f t="shared" si="39"/>
        <v>1</v>
      </c>
      <c r="L149" s="61">
        <f t="shared" si="40"/>
        <v>1</v>
      </c>
      <c r="M149" s="61"/>
      <c r="N149" s="61"/>
      <c r="O149" s="61"/>
      <c r="P149" s="61"/>
      <c r="Q149" s="61"/>
      <c r="R149" s="61"/>
      <c r="S149" s="61"/>
      <c r="T149" s="130"/>
      <c r="U149" s="111"/>
      <c r="V149" s="110"/>
      <c r="W149" s="110"/>
      <c r="X149" s="110"/>
      <c r="Y149" s="109"/>
      <c r="Z149" s="108"/>
      <c r="AA149" s="108"/>
      <c r="AB149" s="107"/>
      <c r="AC149" s="106" t="s">
        <v>23</v>
      </c>
      <c r="AD149" s="105">
        <f>IF($T$122=0,0,ROUND((SUM(AD137:AD139))/$T$122,2))</f>
        <v>0.61</v>
      </c>
      <c r="AE149" s="102"/>
      <c r="AF149" s="104"/>
      <c r="AG149" s="103"/>
    </row>
    <row r="150" spans="1:33" s="27" customFormat="1" ht="15" customHeigh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IF(I150=1,1,IF(SUM(J151:J$170)+SUM(I$26:I150)&lt;$I$22,1,0))</f>
        <v>1</v>
      </c>
      <c r="K150" s="33">
        <f t="shared" si="39"/>
        <v>1</v>
      </c>
      <c r="L150" s="33">
        <f t="shared" si="40"/>
        <v>1</v>
      </c>
      <c r="M150" s="33"/>
      <c r="N150" s="33"/>
      <c r="O150" s="33"/>
      <c r="P150" s="33"/>
      <c r="Q150" s="33"/>
      <c r="R150" s="33"/>
      <c r="S150" s="33"/>
      <c r="T150" s="585" t="s">
        <v>8</v>
      </c>
      <c r="U150" s="124"/>
      <c r="V150" s="566"/>
      <c r="W150" s="566"/>
      <c r="X150" s="567"/>
      <c r="Y150" s="567"/>
      <c r="Z150" s="567"/>
      <c r="AA150" s="567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1"/>
      <c r="B151" s="31"/>
      <c r="C151" s="31"/>
      <c r="D151" s="31"/>
      <c r="E151" s="31"/>
      <c r="F151" s="31"/>
      <c r="I151" s="30">
        <v>1</v>
      </c>
      <c r="J151" s="30">
        <f>IF(I151=1,1,IF(SUM(J152:J$170)+SUM(I$26:I151)&lt;$I$22,1,0))</f>
        <v>1</v>
      </c>
      <c r="K151" s="33">
        <f t="shared" si="39"/>
        <v>1</v>
      </c>
      <c r="L151" s="33">
        <f t="shared" si="40"/>
        <v>1</v>
      </c>
      <c r="M151" s="33"/>
      <c r="N151" s="33"/>
      <c r="O151" s="33"/>
      <c r="P151" s="33"/>
      <c r="Q151" s="33"/>
      <c r="R151" s="33"/>
      <c r="S151" s="33"/>
      <c r="T151" s="586"/>
      <c r="U151" s="124"/>
      <c r="V151" s="566"/>
      <c r="W151" s="566"/>
      <c r="X151" s="567"/>
      <c r="Y151" s="479"/>
      <c r="Z151" s="479"/>
      <c r="AA151" s="479"/>
      <c r="AB151" s="558"/>
      <c r="AC151" s="559"/>
      <c r="AD151" s="560"/>
      <c r="AE151" s="32"/>
      <c r="AF151" s="39"/>
      <c r="AG151" s="38"/>
    </row>
    <row r="152" spans="1:33" s="27" customFormat="1" x14ac:dyDescent="0.25">
      <c r="A152" s="30"/>
      <c r="B152" s="122">
        <f t="shared" ref="B152:B162" si="57">IFERROR(IF($A152=0,0, ($AD152)/$E$1  ),0)</f>
        <v>0</v>
      </c>
      <c r="C152" s="121">
        <f t="shared" ref="C152:C162" si="58">IF($A152=0,0,$B152*$E$1)</f>
        <v>0</v>
      </c>
      <c r="D152" s="121">
        <f t="shared" ref="D152:D162" si="59">IF($A152=0,0,$B152*$F$1)</f>
        <v>0</v>
      </c>
      <c r="E152" s="121">
        <f t="shared" ref="E152:E162" si="60">IFERROR(IF($A152=0,0,$AB152),0)</f>
        <v>0</v>
      </c>
      <c r="F152" s="31"/>
      <c r="I152" s="30">
        <v>1</v>
      </c>
      <c r="J152" s="30">
        <v>0</v>
      </c>
      <c r="K152" s="33">
        <f t="shared" si="39"/>
        <v>1</v>
      </c>
      <c r="L152" s="33">
        <f t="shared" si="40"/>
        <v>1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1"/>
      <c r="W152" s="561"/>
      <c r="X152" s="480"/>
      <c r="Y152" s="481"/>
      <c r="Z152" s="481"/>
      <c r="AA152" s="482"/>
      <c r="AB152" s="481"/>
      <c r="AC152" s="483"/>
      <c r="AD152" s="187"/>
      <c r="AE152" s="32"/>
      <c r="AF152" s="39"/>
      <c r="AG152" s="38"/>
    </row>
    <row r="153" spans="1:33" s="27" customFormat="1" hidden="1" x14ac:dyDescent="0.25">
      <c r="A153" s="30">
        <f t="shared" ref="A153:A162" si="61">IFERROR(IF(AD153&gt;0,T153,0),0)</f>
        <v>0</v>
      </c>
      <c r="B153" s="122">
        <f t="shared" si="57"/>
        <v>0</v>
      </c>
      <c r="C153" s="121">
        <f t="shared" si="58"/>
        <v>0</v>
      </c>
      <c r="D153" s="121">
        <f t="shared" si="59"/>
        <v>0</v>
      </c>
      <c r="E153" s="121">
        <f t="shared" si="60"/>
        <v>0</v>
      </c>
      <c r="F153" s="31"/>
      <c r="I153" s="30">
        <f t="shared" ref="I153:I162" si="62">IF($AD153=0,0,1)</f>
        <v>0</v>
      </c>
      <c r="J153" s="30">
        <v>0</v>
      </c>
      <c r="K153" s="33">
        <f t="shared" si="39"/>
        <v>0</v>
      </c>
      <c r="L153" s="33">
        <f t="shared" si="40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62" t="s">
        <v>19</v>
      </c>
      <c r="W153" s="562"/>
      <c r="X153" s="474" t="s">
        <v>19</v>
      </c>
      <c r="Y153" s="475"/>
      <c r="Z153" s="475"/>
      <c r="AA153" s="476">
        <v>0</v>
      </c>
      <c r="AB153" s="475"/>
      <c r="AC153" s="477">
        <v>0</v>
      </c>
      <c r="AD153" s="478">
        <f t="shared" ref="AD153:AD162" si="63">ROUND(AA153*AB153*AC153,4)</f>
        <v>0</v>
      </c>
      <c r="AE153" s="32"/>
      <c r="AF153" s="39"/>
      <c r="AG153" s="38"/>
    </row>
    <row r="154" spans="1:33" s="27" customFormat="1" hidden="1" x14ac:dyDescent="0.25">
      <c r="A154" s="30">
        <f t="shared" si="61"/>
        <v>0</v>
      </c>
      <c r="B154" s="122">
        <f t="shared" si="57"/>
        <v>0</v>
      </c>
      <c r="C154" s="121">
        <f t="shared" si="58"/>
        <v>0</v>
      </c>
      <c r="D154" s="121">
        <f t="shared" si="59"/>
        <v>0</v>
      </c>
      <c r="E154" s="121">
        <f t="shared" si="60"/>
        <v>0</v>
      </c>
      <c r="F154" s="31"/>
      <c r="I154" s="30">
        <f t="shared" si="62"/>
        <v>0</v>
      </c>
      <c r="J154" s="30">
        <v>0</v>
      </c>
      <c r="K154" s="33">
        <f t="shared" si="39"/>
        <v>0</v>
      </c>
      <c r="L154" s="33">
        <f t="shared" si="40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63"/>
        <v>0</v>
      </c>
      <c r="AE154" s="32"/>
      <c r="AF154" s="39"/>
      <c r="AG154" s="38"/>
    </row>
    <row r="155" spans="1:33" s="27" customFormat="1" hidden="1" x14ac:dyDescent="0.25">
      <c r="A155" s="30">
        <f t="shared" si="61"/>
        <v>0</v>
      </c>
      <c r="B155" s="122">
        <f t="shared" si="57"/>
        <v>0</v>
      </c>
      <c r="C155" s="121">
        <f t="shared" si="58"/>
        <v>0</v>
      </c>
      <c r="D155" s="121">
        <f t="shared" si="59"/>
        <v>0</v>
      </c>
      <c r="E155" s="121">
        <f t="shared" si="60"/>
        <v>0</v>
      </c>
      <c r="F155" s="31"/>
      <c r="I155" s="30">
        <f t="shared" si="62"/>
        <v>0</v>
      </c>
      <c r="J155" s="30">
        <v>0</v>
      </c>
      <c r="K155" s="33">
        <f t="shared" si="39"/>
        <v>0</v>
      </c>
      <c r="L155" s="33">
        <f t="shared" si="40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63"/>
        <v>0</v>
      </c>
      <c r="AE155" s="32"/>
      <c r="AF155" s="39"/>
      <c r="AG155" s="38"/>
    </row>
    <row r="156" spans="1:33" s="27" customFormat="1" hidden="1" x14ac:dyDescent="0.25">
      <c r="A156" s="30">
        <f t="shared" si="61"/>
        <v>0</v>
      </c>
      <c r="B156" s="122">
        <f t="shared" si="57"/>
        <v>0</v>
      </c>
      <c r="C156" s="121">
        <f t="shared" si="58"/>
        <v>0</v>
      </c>
      <c r="D156" s="121">
        <f t="shared" si="59"/>
        <v>0</v>
      </c>
      <c r="E156" s="121">
        <f t="shared" si="60"/>
        <v>0</v>
      </c>
      <c r="F156" s="31"/>
      <c r="I156" s="30">
        <f t="shared" si="62"/>
        <v>0</v>
      </c>
      <c r="J156" s="30">
        <v>0</v>
      </c>
      <c r="K156" s="33">
        <f t="shared" ref="K156:K169" si="64">MAX(I156:J156)</f>
        <v>0</v>
      </c>
      <c r="L156" s="33">
        <f t="shared" ref="L156:L169" si="65">K156</f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63"/>
        <v>0</v>
      </c>
      <c r="AE156" s="32"/>
      <c r="AF156" s="39"/>
      <c r="AG156" s="38"/>
    </row>
    <row r="157" spans="1:33" s="27" customFormat="1" hidden="1" x14ac:dyDescent="0.25">
      <c r="A157" s="30">
        <f t="shared" si="61"/>
        <v>0</v>
      </c>
      <c r="B157" s="122">
        <f t="shared" si="57"/>
        <v>0</v>
      </c>
      <c r="C157" s="121">
        <f t="shared" si="58"/>
        <v>0</v>
      </c>
      <c r="D157" s="121">
        <f t="shared" si="59"/>
        <v>0</v>
      </c>
      <c r="E157" s="121">
        <f t="shared" si="60"/>
        <v>0</v>
      </c>
      <c r="F157" s="31"/>
      <c r="I157" s="30">
        <f t="shared" si="62"/>
        <v>0</v>
      </c>
      <c r="J157" s="30">
        <v>0</v>
      </c>
      <c r="K157" s="33">
        <f t="shared" si="64"/>
        <v>0</v>
      </c>
      <c r="L157" s="33">
        <f t="shared" si="65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63"/>
        <v>0</v>
      </c>
      <c r="AE157" s="32"/>
      <c r="AF157" s="39"/>
      <c r="AG157" s="38"/>
    </row>
    <row r="158" spans="1:33" s="27" customFormat="1" hidden="1" x14ac:dyDescent="0.25">
      <c r="A158" s="30">
        <f t="shared" si="61"/>
        <v>0</v>
      </c>
      <c r="B158" s="122">
        <f t="shared" si="57"/>
        <v>0</v>
      </c>
      <c r="C158" s="121">
        <f t="shared" si="58"/>
        <v>0</v>
      </c>
      <c r="D158" s="121">
        <f t="shared" si="59"/>
        <v>0</v>
      </c>
      <c r="E158" s="121">
        <f t="shared" si="60"/>
        <v>0</v>
      </c>
      <c r="F158" s="31"/>
      <c r="I158" s="30">
        <f t="shared" si="62"/>
        <v>0</v>
      </c>
      <c r="J158" s="30">
        <v>0</v>
      </c>
      <c r="K158" s="33">
        <f t="shared" si="64"/>
        <v>0</v>
      </c>
      <c r="L158" s="33">
        <f t="shared" si="65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63"/>
        <v>0</v>
      </c>
      <c r="AE158" s="32"/>
      <c r="AF158" s="39"/>
      <c r="AG158" s="38"/>
    </row>
    <row r="159" spans="1:33" s="27" customFormat="1" hidden="1" x14ac:dyDescent="0.25">
      <c r="A159" s="30">
        <f t="shared" si="61"/>
        <v>0</v>
      </c>
      <c r="B159" s="122">
        <f t="shared" si="57"/>
        <v>0</v>
      </c>
      <c r="C159" s="121">
        <f t="shared" si="58"/>
        <v>0</v>
      </c>
      <c r="D159" s="121">
        <f t="shared" si="59"/>
        <v>0</v>
      </c>
      <c r="E159" s="121">
        <f t="shared" si="60"/>
        <v>0</v>
      </c>
      <c r="F159" s="31"/>
      <c r="I159" s="30">
        <f t="shared" si="62"/>
        <v>0</v>
      </c>
      <c r="J159" s="30">
        <v>0</v>
      </c>
      <c r="K159" s="33">
        <f t="shared" si="64"/>
        <v>0</v>
      </c>
      <c r="L159" s="33">
        <f t="shared" si="65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63"/>
        <v>0</v>
      </c>
      <c r="AE159" s="32"/>
      <c r="AF159" s="39"/>
      <c r="AG159" s="38"/>
    </row>
    <row r="160" spans="1:33" s="27" customFormat="1" hidden="1" x14ac:dyDescent="0.25">
      <c r="A160" s="30">
        <f t="shared" si="61"/>
        <v>0</v>
      </c>
      <c r="B160" s="122">
        <f t="shared" si="57"/>
        <v>0</v>
      </c>
      <c r="C160" s="121">
        <f t="shared" si="58"/>
        <v>0</v>
      </c>
      <c r="D160" s="121">
        <f t="shared" si="59"/>
        <v>0</v>
      </c>
      <c r="E160" s="121">
        <f t="shared" si="60"/>
        <v>0</v>
      </c>
      <c r="F160" s="31"/>
      <c r="I160" s="30">
        <f t="shared" si="62"/>
        <v>0</v>
      </c>
      <c r="J160" s="30">
        <v>0</v>
      </c>
      <c r="K160" s="33">
        <f t="shared" si="64"/>
        <v>0</v>
      </c>
      <c r="L160" s="33">
        <f t="shared" si="65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63"/>
        <v>0</v>
      </c>
      <c r="AE160" s="32"/>
      <c r="AF160" s="39"/>
      <c r="AG160" s="38"/>
    </row>
    <row r="161" spans="1:33" s="27" customFormat="1" hidden="1" x14ac:dyDescent="0.25">
      <c r="A161" s="30">
        <f t="shared" si="61"/>
        <v>0</v>
      </c>
      <c r="B161" s="122">
        <f t="shared" si="57"/>
        <v>0</v>
      </c>
      <c r="C161" s="121">
        <f t="shared" si="58"/>
        <v>0</v>
      </c>
      <c r="D161" s="121">
        <f t="shared" si="59"/>
        <v>0</v>
      </c>
      <c r="E161" s="121">
        <f t="shared" si="60"/>
        <v>0</v>
      </c>
      <c r="F161" s="31"/>
      <c r="I161" s="30">
        <f t="shared" si="62"/>
        <v>0</v>
      </c>
      <c r="J161" s="30">
        <v>0</v>
      </c>
      <c r="K161" s="33">
        <f t="shared" si="64"/>
        <v>0</v>
      </c>
      <c r="L161" s="33">
        <f t="shared" si="65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63"/>
        <v>0</v>
      </c>
      <c r="AE161" s="32"/>
      <c r="AF161" s="39"/>
      <c r="AG161" s="38"/>
    </row>
    <row r="162" spans="1:33" s="27" customFormat="1" hidden="1" x14ac:dyDescent="0.25">
      <c r="A162" s="30">
        <f t="shared" si="61"/>
        <v>0</v>
      </c>
      <c r="B162" s="122">
        <f t="shared" si="57"/>
        <v>0</v>
      </c>
      <c r="C162" s="121">
        <f t="shared" si="58"/>
        <v>0</v>
      </c>
      <c r="D162" s="121">
        <f t="shared" si="59"/>
        <v>0</v>
      </c>
      <c r="E162" s="121">
        <f t="shared" si="60"/>
        <v>0</v>
      </c>
      <c r="F162" s="31"/>
      <c r="I162" s="30">
        <f t="shared" si="62"/>
        <v>0</v>
      </c>
      <c r="J162" s="30">
        <v>0</v>
      </c>
      <c r="K162" s="33">
        <f t="shared" si="64"/>
        <v>0</v>
      </c>
      <c r="L162" s="33">
        <f t="shared" si="65"/>
        <v>0</v>
      </c>
      <c r="M162" s="33"/>
      <c r="N162" s="33"/>
      <c r="O162" s="33"/>
      <c r="P162" s="33"/>
      <c r="Q162" s="33"/>
      <c r="R162" s="33"/>
      <c r="S162" s="120"/>
      <c r="T162" s="119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63"/>
        <v>0</v>
      </c>
      <c r="AE162" s="32"/>
      <c r="AF162" s="39"/>
      <c r="AG162" s="38"/>
    </row>
    <row r="163" spans="1:33" s="101" customFormat="1" ht="22.35" customHeight="1" x14ac:dyDescent="0.25">
      <c r="A163" s="112"/>
      <c r="B163" s="112"/>
      <c r="C163" s="112"/>
      <c r="D163" s="112"/>
      <c r="E163" s="112"/>
      <c r="F163" s="112"/>
      <c r="G163" s="27"/>
      <c r="H163" s="27"/>
      <c r="I163" s="62">
        <v>1</v>
      </c>
      <c r="J163" s="62">
        <v>1</v>
      </c>
      <c r="K163" s="61">
        <f t="shared" si="64"/>
        <v>1</v>
      </c>
      <c r="L163" s="61">
        <f t="shared" si="65"/>
        <v>1</v>
      </c>
      <c r="M163" s="61"/>
      <c r="N163" s="61"/>
      <c r="O163" s="61"/>
      <c r="P163" s="61"/>
      <c r="Q163" s="61"/>
      <c r="R163" s="61"/>
      <c r="S163" s="61"/>
      <c r="T163" s="111"/>
      <c r="U163" s="111"/>
      <c r="V163" s="110"/>
      <c r="W163" s="110"/>
      <c r="X163" s="110"/>
      <c r="Y163" s="109"/>
      <c r="Z163" s="108"/>
      <c r="AA163" s="108"/>
      <c r="AB163" s="107"/>
      <c r="AC163" s="106"/>
      <c r="AD163" s="105"/>
      <c r="AE163" s="102"/>
      <c r="AF163" s="104"/>
      <c r="AG163" s="103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100" t="s">
        <v>18</v>
      </c>
      <c r="H164" s="100" t="s">
        <v>17</v>
      </c>
      <c r="I164" s="30">
        <v>1</v>
      </c>
      <c r="J164" s="30">
        <f>IF(I164=1,1,IF(SUM(J165:J$170)+SUM(I$26:I164)&lt;$I$22,1,0))</f>
        <v>1</v>
      </c>
      <c r="K164" s="33">
        <f t="shared" si="64"/>
        <v>1</v>
      </c>
      <c r="L164" s="33">
        <f t="shared" si="65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9"/>
      <c r="W164" s="98"/>
      <c r="X164" s="97"/>
      <c r="Y164" s="96"/>
      <c r="Z164" s="95" t="s">
        <v>486</v>
      </c>
      <c r="AA164" s="94"/>
      <c r="AB164" s="93"/>
      <c r="AC164" s="92"/>
      <c r="AD164" s="91">
        <f>TRUNC(SUM(AD122+AD135+AD149+AD163),2)</f>
        <v>96.41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63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4"/>
        <v>1</v>
      </c>
      <c r="L165" s="33">
        <f t="shared" si="65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90"/>
      <c r="W165" s="90"/>
      <c r="X165" s="89"/>
      <c r="Y165" s="88"/>
      <c r="Z165" s="87" t="s">
        <v>266</v>
      </c>
      <c r="AA165" s="86"/>
      <c r="AB165" s="85">
        <v>0.12</v>
      </c>
      <c r="AC165" s="84"/>
      <c r="AD165" s="83">
        <f>TRUNC(AD164*AB165,2)</f>
        <v>11.56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63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4"/>
        <v>1</v>
      </c>
      <c r="L166" s="33">
        <f t="shared" si="65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267</v>
      </c>
      <c r="AA166" s="78"/>
      <c r="AB166" s="77">
        <v>0.10787172011661809</v>
      </c>
      <c r="AC166" s="76"/>
      <c r="AD166" s="75">
        <f>TRUNC((AD165+AD164)*AB166,2)</f>
        <v>11.64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 t="s">
        <v>16</v>
      </c>
      <c r="H167" s="63">
        <f>IFERROR(IF(G167=$A$1,1,0),0)</f>
        <v>1</v>
      </c>
      <c r="I167" s="30">
        <f>IF($AD167=0,0,1)</f>
        <v>1</v>
      </c>
      <c r="J167" s="30">
        <f>H167</f>
        <v>1</v>
      </c>
      <c r="K167" s="33">
        <f t="shared" si="64"/>
        <v>1</v>
      </c>
      <c r="L167" s="33">
        <f t="shared" si="65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82"/>
      <c r="W167" s="82"/>
      <c r="X167" s="81"/>
      <c r="Y167" s="80"/>
      <c r="Z167" s="79" t="s">
        <v>268</v>
      </c>
      <c r="AA167" s="78"/>
      <c r="AB167" s="77">
        <v>5.8309037900874654E-2</v>
      </c>
      <c r="AC167" s="76"/>
      <c r="AD167" s="75">
        <f>TRUNC((AD165+AD164)*AB167,2)</f>
        <v>6.29</v>
      </c>
      <c r="AE167" s="32"/>
      <c r="AF167" s="39"/>
      <c r="AG167" s="38"/>
    </row>
    <row r="168" spans="1:33" s="27" customFormat="1" ht="18" hidden="1" customHeight="1" x14ac:dyDescent="0.25">
      <c r="A168" s="31"/>
      <c r="B168" s="31"/>
      <c r="C168" s="31"/>
      <c r="D168" s="31"/>
      <c r="E168" s="31"/>
      <c r="F168" s="31"/>
      <c r="G168" s="64" t="s">
        <v>14</v>
      </c>
      <c r="H168" s="63">
        <f>IFERROR(IF(G168=$A$1,1,0),0)</f>
        <v>0</v>
      </c>
      <c r="I168" s="30">
        <f>IF($AD168=0,0,1)</f>
        <v>0</v>
      </c>
      <c r="J168" s="30">
        <f>H168</f>
        <v>0</v>
      </c>
      <c r="K168" s="33">
        <f t="shared" si="64"/>
        <v>0</v>
      </c>
      <c r="L168" s="33">
        <f t="shared" si="65"/>
        <v>0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74"/>
      <c r="W168" s="74"/>
      <c r="X168" s="73"/>
      <c r="Y168" s="72"/>
      <c r="Z168" s="71" t="s">
        <v>15</v>
      </c>
      <c r="AA168" s="70"/>
      <c r="AB168" s="69">
        <v>0</v>
      </c>
      <c r="AC168" s="68"/>
      <c r="AD168" s="67">
        <f>ROUND(AD164*AB168,2)</f>
        <v>0</v>
      </c>
      <c r="AE168" s="32"/>
      <c r="AF168" s="39"/>
      <c r="AG168" s="38"/>
    </row>
    <row r="169" spans="1:33" s="27" customFormat="1" ht="18" customHeight="1" x14ac:dyDescent="0.25">
      <c r="A169" s="31"/>
      <c r="B169" s="66">
        <f>SUM(B$26:B$168)</f>
        <v>0</v>
      </c>
      <c r="C169" s="65">
        <f>SUM(C$26:C$168)</f>
        <v>0</v>
      </c>
      <c r="D169" s="65">
        <f>SUM(D$26:D$168)</f>
        <v>0</v>
      </c>
      <c r="E169" s="31"/>
      <c r="F169" s="31"/>
      <c r="G169" s="64" t="s">
        <v>14</v>
      </c>
      <c r="H169" s="63">
        <f>IFERROR(IF(G169=$A$1,1,0),0)</f>
        <v>0</v>
      </c>
      <c r="I169" s="62">
        <v>1</v>
      </c>
      <c r="J169" s="62">
        <v>1</v>
      </c>
      <c r="K169" s="61">
        <f t="shared" si="64"/>
        <v>1</v>
      </c>
      <c r="L169" s="61">
        <f t="shared" si="65"/>
        <v>1</v>
      </c>
      <c r="M169" s="61"/>
      <c r="N169" s="61"/>
      <c r="O169" s="61"/>
      <c r="P169" s="61"/>
      <c r="Q169" s="61"/>
      <c r="R169" s="61"/>
      <c r="S169" s="33"/>
      <c r="T169" s="60"/>
      <c r="U169" s="48"/>
      <c r="V169" s="59"/>
      <c r="W169" s="58"/>
      <c r="X169" s="57"/>
      <c r="Y169" s="56"/>
      <c r="Z169" s="55" t="s">
        <v>269</v>
      </c>
      <c r="AA169" s="54"/>
      <c r="AB169" s="53"/>
      <c r="AC169" s="52"/>
      <c r="AD169" s="51">
        <f>TRUNC(AD164+AD165+AD166+AD167,2)</f>
        <v>125.9</v>
      </c>
      <c r="AE169" s="32"/>
      <c r="AF169" s="39"/>
      <c r="AG169" s="38"/>
    </row>
    <row r="170" spans="1:33" s="27" customFormat="1" ht="5.45" customHeight="1" x14ac:dyDescent="0.25">
      <c r="A170" s="31"/>
      <c r="B170" s="31"/>
      <c r="C170" s="31"/>
      <c r="D170" s="31"/>
      <c r="E170" s="31"/>
      <c r="F170" s="31"/>
      <c r="I170" s="30"/>
      <c r="J170" s="30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50"/>
      <c r="AE170" s="32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Z171" s="44"/>
      <c r="AA171" s="43"/>
      <c r="AB171" s="42"/>
      <c r="AC171" s="41"/>
      <c r="AD171" s="49"/>
      <c r="AF171" s="39"/>
      <c r="AG171" s="39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Z175" s="44"/>
      <c r="AA175" s="43"/>
      <c r="AB175" s="42"/>
      <c r="AC175" s="41"/>
      <c r="AD175" s="40"/>
      <c r="AF175" s="39"/>
      <c r="AG175" s="38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</sheetData>
  <autoFilter ref="L26:L169">
    <filterColumn colId="0">
      <filters>
        <filter val="1"/>
      </filters>
    </filterColumn>
  </autoFilter>
  <mergeCells count="131"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T27:T28"/>
    <mergeCell ref="V27:W28"/>
    <mergeCell ref="X27:X28"/>
    <mergeCell ref="Y27:Y28"/>
    <mergeCell ref="Z27:AA27"/>
    <mergeCell ref="AB27:AC27"/>
    <mergeCell ref="V36:W36"/>
    <mergeCell ref="V37:W37"/>
    <mergeCell ref="V38:W38"/>
    <mergeCell ref="V40:W40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3:W63"/>
    <mergeCell ref="V64:W64"/>
    <mergeCell ref="V62:W62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05:W105"/>
    <mergeCell ref="V122:W122"/>
    <mergeCell ref="X122:Y122"/>
    <mergeCell ref="V123:Z123"/>
    <mergeCell ref="V125:Z125"/>
    <mergeCell ref="V126:Z126"/>
    <mergeCell ref="V124:Z124"/>
    <mergeCell ref="V128:Z128"/>
    <mergeCell ref="V129:Z129"/>
    <mergeCell ref="V130:Z130"/>
    <mergeCell ref="V131:Z131"/>
    <mergeCell ref="V132:Z132"/>
    <mergeCell ref="V127:Z127"/>
    <mergeCell ref="V133:Z133"/>
    <mergeCell ref="V134:Z134"/>
    <mergeCell ref="V136:Z136"/>
    <mergeCell ref="V138:Z138"/>
    <mergeCell ref="V139:Z139"/>
    <mergeCell ref="V140:Z140"/>
    <mergeCell ref="V141:Z141"/>
    <mergeCell ref="V142:Z142"/>
    <mergeCell ref="V143:Z143"/>
    <mergeCell ref="V144:Z144"/>
    <mergeCell ref="V145:Z145"/>
    <mergeCell ref="V146:Z146"/>
    <mergeCell ref="V147:Z147"/>
    <mergeCell ref="V148:Z148"/>
    <mergeCell ref="T150:T151"/>
    <mergeCell ref="V150:W151"/>
    <mergeCell ref="X150:X151"/>
    <mergeCell ref="Y150:AA150"/>
    <mergeCell ref="AB150:AB151"/>
    <mergeCell ref="AC150:AC151"/>
    <mergeCell ref="AD150:AD151"/>
    <mergeCell ref="V152:W152"/>
    <mergeCell ref="V153:W153"/>
    <mergeCell ref="V154:W154"/>
    <mergeCell ref="V161:W161"/>
    <mergeCell ref="V162:W162"/>
    <mergeCell ref="V155:W155"/>
    <mergeCell ref="V156:W156"/>
    <mergeCell ref="V157:W157"/>
    <mergeCell ref="V158:W158"/>
    <mergeCell ref="V159:W159"/>
    <mergeCell ref="V160:W160"/>
  </mergeCells>
  <conditionalFormatting sqref="T118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4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5:H167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5:G169 G106 G109:G118">
      <formula1>"CONSULTORIA,SICRO"</formula1>
    </dataValidation>
    <dataValidation type="whole" allowBlank="1" showInputMessage="1" showErrorMessage="1" sqref="T106 T109:T118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2" orientation="portrait" r:id="rId1"/>
  <headerFooter>
    <oddFooter>Página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G208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30.42578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03 10 01</v>
      </c>
      <c r="C1" s="25" t="str">
        <f>CONCATENATE($W$25)</f>
        <v>PROJETO DE RESTAURAÇÃO</v>
      </c>
      <c r="D1" s="25" t="str">
        <f>CONCATENATE($AC$25)</f>
        <v>Km</v>
      </c>
      <c r="E1" s="231">
        <f>$AD$166</f>
        <v>11555.7</v>
      </c>
      <c r="F1" s="231">
        <f>$AD$171</f>
        <v>15093.14</v>
      </c>
      <c r="G1" s="233">
        <f>$T$123</f>
        <v>10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87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158</v>
      </c>
      <c r="W25" s="579" t="str">
        <f>VLOOKUP(V25,ORÇAMENTO!E:G,2,0)</f>
        <v>PROJETO DE RESTAURAÇÃO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IF(I27=1,1,IF(SUM(J28:J$172)+SUM(I$26:I27)&lt;$I$22,1,0))</f>
        <v>1</v>
      </c>
      <c r="K27" s="33">
        <f t="shared" ref="K27:K91" si="0">MAX(I27:J27)</f>
        <v>1</v>
      </c>
      <c r="L27" s="33">
        <f t="shared" ref="L27:L91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IF(I28=1,1,IF(SUM(J29:J$172)+SUM(I$26:I28)&lt;$I$22,1,0))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89" t="s">
        <v>65</v>
      </c>
      <c r="AA28" s="289" t="s">
        <v>64</v>
      </c>
      <c r="AB28" s="292" t="s">
        <v>65</v>
      </c>
      <c r="AC28" s="289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IF(I29=1,1,IF(SUM(J30:J$172)+SUM(I$26:I29)&lt;$I$22,1,0))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IF(I30=1,1,IF(SUM(J31:J$172)+SUM(I$26:I30)&lt;$I$22,1,0))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IF(I31=1,1,IF(SUM(J32:J$172)+SUM(I$26:I31)&lt;$I$22,1,0))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IF(I32=1,1,IF(SUM(J33:J$172)+SUM(I$26:I32)&lt;$I$22,1,0))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IF(I33=1,1,IF(SUM(J34:J$172)+SUM(I$26:I33)&lt;$I$22,1,0))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IF(I34=1,1,IF(SUM(J35:J$172)+SUM(I$26:I34)&lt;$I$22,1,0))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IF(I35=1,1,IF(SUM(J36:J$172)+SUM(I$26:I35)&lt;$I$22,1,0))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IF(I36=1,1,IF(SUM(J37:J$172)+SUM(I$26:I36)&lt;$I$22,1,0))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8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1918.3018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IF(I37=1,1,IF(SUM(J38:J$172)+SUM(I$26:I37)&lt;$I$22,1,0))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IF(I38=1,1,IF(SUM(J39:J$172)+SUM(I$26:I38)&lt;$I$22,1,0))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IF(I39=1,1,IF(SUM(J40:J$172)+SUM(I$26:I39)&lt;$I$22,1,0))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1983.77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IF(I40=1,1,IF(SUM(J41:J$172)+SUM(I$26:I40)&lt;$I$22,1,0))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288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90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IF(I41=1,1,IF(SUM(J42:J$172)+SUM(I$26:I41)&lt;$I$22,1,0))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ROUND(SUM(AD42:AE63),2)</f>
        <v>42387.1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IF(I42=1,1,IF(SUM(J43:J$172)+SUM(I$26:I42)&lt;$I$22,1,0))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81</v>
      </c>
      <c r="U42" s="48"/>
      <c r="V42" s="569" t="s">
        <v>212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AB42/SUM($AB$42:$AB$99)</f>
        <v>8.5271317829457363E-2</v>
      </c>
      <c r="AB42" s="114">
        <v>110</v>
      </c>
      <c r="AC42" s="196">
        <f>Y42/220</f>
        <v>51.580363636363636</v>
      </c>
      <c r="AD42" s="113">
        <f>ROUND(AB42*AC42,4)</f>
        <v>5673.84</v>
      </c>
      <c r="AE42" s="32"/>
      <c r="AF42" s="39"/>
      <c r="AG42" s="38"/>
    </row>
    <row r="43" spans="1:33" s="27" customFormat="1" x14ac:dyDescent="0.25">
      <c r="A43" s="30"/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3">IF($AD43=0,0,1)</f>
        <v>1</v>
      </c>
      <c r="J43" s="30">
        <f>IF(I43=1,1,IF(SUM(J44:J$172)+SUM(I$26:I43)&lt;$I$22,1,0))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104</v>
      </c>
      <c r="U43" s="48"/>
      <c r="V43" s="569" t="s">
        <v>209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AB43/SUM($AB$42:$AB$99)</f>
        <v>8.5271317829457363E-2</v>
      </c>
      <c r="AB43" s="114">
        <v>110</v>
      </c>
      <c r="AC43" s="196">
        <f>Y43/220</f>
        <v>51.580363636363636</v>
      </c>
      <c r="AD43" s="113">
        <f>ROUND(AB43*AC43,4)</f>
        <v>5673.84</v>
      </c>
      <c r="AE43" s="32"/>
      <c r="AF43" s="39"/>
      <c r="AG43" s="38"/>
    </row>
    <row r="44" spans="1:33" s="27" customFormat="1" hidden="1" x14ac:dyDescent="0.25">
      <c r="A44" s="30">
        <f t="shared" ref="A44:A60" si="14">IFERROR(IF(AD44&gt;0,T44,0),0)</f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0</v>
      </c>
      <c r="J44" s="30">
        <f>IF(I44=1,1,IF(SUM(J45:J$172)+SUM(I$26:I44)&lt;$I$22,1,0))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ref="AD44:AD60" si="15">ROUND(AB44*AC44,4)</f>
        <v>0</v>
      </c>
      <c r="AE44" s="32"/>
      <c r="AF44" s="39"/>
      <c r="AG44" s="38"/>
    </row>
    <row r="45" spans="1:33" s="27" customFormat="1" hidden="1" x14ac:dyDescent="0.25">
      <c r="A45" s="30">
        <f t="shared" si="14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IF(I45=1,1,IF(SUM(J46:J$172)+SUM(I$26:I45)&lt;$I$22,1,0))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5"/>
        <v>0</v>
      </c>
      <c r="AE45" s="32"/>
      <c r="AF45" s="39"/>
      <c r="AG45" s="38"/>
    </row>
    <row r="46" spans="1:33" s="27" customFormat="1" hidden="1" x14ac:dyDescent="0.25">
      <c r="A46" s="30">
        <f t="shared" si="14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IF(I46=1,1,IF(SUM(J47:J$172)+SUM(I$26:I46)&lt;$I$22,1,0))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5"/>
        <v>0</v>
      </c>
      <c r="AE46" s="32"/>
      <c r="AF46" s="39"/>
      <c r="AG46" s="38"/>
    </row>
    <row r="47" spans="1:33" s="27" customFormat="1" hidden="1" x14ac:dyDescent="0.25">
      <c r="A47" s="30">
        <f t="shared" si="14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IF(I47=1,1,IF(SUM(J48:J$172)+SUM(I$26:I47)&lt;$I$22,1,0))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5"/>
        <v>0</v>
      </c>
      <c r="AE47" s="32"/>
      <c r="AF47" s="39"/>
      <c r="AG47" s="38"/>
    </row>
    <row r="48" spans="1:33" s="27" customFormat="1" hidden="1" x14ac:dyDescent="0.25">
      <c r="A48" s="30">
        <f t="shared" si="14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IF(I48=1,1,IF(SUM(J49:J$172)+SUM(I$26:I48)&lt;$I$22,1,0))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5"/>
        <v>0</v>
      </c>
      <c r="AE48" s="32"/>
      <c r="AF48" s="39"/>
      <c r="AG48" s="38"/>
    </row>
    <row r="49" spans="1:33" s="27" customFormat="1" hidden="1" x14ac:dyDescent="0.25">
      <c r="A49" s="30">
        <f t="shared" si="14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IF(I49=1,1,IF(SUM(J50:J$172)+SUM(I$26:I49)&lt;$I$22,1,0))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5"/>
        <v>0</v>
      </c>
      <c r="AE49" s="32"/>
      <c r="AF49" s="39"/>
      <c r="AG49" s="38"/>
    </row>
    <row r="50" spans="1:33" s="27" customFormat="1" hidden="1" x14ac:dyDescent="0.25">
      <c r="A50" s="30">
        <f t="shared" si="14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IF(I50=1,1,IF(SUM(J51:J$172)+SUM(I$26:I50)&lt;$I$22,1,0))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5"/>
        <v>0</v>
      </c>
      <c r="AE50" s="32"/>
      <c r="AF50" s="39"/>
      <c r="AG50" s="38"/>
    </row>
    <row r="51" spans="1:33" s="27" customFormat="1" hidden="1" x14ac:dyDescent="0.25">
      <c r="A51" s="30">
        <f t="shared" si="14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IF(I51=1,1,IF(SUM(J52:J$172)+SUM(I$26:I51)&lt;$I$22,1,0))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5"/>
        <v>0</v>
      </c>
      <c r="AE51" s="32"/>
      <c r="AF51" s="39"/>
      <c r="AG51" s="38"/>
    </row>
    <row r="52" spans="1:33" s="27" customFormat="1" hidden="1" x14ac:dyDescent="0.25">
      <c r="A52" s="30">
        <f t="shared" si="14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IF(I52=1,1,IF(SUM(J53:J$172)+SUM(I$26:I52)&lt;$I$22,1,0))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5"/>
        <v>0</v>
      </c>
      <c r="AE52" s="32"/>
      <c r="AF52" s="39"/>
      <c r="AG52" s="38"/>
    </row>
    <row r="53" spans="1:33" s="27" customFormat="1" hidden="1" x14ac:dyDescent="0.25">
      <c r="A53" s="30">
        <f t="shared" si="14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IF(I53=1,1,IF(SUM(J54:J$172)+SUM(I$26:I53)&lt;$I$22,1,0))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5"/>
        <v>0</v>
      </c>
      <c r="AE53" s="32"/>
      <c r="AF53" s="39"/>
      <c r="AG53" s="38"/>
    </row>
    <row r="54" spans="1:33" s="27" customFormat="1" hidden="1" x14ac:dyDescent="0.25">
      <c r="A54" s="30">
        <f t="shared" si="14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IF(I54=1,1,IF(SUM(J55:J$172)+SUM(I$26:I54)&lt;$I$22,1,0))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5"/>
        <v>0</v>
      </c>
      <c r="AE54" s="32"/>
      <c r="AF54" s="39"/>
      <c r="AG54" s="38"/>
    </row>
    <row r="55" spans="1:33" s="27" customFormat="1" hidden="1" x14ac:dyDescent="0.25">
      <c r="A55" s="30">
        <f t="shared" si="14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IF(I55=1,1,IF(SUM(J56:J$172)+SUM(I$26:I55)&lt;$I$22,1,0))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5"/>
        <v>0</v>
      </c>
      <c r="AE55" s="32"/>
      <c r="AF55" s="39"/>
      <c r="AG55" s="38"/>
    </row>
    <row r="56" spans="1:33" s="27" customFormat="1" hidden="1" x14ac:dyDescent="0.25">
      <c r="A56" s="30">
        <f t="shared" si="14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IF(I56=1,1,IF(SUM(J57:J$172)+SUM(I$26:I56)&lt;$I$22,1,0))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5"/>
        <v>0</v>
      </c>
      <c r="AE56" s="32"/>
      <c r="AF56" s="39"/>
      <c r="AG56" s="38"/>
    </row>
    <row r="57" spans="1:33" s="27" customFormat="1" hidden="1" x14ac:dyDescent="0.25">
      <c r="A57" s="30">
        <f t="shared" si="14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IF(I57=1,1,IF(SUM(J58:J$172)+SUM(I$26:I57)&lt;$I$22,1,0))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5"/>
        <v>0</v>
      </c>
      <c r="AE57" s="32"/>
      <c r="AF57" s="39"/>
      <c r="AG57" s="38"/>
    </row>
    <row r="58" spans="1:33" s="27" customFormat="1" hidden="1" x14ac:dyDescent="0.25">
      <c r="A58" s="30">
        <f t="shared" si="14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IF(I58=1,1,IF(SUM(J59:J$172)+SUM(I$26:I58)&lt;$I$22,1,0))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5"/>
        <v>0</v>
      </c>
      <c r="AE58" s="32"/>
      <c r="AF58" s="39"/>
      <c r="AG58" s="38"/>
    </row>
    <row r="59" spans="1:33" s="27" customFormat="1" hidden="1" x14ac:dyDescent="0.25">
      <c r="A59" s="30">
        <f t="shared" si="14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IF(I59=1,1,IF(SUM(J60:J$172)+SUM(I$26:I59)&lt;$I$22,1,0))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5"/>
        <v>0</v>
      </c>
      <c r="AE59" s="32"/>
      <c r="AF59" s="39"/>
      <c r="AG59" s="38"/>
    </row>
    <row r="60" spans="1:33" s="27" customFormat="1" hidden="1" x14ac:dyDescent="0.25">
      <c r="A60" s="30">
        <f t="shared" si="14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3"/>
        <v>0</v>
      </c>
      <c r="J60" s="30">
        <f>IF(I60=1,1,IF(SUM(J61:J$172)+SUM(I$26:I60)&lt;$I$22,1,0))</f>
        <v>0</v>
      </c>
      <c r="K60" s="33">
        <f t="shared" si="0"/>
        <v>0</v>
      </c>
      <c r="L60" s="33">
        <f t="shared" si="1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5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IF(I61=1,1,IF(SUM(J64:J$172)+SUM(I$26:I61)&lt;$I$22,1,0))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424</v>
      </c>
      <c r="W61" s="569"/>
      <c r="X61" s="131" t="s">
        <v>202</v>
      </c>
      <c r="Y61" s="207">
        <f>VLOOKUP(X61,BASE!$B$5:$E$53,4,FALSE)</f>
        <v>11347.68</v>
      </c>
      <c r="Z61" s="198">
        <v>1</v>
      </c>
      <c r="AA61" s="197">
        <f>AB61/SUM($AB$42:$AB$99)</f>
        <v>8.5271317829457363E-2</v>
      </c>
      <c r="AB61" s="114">
        <v>110</v>
      </c>
      <c r="AC61" s="196">
        <f>Y61/220</f>
        <v>51.580363636363636</v>
      </c>
      <c r="AD61" s="113">
        <f>ROUND(AB61*AC61,4)</f>
        <v>5673.84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/>
      <c r="J62" s="30"/>
      <c r="K62" s="33"/>
      <c r="L62" s="33"/>
      <c r="M62" s="33"/>
      <c r="N62" s="33"/>
      <c r="O62" s="33"/>
      <c r="P62" s="33"/>
      <c r="Q62" s="33"/>
      <c r="R62" s="33"/>
      <c r="S62" s="33"/>
      <c r="T62" s="200"/>
      <c r="U62" s="48"/>
      <c r="V62" s="569" t="s">
        <v>425</v>
      </c>
      <c r="W62" s="569"/>
      <c r="X62" s="131" t="s">
        <v>215</v>
      </c>
      <c r="Y62" s="207">
        <f>VLOOKUP(X62,BASE!$B$5:$E$53,4,FALSE)</f>
        <v>9335.82</v>
      </c>
      <c r="Z62" s="198">
        <v>2</v>
      </c>
      <c r="AA62" s="197">
        <f>AB62/SUM($AB$42:$AB$99)</f>
        <v>0.34108527131782945</v>
      </c>
      <c r="AB62" s="114">
        <v>440</v>
      </c>
      <c r="AC62" s="196">
        <f>Y62/220</f>
        <v>42.435545454545455</v>
      </c>
      <c r="AD62" s="113">
        <f>ROUND(AB62*AC62,4)</f>
        <v>18671.64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/>
      <c r="J63" s="30"/>
      <c r="K63" s="33"/>
      <c r="L63" s="33"/>
      <c r="M63" s="33"/>
      <c r="N63" s="33"/>
      <c r="O63" s="33"/>
      <c r="P63" s="33"/>
      <c r="Q63" s="33"/>
      <c r="R63" s="33"/>
      <c r="S63" s="33"/>
      <c r="T63" s="200"/>
      <c r="U63" s="48"/>
      <c r="V63" s="569" t="s">
        <v>203</v>
      </c>
      <c r="W63" s="569"/>
      <c r="X63" s="131" t="s">
        <v>204</v>
      </c>
      <c r="Y63" s="207">
        <f>VLOOKUP(X63,BASE!$B$5:$E$53,4,FALSE)</f>
        <v>18408.34</v>
      </c>
      <c r="Z63" s="198">
        <v>1</v>
      </c>
      <c r="AA63" s="197">
        <f>AB63/SUM($AB$42:$AB$99)</f>
        <v>6.2015503875968991E-2</v>
      </c>
      <c r="AB63" s="114">
        <v>80</v>
      </c>
      <c r="AC63" s="196">
        <f>Y63/220</f>
        <v>83.674272727272722</v>
      </c>
      <c r="AD63" s="113">
        <f t="shared" ref="AD63" si="16">ROUND(AB63*AC63,4)</f>
        <v>6693.9417999999996</v>
      </c>
      <c r="AE63" s="32"/>
      <c r="AF63" s="39"/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v>1</v>
      </c>
      <c r="J64" s="30">
        <f>IF(I64=1,1,IF(SUM(J65:J$172)+SUM(I$26:I64)&lt;$I$22,1,0))</f>
        <v>1</v>
      </c>
      <c r="K64" s="33">
        <f t="shared" si="0"/>
        <v>1</v>
      </c>
      <c r="L64" s="33">
        <f t="shared" si="1"/>
        <v>1</v>
      </c>
      <c r="M64" s="33"/>
      <c r="N64" s="33"/>
      <c r="O64" s="33"/>
      <c r="P64" s="33"/>
      <c r="Q64" s="33"/>
      <c r="R64" s="33"/>
      <c r="S64" s="33"/>
      <c r="T64" s="195"/>
      <c r="U64" s="48"/>
      <c r="V64" s="573" t="s">
        <v>47</v>
      </c>
      <c r="W64" s="573"/>
      <c r="X64" s="131"/>
      <c r="Y64" s="199"/>
      <c r="Z64" s="114"/>
      <c r="AA64" s="202"/>
      <c r="AB64" s="114"/>
      <c r="AC64" s="196"/>
      <c r="AD64" s="201">
        <f>ROUND(SUM(AD65:AD84),2)</f>
        <v>9620.5499999999993</v>
      </c>
      <c r="AE64" s="32"/>
      <c r="AF64" s="39"/>
      <c r="AG64" s="38"/>
    </row>
    <row r="65" spans="1:33" s="27" customFormat="1" x14ac:dyDescent="0.25">
      <c r="A65" s="30"/>
      <c r="B65" s="122">
        <f t="shared" ref="B65:B84" si="17">IFERROR(IF($A65=0,0, ($AD65/$G$1)/$E$1  ),0)</f>
        <v>0</v>
      </c>
      <c r="C65" s="121">
        <f t="shared" ref="C65:C84" si="18">IF($A65=0,0,$B65*$E$1)</f>
        <v>0</v>
      </c>
      <c r="D65" s="121">
        <f t="shared" ref="D65:D84" si="19">IF($A65=0,0,$B65*$F$1)</f>
        <v>0</v>
      </c>
      <c r="E65" s="121">
        <f>IFERROR(IF($A65=0,0,#REF!*#REF!),0)</f>
        <v>0</v>
      </c>
      <c r="F65" s="122">
        <f t="shared" ref="F65:F84" si="20">IF($A65=0,0, ( ($AD65/$E65) / $Y65))</f>
        <v>0</v>
      </c>
      <c r="I65" s="30">
        <v>1</v>
      </c>
      <c r="J65" s="30">
        <f>IF(I65=1,1,IF(SUM(J66:J$172)+SUM(I$26:I65)&lt;$I$22,1,0))</f>
        <v>1</v>
      </c>
      <c r="K65" s="33">
        <f t="shared" si="0"/>
        <v>1</v>
      </c>
      <c r="L65" s="33">
        <f t="shared" si="1"/>
        <v>1</v>
      </c>
      <c r="M65" s="33"/>
      <c r="N65" s="33"/>
      <c r="O65" s="33"/>
      <c r="P65" s="33"/>
      <c r="Q65" s="33"/>
      <c r="R65" s="33"/>
      <c r="S65" s="33"/>
      <c r="T65" s="200" t="s">
        <v>120</v>
      </c>
      <c r="U65" s="48"/>
      <c r="V65" s="569" t="s">
        <v>229</v>
      </c>
      <c r="W65" s="569"/>
      <c r="X65" s="131" t="s">
        <v>230</v>
      </c>
      <c r="Y65" s="207">
        <f>VLOOKUP(X65,BASE!$B$5:$E$53,4,FALSE)</f>
        <v>3044.5</v>
      </c>
      <c r="Z65" s="198">
        <v>1</v>
      </c>
      <c r="AA65" s="197">
        <f>AB65/SUM($AB$42:$AB$99)</f>
        <v>0.17054263565891473</v>
      </c>
      <c r="AB65" s="114">
        <v>220</v>
      </c>
      <c r="AC65" s="196">
        <f>Y65/220</f>
        <v>13.838636363636363</v>
      </c>
      <c r="AD65" s="113">
        <f>ROUND(AB65*AC65,4)</f>
        <v>3044.5</v>
      </c>
      <c r="AE65" s="32"/>
      <c r="AF65" s="39"/>
      <c r="AG65" s="38"/>
    </row>
    <row r="66" spans="1:33" s="27" customFormat="1" hidden="1" x14ac:dyDescent="0.25">
      <c r="A66" s="30">
        <f t="shared" ref="A66:A83" si="21">IFERROR(IF(AD66&gt;0,T66,0),0)</f>
        <v>0</v>
      </c>
      <c r="B66" s="122">
        <f t="shared" si="17"/>
        <v>0</v>
      </c>
      <c r="C66" s="121">
        <f t="shared" si="18"/>
        <v>0</v>
      </c>
      <c r="D66" s="121">
        <f t="shared" si="19"/>
        <v>0</v>
      </c>
      <c r="E66" s="121">
        <f>IFERROR(IF($A66=0,0,#REF!*#REF!),0)</f>
        <v>0</v>
      </c>
      <c r="F66" s="122">
        <f t="shared" si="20"/>
        <v>0</v>
      </c>
      <c r="I66" s="30">
        <f t="shared" ref="I66:I83" si="22">IF($AD66=0,0,1)</f>
        <v>0</v>
      </c>
      <c r="J66" s="30">
        <f>IF(I66=1,1,IF(SUM(J67:J$172)+SUM(I$26:I66)&lt;$I$22,1,0))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ref="AD66:AD84" si="23">ROUND(AB66*AC66,4)</f>
        <v>0</v>
      </c>
      <c r="AE66" s="32"/>
      <c r="AF66" s="39"/>
      <c r="AG66" s="38"/>
    </row>
    <row r="67" spans="1:33" s="27" customFormat="1" hidden="1" x14ac:dyDescent="0.25">
      <c r="A67" s="30">
        <f t="shared" si="21"/>
        <v>0</v>
      </c>
      <c r="B67" s="122">
        <f t="shared" si="17"/>
        <v>0</v>
      </c>
      <c r="C67" s="121">
        <f t="shared" si="18"/>
        <v>0</v>
      </c>
      <c r="D67" s="121">
        <f t="shared" si="19"/>
        <v>0</v>
      </c>
      <c r="E67" s="121">
        <f>IFERROR(IF($A67=0,0,#REF!*#REF!),0)</f>
        <v>0</v>
      </c>
      <c r="F67" s="122">
        <f t="shared" si="20"/>
        <v>0</v>
      </c>
      <c r="I67" s="30">
        <f t="shared" si="22"/>
        <v>0</v>
      </c>
      <c r="J67" s="30">
        <f>IF(I67=1,1,IF(SUM(J68:J$172)+SUM(I$26:I67)&lt;$I$22,1,0))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3"/>
        <v>0</v>
      </c>
      <c r="AE67" s="32"/>
      <c r="AF67" s="39"/>
      <c r="AG67" s="38"/>
    </row>
    <row r="68" spans="1:33" s="27" customFormat="1" hidden="1" x14ac:dyDescent="0.25">
      <c r="A68" s="30">
        <f t="shared" si="21"/>
        <v>0</v>
      </c>
      <c r="B68" s="122">
        <f t="shared" si="17"/>
        <v>0</v>
      </c>
      <c r="C68" s="121">
        <f t="shared" si="18"/>
        <v>0</v>
      </c>
      <c r="D68" s="121">
        <f t="shared" si="19"/>
        <v>0</v>
      </c>
      <c r="E68" s="121">
        <f>IFERROR(IF($A68=0,0,#REF!*#REF!),0)</f>
        <v>0</v>
      </c>
      <c r="F68" s="122">
        <f t="shared" si="20"/>
        <v>0</v>
      </c>
      <c r="I68" s="30">
        <f t="shared" si="22"/>
        <v>0</v>
      </c>
      <c r="J68" s="30">
        <f>IF(I68=1,1,IF(SUM(J69:J$172)+SUM(I$26:I68)&lt;$I$22,1,0))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3"/>
        <v>0</v>
      </c>
      <c r="AE68" s="32"/>
      <c r="AF68" s="39"/>
      <c r="AG68" s="38"/>
    </row>
    <row r="69" spans="1:33" s="27" customFormat="1" hidden="1" x14ac:dyDescent="0.25">
      <c r="A69" s="30">
        <f t="shared" si="21"/>
        <v>0</v>
      </c>
      <c r="B69" s="122">
        <f t="shared" si="17"/>
        <v>0</v>
      </c>
      <c r="C69" s="121">
        <f t="shared" si="18"/>
        <v>0</v>
      </c>
      <c r="D69" s="121">
        <f t="shared" si="19"/>
        <v>0</v>
      </c>
      <c r="E69" s="121">
        <f>IFERROR(IF($A69=0,0,#REF!*#REF!),0)</f>
        <v>0</v>
      </c>
      <c r="F69" s="122">
        <f t="shared" si="20"/>
        <v>0</v>
      </c>
      <c r="I69" s="30">
        <f t="shared" si="22"/>
        <v>0</v>
      </c>
      <c r="J69" s="30">
        <f>IF(I69=1,1,IF(SUM(J70:J$172)+SUM(I$26:I69)&lt;$I$22,1,0))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3"/>
        <v>0</v>
      </c>
      <c r="AE69" s="32"/>
      <c r="AF69" s="39"/>
      <c r="AG69" s="38"/>
    </row>
    <row r="70" spans="1:33" s="27" customFormat="1" hidden="1" x14ac:dyDescent="0.25">
      <c r="A70" s="30">
        <f t="shared" si="21"/>
        <v>0</v>
      </c>
      <c r="B70" s="122">
        <f t="shared" si="17"/>
        <v>0</v>
      </c>
      <c r="C70" s="121">
        <f t="shared" si="18"/>
        <v>0</v>
      </c>
      <c r="D70" s="121">
        <f t="shared" si="19"/>
        <v>0</v>
      </c>
      <c r="E70" s="121">
        <f>IFERROR(IF($A70=0,0,#REF!*#REF!),0)</f>
        <v>0</v>
      </c>
      <c r="F70" s="122">
        <f t="shared" si="20"/>
        <v>0</v>
      </c>
      <c r="I70" s="30">
        <f t="shared" si="22"/>
        <v>0</v>
      </c>
      <c r="J70" s="30">
        <f>IF(I70=1,1,IF(SUM(J71:J$172)+SUM(I$26:I70)&lt;$I$22,1,0))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3"/>
        <v>0</v>
      </c>
      <c r="AE70" s="32"/>
      <c r="AF70" s="39"/>
      <c r="AG70" s="38"/>
    </row>
    <row r="71" spans="1:33" s="27" customFormat="1" hidden="1" x14ac:dyDescent="0.25">
      <c r="A71" s="30">
        <f t="shared" si="21"/>
        <v>0</v>
      </c>
      <c r="B71" s="122">
        <f t="shared" si="17"/>
        <v>0</v>
      </c>
      <c r="C71" s="121">
        <f t="shared" si="18"/>
        <v>0</v>
      </c>
      <c r="D71" s="121">
        <f t="shared" si="19"/>
        <v>0</v>
      </c>
      <c r="E71" s="121">
        <f>IFERROR(IF($A71=0,0,#REF!*#REF!),0)</f>
        <v>0</v>
      </c>
      <c r="F71" s="122">
        <f t="shared" si="20"/>
        <v>0</v>
      </c>
      <c r="I71" s="30">
        <f t="shared" si="22"/>
        <v>0</v>
      </c>
      <c r="J71" s="30">
        <f>IF(I71=1,1,IF(SUM(J72:J$172)+SUM(I$26:I71)&lt;$I$22,1,0))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3"/>
        <v>0</v>
      </c>
      <c r="AE71" s="32"/>
      <c r="AF71" s="39"/>
      <c r="AG71" s="38"/>
    </row>
    <row r="72" spans="1:33" s="27" customFormat="1" hidden="1" x14ac:dyDescent="0.25">
      <c r="A72" s="30">
        <f t="shared" si="21"/>
        <v>0</v>
      </c>
      <c r="B72" s="122">
        <f t="shared" si="17"/>
        <v>0</v>
      </c>
      <c r="C72" s="121">
        <f t="shared" si="18"/>
        <v>0</v>
      </c>
      <c r="D72" s="121">
        <f t="shared" si="19"/>
        <v>0</v>
      </c>
      <c r="E72" s="121">
        <f>IFERROR(IF($A72=0,0,#REF!*#REF!),0)</f>
        <v>0</v>
      </c>
      <c r="F72" s="122">
        <f t="shared" si="20"/>
        <v>0</v>
      </c>
      <c r="I72" s="30">
        <f t="shared" si="22"/>
        <v>0</v>
      </c>
      <c r="J72" s="30">
        <f>IF(I72=1,1,IF(SUM(J73:J$172)+SUM(I$26:I72)&lt;$I$22,1,0))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3"/>
        <v>0</v>
      </c>
      <c r="AE72" s="32"/>
      <c r="AF72" s="39"/>
      <c r="AG72" s="38"/>
    </row>
    <row r="73" spans="1:33" s="27" customFormat="1" hidden="1" x14ac:dyDescent="0.25">
      <c r="A73" s="30">
        <f t="shared" si="21"/>
        <v>0</v>
      </c>
      <c r="B73" s="122">
        <f t="shared" si="17"/>
        <v>0</v>
      </c>
      <c r="C73" s="121">
        <f t="shared" si="18"/>
        <v>0</v>
      </c>
      <c r="D73" s="121">
        <f t="shared" si="19"/>
        <v>0</v>
      </c>
      <c r="E73" s="121">
        <f>IFERROR(IF($A73=0,0,#REF!*#REF!),0)</f>
        <v>0</v>
      </c>
      <c r="F73" s="122">
        <f t="shared" si="20"/>
        <v>0</v>
      </c>
      <c r="I73" s="30">
        <f t="shared" si="22"/>
        <v>0</v>
      </c>
      <c r="J73" s="30">
        <f>IF(I73=1,1,IF(SUM(J74:J$172)+SUM(I$26:I73)&lt;$I$22,1,0))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3"/>
        <v>0</v>
      </c>
      <c r="AE73" s="32"/>
      <c r="AF73" s="39"/>
      <c r="AG73" s="38"/>
    </row>
    <row r="74" spans="1:33" s="27" customFormat="1" hidden="1" x14ac:dyDescent="0.25">
      <c r="A74" s="30">
        <f t="shared" si="21"/>
        <v>0</v>
      </c>
      <c r="B74" s="122">
        <f t="shared" si="17"/>
        <v>0</v>
      </c>
      <c r="C74" s="121">
        <f t="shared" si="18"/>
        <v>0</v>
      </c>
      <c r="D74" s="121">
        <f t="shared" si="19"/>
        <v>0</v>
      </c>
      <c r="E74" s="121">
        <f>IFERROR(IF($A74=0,0,#REF!*#REF!),0)</f>
        <v>0</v>
      </c>
      <c r="F74" s="122">
        <f t="shared" si="20"/>
        <v>0</v>
      </c>
      <c r="I74" s="30">
        <f t="shared" si="22"/>
        <v>0</v>
      </c>
      <c r="J74" s="30">
        <f>IF(I74=1,1,IF(SUM(J75:J$172)+SUM(I$26:I74)&lt;$I$22,1,0))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3"/>
        <v>0</v>
      </c>
      <c r="AE74" s="32"/>
      <c r="AF74" s="39"/>
      <c r="AG74" s="38"/>
    </row>
    <row r="75" spans="1:33" s="27" customFormat="1" hidden="1" x14ac:dyDescent="0.25">
      <c r="A75" s="30">
        <f t="shared" si="21"/>
        <v>0</v>
      </c>
      <c r="B75" s="122">
        <f t="shared" si="17"/>
        <v>0</v>
      </c>
      <c r="C75" s="121">
        <f t="shared" si="18"/>
        <v>0</v>
      </c>
      <c r="D75" s="121">
        <f t="shared" si="19"/>
        <v>0</v>
      </c>
      <c r="E75" s="121">
        <f>IFERROR(IF($A75=0,0,#REF!*#REF!),0)</f>
        <v>0</v>
      </c>
      <c r="F75" s="122">
        <f t="shared" si="20"/>
        <v>0</v>
      </c>
      <c r="I75" s="30">
        <f t="shared" si="22"/>
        <v>0</v>
      </c>
      <c r="J75" s="30">
        <f>IF(I75=1,1,IF(SUM(J76:J$172)+SUM(I$26:I75)&lt;$I$22,1,0))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3"/>
        <v>0</v>
      </c>
      <c r="AE75" s="32"/>
      <c r="AF75" s="39"/>
      <c r="AG75" s="38"/>
    </row>
    <row r="76" spans="1:33" s="27" customFormat="1" hidden="1" x14ac:dyDescent="0.25">
      <c r="A76" s="30">
        <f t="shared" si="21"/>
        <v>0</v>
      </c>
      <c r="B76" s="122">
        <f t="shared" si="17"/>
        <v>0</v>
      </c>
      <c r="C76" s="121">
        <f t="shared" si="18"/>
        <v>0</v>
      </c>
      <c r="D76" s="121">
        <f t="shared" si="19"/>
        <v>0</v>
      </c>
      <c r="E76" s="121">
        <f>IFERROR(IF($A76=0,0,#REF!*#REF!),0)</f>
        <v>0</v>
      </c>
      <c r="F76" s="122">
        <f t="shared" si="20"/>
        <v>0</v>
      </c>
      <c r="I76" s="30">
        <f t="shared" si="22"/>
        <v>0</v>
      </c>
      <c r="J76" s="30">
        <f>IF(I76=1,1,IF(SUM(J77:J$172)+SUM(I$26:I76)&lt;$I$22,1,0))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3"/>
        <v>0</v>
      </c>
      <c r="AE76" s="32"/>
      <c r="AF76" s="39"/>
      <c r="AG76" s="38"/>
    </row>
    <row r="77" spans="1:33" s="27" customFormat="1" hidden="1" x14ac:dyDescent="0.25">
      <c r="A77" s="30">
        <f t="shared" si="21"/>
        <v>0</v>
      </c>
      <c r="B77" s="122">
        <f t="shared" si="17"/>
        <v>0</v>
      </c>
      <c r="C77" s="121">
        <f t="shared" si="18"/>
        <v>0</v>
      </c>
      <c r="D77" s="121">
        <f t="shared" si="19"/>
        <v>0</v>
      </c>
      <c r="E77" s="121">
        <f>IFERROR(IF($A77=0,0,#REF!*#REF!),0)</f>
        <v>0</v>
      </c>
      <c r="F77" s="122">
        <f t="shared" si="20"/>
        <v>0</v>
      </c>
      <c r="I77" s="30">
        <f t="shared" si="22"/>
        <v>0</v>
      </c>
      <c r="J77" s="30">
        <f>IF(I77=1,1,IF(SUM(J78:J$172)+SUM(I$26:I77)&lt;$I$22,1,0))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3"/>
        <v>0</v>
      </c>
      <c r="AE77" s="32"/>
      <c r="AF77" s="39"/>
      <c r="AG77" s="38"/>
    </row>
    <row r="78" spans="1:33" s="27" customFormat="1" hidden="1" x14ac:dyDescent="0.25">
      <c r="A78" s="30">
        <f t="shared" si="21"/>
        <v>0</v>
      </c>
      <c r="B78" s="122">
        <f t="shared" si="17"/>
        <v>0</v>
      </c>
      <c r="C78" s="121">
        <f t="shared" si="18"/>
        <v>0</v>
      </c>
      <c r="D78" s="121">
        <f t="shared" si="19"/>
        <v>0</v>
      </c>
      <c r="E78" s="121">
        <f>IFERROR(IF($A78=0,0,#REF!*#REF!),0)</f>
        <v>0</v>
      </c>
      <c r="F78" s="122">
        <f t="shared" si="20"/>
        <v>0</v>
      </c>
      <c r="I78" s="30">
        <f t="shared" si="22"/>
        <v>0</v>
      </c>
      <c r="J78" s="30">
        <f>IF(I78=1,1,IF(SUM(J79:J$172)+SUM(I$26:I78)&lt;$I$22,1,0))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3"/>
        <v>0</v>
      </c>
      <c r="AE78" s="32"/>
      <c r="AF78" s="39"/>
      <c r="AG78" s="38"/>
    </row>
    <row r="79" spans="1:33" s="27" customFormat="1" hidden="1" x14ac:dyDescent="0.25">
      <c r="A79" s="30">
        <f t="shared" si="21"/>
        <v>0</v>
      </c>
      <c r="B79" s="122">
        <f t="shared" si="17"/>
        <v>0</v>
      </c>
      <c r="C79" s="121">
        <f t="shared" si="18"/>
        <v>0</v>
      </c>
      <c r="D79" s="121">
        <f t="shared" si="19"/>
        <v>0</v>
      </c>
      <c r="E79" s="121">
        <f>IFERROR(IF($A79=0,0,#REF!*#REF!),0)</f>
        <v>0</v>
      </c>
      <c r="F79" s="122">
        <f t="shared" si="20"/>
        <v>0</v>
      </c>
      <c r="I79" s="30">
        <f t="shared" si="22"/>
        <v>0</v>
      </c>
      <c r="J79" s="30">
        <f>IF(I79=1,1,IF(SUM(J80:J$172)+SUM(I$26:I79)&lt;$I$22,1,0))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3"/>
        <v>0</v>
      </c>
      <c r="AE79" s="32"/>
      <c r="AF79" s="39"/>
      <c r="AG79" s="38"/>
    </row>
    <row r="80" spans="1:33" s="27" customFormat="1" hidden="1" x14ac:dyDescent="0.25">
      <c r="A80" s="30">
        <f t="shared" si="21"/>
        <v>0</v>
      </c>
      <c r="B80" s="122">
        <f t="shared" si="17"/>
        <v>0</v>
      </c>
      <c r="C80" s="121">
        <f t="shared" si="18"/>
        <v>0</v>
      </c>
      <c r="D80" s="121">
        <f t="shared" si="19"/>
        <v>0</v>
      </c>
      <c r="E80" s="121">
        <f>IFERROR(IF($A80=0,0,#REF!*#REF!),0)</f>
        <v>0</v>
      </c>
      <c r="F80" s="122">
        <f t="shared" si="20"/>
        <v>0</v>
      </c>
      <c r="I80" s="30">
        <f t="shared" si="22"/>
        <v>0</v>
      </c>
      <c r="J80" s="30">
        <f>IF(I80=1,1,IF(SUM(J81:J$172)+SUM(I$26:I80)&lt;$I$22,1,0))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3"/>
        <v>0</v>
      </c>
      <c r="AE80" s="32"/>
      <c r="AF80" s="39"/>
      <c r="AG80" s="38"/>
    </row>
    <row r="81" spans="1:33" s="27" customFormat="1" hidden="1" x14ac:dyDescent="0.25">
      <c r="A81" s="30">
        <f t="shared" si="21"/>
        <v>0</v>
      </c>
      <c r="B81" s="122">
        <f t="shared" si="17"/>
        <v>0</v>
      </c>
      <c r="C81" s="121">
        <f t="shared" si="18"/>
        <v>0</v>
      </c>
      <c r="D81" s="121">
        <f t="shared" si="19"/>
        <v>0</v>
      </c>
      <c r="E81" s="121">
        <f>IFERROR(IF($A81=0,0,#REF!*#REF!),0)</f>
        <v>0</v>
      </c>
      <c r="F81" s="122">
        <f t="shared" si="20"/>
        <v>0</v>
      </c>
      <c r="I81" s="30">
        <f t="shared" si="22"/>
        <v>0</v>
      </c>
      <c r="J81" s="30">
        <f>IF(I81=1,1,IF(SUM(J82:J$172)+SUM(I$26:I81)&lt;$I$22,1,0))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3"/>
        <v>0</v>
      </c>
      <c r="AE81" s="32"/>
      <c r="AF81" s="39"/>
      <c r="AG81" s="38"/>
    </row>
    <row r="82" spans="1:33" s="27" customFormat="1" hidden="1" x14ac:dyDescent="0.25">
      <c r="A82" s="30">
        <f t="shared" si="21"/>
        <v>0</v>
      </c>
      <c r="B82" s="122">
        <f t="shared" si="17"/>
        <v>0</v>
      </c>
      <c r="C82" s="121">
        <f t="shared" si="18"/>
        <v>0</v>
      </c>
      <c r="D82" s="121">
        <f t="shared" si="19"/>
        <v>0</v>
      </c>
      <c r="E82" s="121">
        <f>IFERROR(IF($A82=0,0,#REF!*#REF!),0)</f>
        <v>0</v>
      </c>
      <c r="F82" s="122">
        <f t="shared" si="20"/>
        <v>0</v>
      </c>
      <c r="I82" s="30">
        <f t="shared" si="22"/>
        <v>0</v>
      </c>
      <c r="J82" s="30">
        <f>IF(I82=1,1,IF(SUM(J83:J$172)+SUM(I$26:I82)&lt;$I$22,1,0))</f>
        <v>0</v>
      </c>
      <c r="K82" s="33">
        <f t="shared" si="0"/>
        <v>0</v>
      </c>
      <c r="L82" s="33">
        <f t="shared" si="1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3"/>
        <v>0</v>
      </c>
      <c r="AE82" s="32"/>
      <c r="AF82" s="39"/>
      <c r="AG82" s="38"/>
    </row>
    <row r="83" spans="1:33" s="27" customFormat="1" hidden="1" x14ac:dyDescent="0.25">
      <c r="A83" s="30">
        <f t="shared" si="21"/>
        <v>0</v>
      </c>
      <c r="B83" s="122">
        <f t="shared" si="17"/>
        <v>0</v>
      </c>
      <c r="C83" s="121">
        <f t="shared" si="18"/>
        <v>0</v>
      </c>
      <c r="D83" s="121">
        <f t="shared" si="19"/>
        <v>0</v>
      </c>
      <c r="E83" s="121">
        <f>IFERROR(IF($A83=0,0,#REF!*#REF!),0)</f>
        <v>0</v>
      </c>
      <c r="F83" s="122">
        <f t="shared" si="20"/>
        <v>0</v>
      </c>
      <c r="I83" s="30">
        <f t="shared" si="22"/>
        <v>0</v>
      </c>
      <c r="J83" s="30">
        <f>IF(I83=1,1,IF(SUM(J84:J$172)+SUM(I$26:I83)&lt;$I$22,1,0))</f>
        <v>0</v>
      </c>
      <c r="K83" s="33">
        <f t="shared" si="0"/>
        <v>0</v>
      </c>
      <c r="L83" s="33">
        <f t="shared" si="1"/>
        <v>0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23"/>
        <v>0</v>
      </c>
      <c r="AE83" s="32"/>
      <c r="AF83" s="39"/>
      <c r="AG83" s="38"/>
    </row>
    <row r="84" spans="1:33" s="27" customFormat="1" x14ac:dyDescent="0.25">
      <c r="A84" s="30"/>
      <c r="B84" s="122">
        <f t="shared" si="17"/>
        <v>0</v>
      </c>
      <c r="C84" s="121">
        <f t="shared" si="18"/>
        <v>0</v>
      </c>
      <c r="D84" s="121">
        <f t="shared" si="19"/>
        <v>0</v>
      </c>
      <c r="E84" s="121">
        <f>IFERROR(IF($A84=0,0,#REF!*#REF!),0)</f>
        <v>0</v>
      </c>
      <c r="F84" s="122">
        <f t="shared" si="20"/>
        <v>0</v>
      </c>
      <c r="I84" s="30">
        <v>1</v>
      </c>
      <c r="J84" s="30">
        <f>IF(I84=1,1,IF(SUM(J85:J$172)+SUM(I$26:I84)&lt;$I$22,1,0))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231</v>
      </c>
      <c r="W84" s="569"/>
      <c r="X84" s="131" t="s">
        <v>232</v>
      </c>
      <c r="Y84" s="207">
        <f>VLOOKUP(X84,BASE!$B$5:$E$53,4,FALSE)</f>
        <v>6576.05</v>
      </c>
      <c r="Z84" s="198">
        <v>1</v>
      </c>
      <c r="AA84" s="197">
        <f>AB84/SUM($AB$42:$AB$98)</f>
        <v>0.17054263565891473</v>
      </c>
      <c r="AB84" s="114">
        <v>220</v>
      </c>
      <c r="AC84" s="196">
        <f>Y84/220</f>
        <v>29.891136363636363</v>
      </c>
      <c r="AD84" s="113">
        <f t="shared" si="23"/>
        <v>6576.05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IF(I85=1,1,IF(SUM(J86:J$172)+SUM(I$26:I85)&lt;$I$22,1,0))</f>
        <v>1</v>
      </c>
      <c r="K85" s="33">
        <f t="shared" si="0"/>
        <v>1</v>
      </c>
      <c r="L85" s="33">
        <f t="shared" si="1"/>
        <v>1</v>
      </c>
      <c r="M85" s="33"/>
      <c r="N85" s="33"/>
      <c r="O85" s="33"/>
      <c r="P85" s="33"/>
      <c r="Q85" s="33"/>
      <c r="R85" s="33"/>
      <c r="S85" s="33"/>
      <c r="T85" s="195"/>
      <c r="U85" s="48"/>
      <c r="V85" s="573" t="s">
        <v>45</v>
      </c>
      <c r="W85" s="573"/>
      <c r="X85" s="131"/>
      <c r="Y85" s="199"/>
      <c r="Z85" s="114"/>
      <c r="AA85" s="202"/>
      <c r="AB85" s="114"/>
      <c r="AC85" s="196"/>
      <c r="AD85" s="201">
        <f>ROUND(SUM(AD86:AD105),2)</f>
        <v>0</v>
      </c>
      <c r="AE85" s="32"/>
      <c r="AF85" s="39"/>
      <c r="AG85" s="38"/>
    </row>
    <row r="86" spans="1:33" s="27" customFormat="1" x14ac:dyDescent="0.25">
      <c r="A86" s="30"/>
      <c r="B86" s="122">
        <f t="shared" ref="B86:B105" si="24">IFERROR(IF($A86=0,0, ($AD86/$G$1)/$E$1  ),0)</f>
        <v>0</v>
      </c>
      <c r="C86" s="121">
        <f t="shared" ref="C86:C105" si="25">IF($A86=0,0,$B86*$E$1)</f>
        <v>0</v>
      </c>
      <c r="D86" s="121">
        <f t="shared" ref="D86:D105" si="26">IF($A86=0,0,$B86*$F$1)</f>
        <v>0</v>
      </c>
      <c r="E86" s="121">
        <f>IFERROR(IF($A86=0,0,#REF!*#REF!),0)</f>
        <v>0</v>
      </c>
      <c r="F86" s="122">
        <f t="shared" ref="F86:F105" si="27">IF($A86=0,0, ( ($AD86/$E86) / $Y86))</f>
        <v>0</v>
      </c>
      <c r="I86" s="30">
        <v>1</v>
      </c>
      <c r="J86" s="30">
        <f>IF(I86=1,1,IF(SUM(J87:J$172)+SUM(I$26:I86)&lt;$I$22,1,0))</f>
        <v>1</v>
      </c>
      <c r="K86" s="33">
        <f t="shared" si="0"/>
        <v>1</v>
      </c>
      <c r="L86" s="33">
        <f t="shared" si="1"/>
        <v>1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>ROUND(AB86*AC86,4)</f>
        <v>0</v>
      </c>
      <c r="AE86" s="32"/>
      <c r="AF86" s="39"/>
      <c r="AG86" s="38"/>
    </row>
    <row r="87" spans="1:33" s="27" customFormat="1" x14ac:dyDescent="0.25">
      <c r="A87" s="30"/>
      <c r="B87" s="122">
        <f t="shared" si="24"/>
        <v>0</v>
      </c>
      <c r="C87" s="121">
        <f t="shared" si="25"/>
        <v>0</v>
      </c>
      <c r="D87" s="121">
        <f t="shared" si="26"/>
        <v>0</v>
      </c>
      <c r="E87" s="121">
        <f>IFERROR(IF($A87=0,0,#REF!*#REF!),0)</f>
        <v>0</v>
      </c>
      <c r="F87" s="122">
        <f t="shared" si="27"/>
        <v>0</v>
      </c>
      <c r="I87" s="30">
        <v>1</v>
      </c>
      <c r="J87" s="30">
        <f>IF(I87=1,1,IF(SUM(J88:J$172)+SUM(I$26:I87)&lt;$I$22,1,0))</f>
        <v>1</v>
      </c>
      <c r="K87" s="33">
        <f t="shared" si="0"/>
        <v>1</v>
      </c>
      <c r="L87" s="33">
        <f t="shared" si="1"/>
        <v>1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ref="AD87:AD105" si="28">ROUND(AB87*AC87,4)</f>
        <v>0</v>
      </c>
      <c r="AE87" s="32"/>
      <c r="AF87" s="39"/>
      <c r="AG87" s="38"/>
    </row>
    <row r="88" spans="1:33" s="27" customFormat="1" hidden="1" x14ac:dyDescent="0.25">
      <c r="A88" s="30">
        <f t="shared" ref="A88:A105" si="29">IFERROR(IF(AD88&gt;0,T88,0),0)</f>
        <v>0</v>
      </c>
      <c r="B88" s="122">
        <f t="shared" si="24"/>
        <v>0</v>
      </c>
      <c r="C88" s="121">
        <f t="shared" si="25"/>
        <v>0</v>
      </c>
      <c r="D88" s="121">
        <f t="shared" si="26"/>
        <v>0</v>
      </c>
      <c r="E88" s="121">
        <f>IFERROR(IF($A88=0,0,#REF!*#REF!),0)</f>
        <v>0</v>
      </c>
      <c r="F88" s="122">
        <f t="shared" si="27"/>
        <v>0</v>
      </c>
      <c r="I88" s="30">
        <f t="shared" ref="I88:I105" si="30">IF($AD88=0,0,1)</f>
        <v>0</v>
      </c>
      <c r="J88" s="30">
        <f>IF(I88=1,1,IF(SUM(J89:J$172)+SUM(I$26:I88)&lt;$I$22,1,0))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8"/>
        <v>0</v>
      </c>
      <c r="AE88" s="32"/>
      <c r="AF88" s="39"/>
      <c r="AG88" s="38"/>
    </row>
    <row r="89" spans="1:33" s="27" customFormat="1" hidden="1" x14ac:dyDescent="0.25">
      <c r="A89" s="30">
        <f t="shared" si="29"/>
        <v>0</v>
      </c>
      <c r="B89" s="122">
        <f t="shared" si="24"/>
        <v>0</v>
      </c>
      <c r="C89" s="121">
        <f t="shared" si="25"/>
        <v>0</v>
      </c>
      <c r="D89" s="121">
        <f t="shared" si="26"/>
        <v>0</v>
      </c>
      <c r="E89" s="121">
        <f>IFERROR(IF($A89=0,0,#REF!*#REF!),0)</f>
        <v>0</v>
      </c>
      <c r="F89" s="122">
        <f t="shared" si="27"/>
        <v>0</v>
      </c>
      <c r="I89" s="30">
        <f t="shared" si="30"/>
        <v>0</v>
      </c>
      <c r="J89" s="30">
        <f>IF(I89=1,1,IF(SUM(J90:J$172)+SUM(I$26:I89)&lt;$I$22,1,0))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8"/>
        <v>0</v>
      </c>
      <c r="AE89" s="32"/>
      <c r="AF89" s="39"/>
      <c r="AG89" s="38"/>
    </row>
    <row r="90" spans="1:33" s="27" customFormat="1" hidden="1" x14ac:dyDescent="0.25">
      <c r="A90" s="30">
        <f t="shared" si="29"/>
        <v>0</v>
      </c>
      <c r="B90" s="122">
        <f t="shared" si="24"/>
        <v>0</v>
      </c>
      <c r="C90" s="121">
        <f t="shared" si="25"/>
        <v>0</v>
      </c>
      <c r="D90" s="121">
        <f t="shared" si="26"/>
        <v>0</v>
      </c>
      <c r="E90" s="121">
        <f>IFERROR(IF($A90=0,0,#REF!*#REF!),0)</f>
        <v>0</v>
      </c>
      <c r="F90" s="122">
        <f t="shared" si="27"/>
        <v>0</v>
      </c>
      <c r="I90" s="30">
        <f t="shared" si="30"/>
        <v>0</v>
      </c>
      <c r="J90" s="30">
        <f>IF(I90=1,1,IF(SUM(J91:J$172)+SUM(I$26:I90)&lt;$I$22,1,0))</f>
        <v>0</v>
      </c>
      <c r="K90" s="33">
        <f t="shared" si="0"/>
        <v>0</v>
      </c>
      <c r="L90" s="33">
        <f t="shared" si="1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8"/>
        <v>0</v>
      </c>
      <c r="AE90" s="32"/>
      <c r="AF90" s="39"/>
      <c r="AG90" s="38"/>
    </row>
    <row r="91" spans="1:33" s="27" customFormat="1" hidden="1" x14ac:dyDescent="0.25">
      <c r="A91" s="30">
        <f t="shared" si="29"/>
        <v>0</v>
      </c>
      <c r="B91" s="122">
        <f t="shared" si="24"/>
        <v>0</v>
      </c>
      <c r="C91" s="121">
        <f t="shared" si="25"/>
        <v>0</v>
      </c>
      <c r="D91" s="121">
        <f t="shared" si="26"/>
        <v>0</v>
      </c>
      <c r="E91" s="121">
        <f>IFERROR(IF($A91=0,0,#REF!*#REF!),0)</f>
        <v>0</v>
      </c>
      <c r="F91" s="122">
        <f t="shared" si="27"/>
        <v>0</v>
      </c>
      <c r="I91" s="30">
        <f t="shared" si="30"/>
        <v>0</v>
      </c>
      <c r="J91" s="30">
        <f>IF(I91=1,1,IF(SUM(J92:J$172)+SUM(I$26:I91)&lt;$I$22,1,0))</f>
        <v>0</v>
      </c>
      <c r="K91" s="33">
        <f t="shared" si="0"/>
        <v>0</v>
      </c>
      <c r="L91" s="33">
        <f t="shared" si="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8"/>
        <v>0</v>
      </c>
      <c r="AE91" s="32"/>
      <c r="AF91" s="39"/>
      <c r="AG91" s="38"/>
    </row>
    <row r="92" spans="1:33" s="27" customFormat="1" hidden="1" x14ac:dyDescent="0.25">
      <c r="A92" s="30">
        <f t="shared" si="29"/>
        <v>0</v>
      </c>
      <c r="B92" s="122">
        <f t="shared" si="24"/>
        <v>0</v>
      </c>
      <c r="C92" s="121">
        <f t="shared" si="25"/>
        <v>0</v>
      </c>
      <c r="D92" s="121">
        <f t="shared" si="26"/>
        <v>0</v>
      </c>
      <c r="E92" s="121">
        <f>IFERROR(IF($A92=0,0,#REF!*#REF!),0)</f>
        <v>0</v>
      </c>
      <c r="F92" s="122">
        <f t="shared" si="27"/>
        <v>0</v>
      </c>
      <c r="I92" s="30">
        <f t="shared" si="30"/>
        <v>0</v>
      </c>
      <c r="J92" s="30">
        <f>IF(I92=1,1,IF(SUM(J93:J$172)+SUM(I$26:I92)&lt;$I$22,1,0))</f>
        <v>0</v>
      </c>
      <c r="K92" s="33">
        <f t="shared" ref="K92:K157" si="31">MAX(I92:J92)</f>
        <v>0</v>
      </c>
      <c r="L92" s="33">
        <f t="shared" ref="L92:L157" si="32">K92</f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8"/>
        <v>0</v>
      </c>
      <c r="AE92" s="32"/>
      <c r="AF92" s="39"/>
      <c r="AG92" s="38"/>
    </row>
    <row r="93" spans="1:33" s="27" customFormat="1" hidden="1" x14ac:dyDescent="0.25">
      <c r="A93" s="30">
        <f t="shared" si="29"/>
        <v>0</v>
      </c>
      <c r="B93" s="122">
        <f t="shared" si="24"/>
        <v>0</v>
      </c>
      <c r="C93" s="121">
        <f t="shared" si="25"/>
        <v>0</v>
      </c>
      <c r="D93" s="121">
        <f t="shared" si="26"/>
        <v>0</v>
      </c>
      <c r="E93" s="121">
        <f>IFERROR(IF($A93=0,0,#REF!*#REF!),0)</f>
        <v>0</v>
      </c>
      <c r="F93" s="122">
        <f t="shared" si="27"/>
        <v>0</v>
      </c>
      <c r="I93" s="30">
        <f t="shared" si="30"/>
        <v>0</v>
      </c>
      <c r="J93" s="30">
        <f>IF(I93=1,1,IF(SUM(J94:J$172)+SUM(I$26:I93)&lt;$I$22,1,0))</f>
        <v>0</v>
      </c>
      <c r="K93" s="33">
        <f t="shared" si="31"/>
        <v>0</v>
      </c>
      <c r="L93" s="33">
        <f t="shared" si="32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8"/>
        <v>0</v>
      </c>
      <c r="AE93" s="32"/>
      <c r="AF93" s="39"/>
      <c r="AG93" s="38"/>
    </row>
    <row r="94" spans="1:33" s="27" customFormat="1" hidden="1" x14ac:dyDescent="0.25">
      <c r="A94" s="30">
        <f t="shared" si="29"/>
        <v>0</v>
      </c>
      <c r="B94" s="122">
        <f t="shared" si="24"/>
        <v>0</v>
      </c>
      <c r="C94" s="121">
        <f t="shared" si="25"/>
        <v>0</v>
      </c>
      <c r="D94" s="121">
        <f t="shared" si="26"/>
        <v>0</v>
      </c>
      <c r="E94" s="121">
        <f>IFERROR(IF($A94=0,0,#REF!*#REF!),0)</f>
        <v>0</v>
      </c>
      <c r="F94" s="122">
        <f t="shared" si="27"/>
        <v>0</v>
      </c>
      <c r="I94" s="30">
        <f t="shared" si="30"/>
        <v>0</v>
      </c>
      <c r="J94" s="30">
        <f>IF(I94=1,1,IF(SUM(J95:J$172)+SUM(I$26:I94)&lt;$I$22,1,0))</f>
        <v>0</v>
      </c>
      <c r="K94" s="33">
        <f t="shared" si="31"/>
        <v>0</v>
      </c>
      <c r="L94" s="33">
        <f t="shared" si="32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8"/>
        <v>0</v>
      </c>
      <c r="AE94" s="32"/>
      <c r="AF94" s="39"/>
      <c r="AG94" s="38"/>
    </row>
    <row r="95" spans="1:33" s="27" customFormat="1" hidden="1" x14ac:dyDescent="0.25">
      <c r="A95" s="30">
        <f t="shared" si="29"/>
        <v>0</v>
      </c>
      <c r="B95" s="122">
        <f t="shared" si="24"/>
        <v>0</v>
      </c>
      <c r="C95" s="121">
        <f t="shared" si="25"/>
        <v>0</v>
      </c>
      <c r="D95" s="121">
        <f t="shared" si="26"/>
        <v>0</v>
      </c>
      <c r="E95" s="121">
        <f>IFERROR(IF($A95=0,0,#REF!*#REF!),0)</f>
        <v>0</v>
      </c>
      <c r="F95" s="122">
        <f t="shared" si="27"/>
        <v>0</v>
      </c>
      <c r="I95" s="30">
        <f t="shared" si="30"/>
        <v>0</v>
      </c>
      <c r="J95" s="30">
        <f>IF(I95=1,1,IF(SUM(J96:J$172)+SUM(I$26:I95)&lt;$I$22,1,0))</f>
        <v>0</v>
      </c>
      <c r="K95" s="33">
        <f t="shared" si="31"/>
        <v>0</v>
      </c>
      <c r="L95" s="33">
        <f t="shared" si="32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8"/>
        <v>0</v>
      </c>
      <c r="AE95" s="32"/>
      <c r="AF95" s="39"/>
      <c r="AG95" s="38"/>
    </row>
    <row r="96" spans="1:33" s="27" customFormat="1" hidden="1" x14ac:dyDescent="0.25">
      <c r="A96" s="30">
        <f t="shared" si="29"/>
        <v>0</v>
      </c>
      <c r="B96" s="122">
        <f t="shared" si="24"/>
        <v>0</v>
      </c>
      <c r="C96" s="121">
        <f t="shared" si="25"/>
        <v>0</v>
      </c>
      <c r="D96" s="121">
        <f t="shared" si="26"/>
        <v>0</v>
      </c>
      <c r="E96" s="121">
        <f>IFERROR(IF($A96=0,0,#REF!*#REF!),0)</f>
        <v>0</v>
      </c>
      <c r="F96" s="122">
        <f t="shared" si="27"/>
        <v>0</v>
      </c>
      <c r="I96" s="30">
        <f t="shared" si="30"/>
        <v>0</v>
      </c>
      <c r="J96" s="30">
        <f>IF(I96=1,1,IF(SUM(J97:J$172)+SUM(I$26:I96)&lt;$I$22,1,0))</f>
        <v>0</v>
      </c>
      <c r="K96" s="33">
        <f t="shared" si="31"/>
        <v>0</v>
      </c>
      <c r="L96" s="33">
        <f t="shared" si="32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8"/>
        <v>0</v>
      </c>
      <c r="AE96" s="32"/>
      <c r="AF96" s="39"/>
      <c r="AG96" s="38"/>
    </row>
    <row r="97" spans="1:33" s="27" customFormat="1" hidden="1" x14ac:dyDescent="0.25">
      <c r="A97" s="30">
        <f t="shared" si="29"/>
        <v>0</v>
      </c>
      <c r="B97" s="122">
        <f t="shared" si="24"/>
        <v>0</v>
      </c>
      <c r="C97" s="121">
        <f t="shared" si="25"/>
        <v>0</v>
      </c>
      <c r="D97" s="121">
        <f t="shared" si="26"/>
        <v>0</v>
      </c>
      <c r="E97" s="121">
        <f>IFERROR(IF($A97=0,0,#REF!*#REF!),0)</f>
        <v>0</v>
      </c>
      <c r="F97" s="122">
        <f t="shared" si="27"/>
        <v>0</v>
      </c>
      <c r="I97" s="30">
        <f t="shared" si="30"/>
        <v>0</v>
      </c>
      <c r="J97" s="30">
        <f>IF(I97=1,1,IF(SUM(J98:J$172)+SUM(I$26:I97)&lt;$I$22,1,0))</f>
        <v>0</v>
      </c>
      <c r="K97" s="33">
        <f t="shared" si="31"/>
        <v>0</v>
      </c>
      <c r="L97" s="33">
        <f t="shared" si="32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8"/>
        <v>0</v>
      </c>
      <c r="AE97" s="32"/>
      <c r="AF97" s="39"/>
      <c r="AG97" s="38"/>
    </row>
    <row r="98" spans="1:33" s="27" customFormat="1" hidden="1" x14ac:dyDescent="0.25">
      <c r="A98" s="30">
        <f t="shared" si="29"/>
        <v>0</v>
      </c>
      <c r="B98" s="122">
        <f t="shared" si="24"/>
        <v>0</v>
      </c>
      <c r="C98" s="121">
        <f t="shared" si="25"/>
        <v>0</v>
      </c>
      <c r="D98" s="121">
        <f t="shared" si="26"/>
        <v>0</v>
      </c>
      <c r="E98" s="121">
        <f>IFERROR(IF($A98=0,0,#REF!*#REF!),0)</f>
        <v>0</v>
      </c>
      <c r="F98" s="122">
        <f t="shared" si="27"/>
        <v>0</v>
      </c>
      <c r="I98" s="30">
        <f t="shared" si="30"/>
        <v>0</v>
      </c>
      <c r="J98" s="30">
        <f>IF(I98=1,1,IF(SUM(J99:J$172)+SUM(I$26:I98)&lt;$I$22,1,0))</f>
        <v>0</v>
      </c>
      <c r="K98" s="33">
        <f t="shared" si="31"/>
        <v>0</v>
      </c>
      <c r="L98" s="33">
        <f t="shared" si="32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8"/>
        <v>0</v>
      </c>
      <c r="AE98" s="32"/>
      <c r="AF98" s="39"/>
      <c r="AG98" s="38"/>
    </row>
    <row r="99" spans="1:33" s="27" customFormat="1" ht="14.45" hidden="1" customHeight="1" x14ac:dyDescent="0.25">
      <c r="A99" s="30">
        <f t="shared" si="29"/>
        <v>0</v>
      </c>
      <c r="B99" s="122">
        <f t="shared" si="24"/>
        <v>0</v>
      </c>
      <c r="C99" s="121">
        <f t="shared" si="25"/>
        <v>0</v>
      </c>
      <c r="D99" s="121">
        <f t="shared" si="26"/>
        <v>0</v>
      </c>
      <c r="E99" s="121">
        <f>IFERROR(IF($A99=0,0,#REF!*#REF!),0)</f>
        <v>0</v>
      </c>
      <c r="F99" s="122">
        <f t="shared" si="27"/>
        <v>0</v>
      </c>
      <c r="I99" s="30">
        <f t="shared" si="30"/>
        <v>0</v>
      </c>
      <c r="J99" s="30">
        <f>IF(I99=1,1,IF(SUM(J100:J$172)+SUM(I$26:I99)&lt;$I$22,1,0))</f>
        <v>0</v>
      </c>
      <c r="K99" s="33">
        <f t="shared" si="31"/>
        <v>0</v>
      </c>
      <c r="L99" s="33">
        <f t="shared" si="32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8"/>
        <v>0</v>
      </c>
      <c r="AE99" s="32"/>
      <c r="AF99" s="39"/>
      <c r="AG99" s="38"/>
    </row>
    <row r="100" spans="1:33" s="27" customFormat="1" hidden="1" x14ac:dyDescent="0.25">
      <c r="A100" s="30">
        <f t="shared" si="29"/>
        <v>0</v>
      </c>
      <c r="B100" s="122">
        <f t="shared" si="24"/>
        <v>0</v>
      </c>
      <c r="C100" s="121">
        <f t="shared" si="25"/>
        <v>0</v>
      </c>
      <c r="D100" s="121">
        <f t="shared" si="26"/>
        <v>0</v>
      </c>
      <c r="E100" s="121">
        <f>IFERROR(IF($A100=0,0,#REF!*#REF!),0)</f>
        <v>0</v>
      </c>
      <c r="F100" s="122">
        <f t="shared" si="27"/>
        <v>0</v>
      </c>
      <c r="I100" s="30">
        <f t="shared" si="30"/>
        <v>0</v>
      </c>
      <c r="J100" s="30">
        <f>IF(I100=1,1,IF(SUM(J101:J$172)+SUM(I$26:I100)&lt;$I$22,1,0))</f>
        <v>0</v>
      </c>
      <c r="K100" s="33">
        <f t="shared" si="31"/>
        <v>0</v>
      </c>
      <c r="L100" s="33">
        <f t="shared" si="32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8"/>
        <v>0</v>
      </c>
      <c r="AE100" s="32"/>
      <c r="AF100" s="39"/>
      <c r="AG100" s="38"/>
    </row>
    <row r="101" spans="1:33" s="27" customFormat="1" hidden="1" x14ac:dyDescent="0.25">
      <c r="A101" s="30">
        <f t="shared" si="29"/>
        <v>0</v>
      </c>
      <c r="B101" s="122">
        <f t="shared" si="24"/>
        <v>0</v>
      </c>
      <c r="C101" s="121">
        <f t="shared" si="25"/>
        <v>0</v>
      </c>
      <c r="D101" s="121">
        <f t="shared" si="26"/>
        <v>0</v>
      </c>
      <c r="E101" s="121">
        <f>IFERROR(IF($A101=0,0,#REF!*#REF!),0)</f>
        <v>0</v>
      </c>
      <c r="F101" s="122">
        <f t="shared" si="27"/>
        <v>0</v>
      </c>
      <c r="I101" s="30">
        <f t="shared" si="30"/>
        <v>0</v>
      </c>
      <c r="J101" s="30">
        <f>IF(I101=1,1,IF(SUM(J102:J$172)+SUM(I$26:I101)&lt;$I$22,1,0))</f>
        <v>0</v>
      </c>
      <c r="K101" s="33">
        <f t="shared" si="31"/>
        <v>0</v>
      </c>
      <c r="L101" s="33">
        <f t="shared" si="32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8"/>
        <v>0</v>
      </c>
      <c r="AE101" s="32"/>
      <c r="AF101" s="39"/>
      <c r="AG101" s="38"/>
    </row>
    <row r="102" spans="1:33" s="27" customFormat="1" hidden="1" x14ac:dyDescent="0.25">
      <c r="A102" s="30">
        <f t="shared" si="29"/>
        <v>0</v>
      </c>
      <c r="B102" s="122">
        <f t="shared" si="24"/>
        <v>0</v>
      </c>
      <c r="C102" s="121">
        <f t="shared" si="25"/>
        <v>0</v>
      </c>
      <c r="D102" s="121">
        <f t="shared" si="26"/>
        <v>0</v>
      </c>
      <c r="E102" s="121">
        <f>IFERROR(IF($A102=0,0,#REF!*#REF!),0)</f>
        <v>0</v>
      </c>
      <c r="F102" s="122">
        <f t="shared" si="27"/>
        <v>0</v>
      </c>
      <c r="I102" s="30">
        <f t="shared" si="30"/>
        <v>0</v>
      </c>
      <c r="J102" s="30">
        <f>IF(I102=1,1,IF(SUM(J103:J$172)+SUM(I$26:I102)&lt;$I$22,1,0))</f>
        <v>0</v>
      </c>
      <c r="K102" s="33">
        <f t="shared" si="31"/>
        <v>0</v>
      </c>
      <c r="L102" s="33">
        <f t="shared" si="32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8"/>
        <v>0</v>
      </c>
      <c r="AE102" s="32"/>
      <c r="AF102" s="39"/>
      <c r="AG102" s="38"/>
    </row>
    <row r="103" spans="1:33" s="27" customFormat="1" hidden="1" x14ac:dyDescent="0.25">
      <c r="A103" s="30">
        <f t="shared" si="29"/>
        <v>0</v>
      </c>
      <c r="B103" s="122">
        <f t="shared" si="24"/>
        <v>0</v>
      </c>
      <c r="C103" s="121">
        <f t="shared" si="25"/>
        <v>0</v>
      </c>
      <c r="D103" s="121">
        <f t="shared" si="26"/>
        <v>0</v>
      </c>
      <c r="E103" s="121">
        <f>IFERROR(IF($A103=0,0,#REF!*#REF!),0)</f>
        <v>0</v>
      </c>
      <c r="F103" s="122">
        <f t="shared" si="27"/>
        <v>0</v>
      </c>
      <c r="I103" s="30">
        <f t="shared" si="30"/>
        <v>0</v>
      </c>
      <c r="J103" s="30">
        <f>IF(I103=1,1,IF(SUM(J104:J$172)+SUM(I$26:I103)&lt;$I$22,1,0))</f>
        <v>0</v>
      </c>
      <c r="K103" s="33">
        <f t="shared" si="31"/>
        <v>0</v>
      </c>
      <c r="L103" s="33">
        <f t="shared" si="32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8"/>
        <v>0</v>
      </c>
      <c r="AE103" s="32"/>
      <c r="AF103" s="39"/>
      <c r="AG103" s="38"/>
    </row>
    <row r="104" spans="1:33" s="27" customFormat="1" hidden="1" x14ac:dyDescent="0.25">
      <c r="A104" s="30">
        <f t="shared" si="29"/>
        <v>0</v>
      </c>
      <c r="B104" s="122">
        <f t="shared" si="24"/>
        <v>0</v>
      </c>
      <c r="C104" s="121">
        <f t="shared" si="25"/>
        <v>0</v>
      </c>
      <c r="D104" s="121">
        <f t="shared" si="26"/>
        <v>0</v>
      </c>
      <c r="E104" s="121">
        <f>IFERROR(IF($A104=0,0,#REF!*#REF!),0)</f>
        <v>0</v>
      </c>
      <c r="F104" s="122">
        <f t="shared" si="27"/>
        <v>0</v>
      </c>
      <c r="I104" s="30">
        <f t="shared" si="30"/>
        <v>0</v>
      </c>
      <c r="J104" s="30">
        <f>IF(I104=1,1,IF(SUM(J105:J$172)+SUM(I$26:I104)&lt;$I$22,1,0))</f>
        <v>0</v>
      </c>
      <c r="K104" s="33">
        <f t="shared" si="31"/>
        <v>0</v>
      </c>
      <c r="L104" s="33">
        <f t="shared" si="32"/>
        <v>0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28"/>
        <v>0</v>
      </c>
      <c r="AE104" s="32"/>
      <c r="AF104" s="39"/>
      <c r="AG104" s="38"/>
    </row>
    <row r="105" spans="1:33" s="27" customFormat="1" hidden="1" x14ac:dyDescent="0.25">
      <c r="A105" s="30">
        <f t="shared" si="29"/>
        <v>0</v>
      </c>
      <c r="B105" s="122">
        <f t="shared" si="24"/>
        <v>0</v>
      </c>
      <c r="C105" s="121">
        <f t="shared" si="25"/>
        <v>0</v>
      </c>
      <c r="D105" s="121">
        <f t="shared" si="26"/>
        <v>0</v>
      </c>
      <c r="E105" s="121">
        <f>IFERROR(IF($A105=0,0,#REF!*#REF!),0)</f>
        <v>0</v>
      </c>
      <c r="F105" s="122">
        <f t="shared" si="27"/>
        <v>0</v>
      </c>
      <c r="I105" s="30">
        <f t="shared" si="30"/>
        <v>0</v>
      </c>
      <c r="J105" s="30">
        <f>IF(I105=1,1,IF(SUM(J106:J$172)+SUM(I$26:I105)&lt;$I$22,1,0))</f>
        <v>0</v>
      </c>
      <c r="K105" s="33">
        <f t="shared" si="31"/>
        <v>0</v>
      </c>
      <c r="L105" s="33">
        <f t="shared" si="32"/>
        <v>0</v>
      </c>
      <c r="M105" s="33"/>
      <c r="N105" s="33"/>
      <c r="O105" s="33"/>
      <c r="P105" s="33"/>
      <c r="Q105" s="33"/>
      <c r="R105" s="33"/>
      <c r="S105" s="33"/>
      <c r="T105" s="200"/>
      <c r="U105" s="48"/>
      <c r="V105" s="569" t="s">
        <v>19</v>
      </c>
      <c r="W105" s="569"/>
      <c r="X105" s="131" t="s">
        <v>19</v>
      </c>
      <c r="Y105" s="199">
        <v>0</v>
      </c>
      <c r="Z105" s="198">
        <v>0</v>
      </c>
      <c r="AA105" s="197">
        <v>0</v>
      </c>
      <c r="AB105" s="114">
        <v>0</v>
      </c>
      <c r="AC105" s="196">
        <v>0</v>
      </c>
      <c r="AD105" s="113">
        <f t="shared" si="28"/>
        <v>0</v>
      </c>
      <c r="AE105" s="32"/>
      <c r="AF105" s="39"/>
      <c r="AG105" s="38"/>
    </row>
    <row r="106" spans="1:33" s="27" customFormat="1" x14ac:dyDescent="0.25">
      <c r="A106" s="31"/>
      <c r="B106" s="31"/>
      <c r="C106" s="31"/>
      <c r="D106" s="31"/>
      <c r="E106" s="31"/>
      <c r="F106" s="31"/>
      <c r="I106" s="30">
        <v>1</v>
      </c>
      <c r="J106" s="30">
        <f>IF(I106=1,1,IF(SUM(J109:J$172)+SUM(I$26:I106)&lt;$I$22,1,0))</f>
        <v>1</v>
      </c>
      <c r="K106" s="33">
        <f t="shared" si="31"/>
        <v>1</v>
      </c>
      <c r="L106" s="33">
        <f t="shared" si="32"/>
        <v>1</v>
      </c>
      <c r="M106" s="33"/>
      <c r="N106" s="33"/>
      <c r="O106" s="33"/>
      <c r="P106" s="33"/>
      <c r="Q106" s="33"/>
      <c r="R106" s="33"/>
      <c r="S106" s="33"/>
      <c r="T106" s="195"/>
      <c r="U106" s="48"/>
      <c r="V106" s="570"/>
      <c r="W106" s="570"/>
      <c r="X106" s="194"/>
      <c r="Y106" s="193"/>
      <c r="Z106" s="191"/>
      <c r="AA106" s="192"/>
      <c r="AB106" s="191"/>
      <c r="AC106" s="160" t="s">
        <v>43</v>
      </c>
      <c r="AD106" s="190">
        <f>ROUND(AD41+AD64+AD85,2)</f>
        <v>52007.65</v>
      </c>
      <c r="AE106" s="32"/>
      <c r="AF106" s="39"/>
      <c r="AG106" s="38"/>
    </row>
    <row r="107" spans="1:33" s="101" customFormat="1" ht="14.45" customHeight="1" x14ac:dyDescent="0.25">
      <c r="A107" s="30"/>
      <c r="B107" s="122">
        <f>IFERROR(IF($A107=0,0, ($AD107/$G$1)/$E$1  ),0)</f>
        <v>0</v>
      </c>
      <c r="C107" s="121">
        <f>IF($A107=0,0,$B107*$E$1)</f>
        <v>0</v>
      </c>
      <c r="D107" s="121">
        <f>IF($A107=0,0,$B107*$F$1)</f>
        <v>0</v>
      </c>
      <c r="E107" s="121"/>
      <c r="F107" s="122"/>
      <c r="G107" s="64" t="s">
        <v>16</v>
      </c>
      <c r="H107" s="288">
        <f>IFERROR(IF(G107=$A$1,1,0),0)</f>
        <v>1</v>
      </c>
      <c r="I107" s="30">
        <v>1</v>
      </c>
      <c r="J107" s="30">
        <f>H107</f>
        <v>1</v>
      </c>
      <c r="K107" s="33">
        <f t="shared" si="31"/>
        <v>1</v>
      </c>
      <c r="L107" s="33">
        <f t="shared" si="32"/>
        <v>1</v>
      </c>
      <c r="M107" s="33"/>
      <c r="N107" s="33"/>
      <c r="O107" s="33"/>
      <c r="P107" s="33"/>
      <c r="Q107" s="33"/>
      <c r="R107" s="33"/>
      <c r="S107" s="61"/>
      <c r="T107" s="157">
        <v>1</v>
      </c>
      <c r="U107" s="168"/>
      <c r="V107" s="185"/>
      <c r="W107" s="185"/>
      <c r="X107" s="185"/>
      <c r="Y107" s="184"/>
      <c r="Z107" s="183"/>
      <c r="AA107" s="183"/>
      <c r="AB107" s="189" t="s">
        <v>42</v>
      </c>
      <c r="AC107" s="188">
        <v>0.84040000000000004</v>
      </c>
      <c r="AD107" s="187">
        <f>$AD$106*AC107*T107</f>
        <v>43707.229060000005</v>
      </c>
      <c r="AE107" s="102"/>
      <c r="AF107" s="104"/>
      <c r="AG107" s="103"/>
    </row>
    <row r="108" spans="1:33" s="101" customFormat="1" ht="22.35" customHeight="1" x14ac:dyDescent="0.25">
      <c r="A108" s="112"/>
      <c r="B108" s="112"/>
      <c r="C108" s="112"/>
      <c r="D108" s="112"/>
      <c r="E108" s="112"/>
      <c r="F108" s="112"/>
      <c r="I108" s="30">
        <v>1</v>
      </c>
      <c r="J108" s="30">
        <f>IF(I108=1,1,IF(SUM(J111:J$172)+SUM(I$26:I108)&lt;$I$22,1,0))</f>
        <v>1</v>
      </c>
      <c r="K108" s="33">
        <f t="shared" si="31"/>
        <v>1</v>
      </c>
      <c r="L108" s="33">
        <f t="shared" si="32"/>
        <v>1</v>
      </c>
      <c r="M108" s="33"/>
      <c r="N108" s="33"/>
      <c r="O108" s="33"/>
      <c r="P108" s="33"/>
      <c r="Q108" s="33"/>
      <c r="R108" s="33"/>
      <c r="S108" s="61"/>
      <c r="T108" s="186"/>
      <c r="U108" s="168"/>
      <c r="V108" s="185"/>
      <c r="W108" s="185"/>
      <c r="X108" s="185"/>
      <c r="Y108" s="184"/>
      <c r="Z108" s="183"/>
      <c r="AA108" s="183"/>
      <c r="AB108" s="182"/>
      <c r="AC108" s="181" t="s">
        <v>41</v>
      </c>
      <c r="AD108" s="180">
        <f>ROUND(AD106+AD107,2)</f>
        <v>95714.880000000005</v>
      </c>
      <c r="AE108" s="102"/>
      <c r="AF108" s="104"/>
      <c r="AG108" s="103"/>
    </row>
    <row r="109" spans="1:33" s="101" customFormat="1" ht="25.35" customHeight="1" x14ac:dyDescent="0.25">
      <c r="A109" s="112"/>
      <c r="B109" s="112"/>
      <c r="C109" s="112"/>
      <c r="D109" s="112"/>
      <c r="E109" s="112"/>
      <c r="F109" s="112"/>
      <c r="G109" s="100" t="s">
        <v>18</v>
      </c>
      <c r="H109" s="100" t="s">
        <v>17</v>
      </c>
      <c r="I109" s="30">
        <v>1</v>
      </c>
      <c r="J109" s="30">
        <f>IF(I109=1,1,IF(SUM(J111:J$172)+SUM(I$26:I109)&lt;$I$22,1,0))</f>
        <v>1</v>
      </c>
      <c r="K109" s="33">
        <f t="shared" si="31"/>
        <v>1</v>
      </c>
      <c r="L109" s="33">
        <f t="shared" si="32"/>
        <v>1</v>
      </c>
      <c r="M109" s="33"/>
      <c r="N109" s="33"/>
      <c r="O109" s="33"/>
      <c r="P109" s="33"/>
      <c r="Q109" s="33"/>
      <c r="R109" s="33"/>
      <c r="S109" s="61"/>
      <c r="T109" s="179" t="s">
        <v>40</v>
      </c>
      <c r="U109" s="168"/>
      <c r="V109" s="178" t="s">
        <v>39</v>
      </c>
      <c r="W109" s="177"/>
      <c r="X109" s="167"/>
      <c r="Y109" s="177"/>
      <c r="Z109" s="176"/>
      <c r="AA109" s="176"/>
      <c r="AB109" s="176"/>
      <c r="AC109" s="125"/>
      <c r="AD109" s="175"/>
      <c r="AE109" s="102"/>
      <c r="AF109" s="104"/>
      <c r="AG109" s="103"/>
    </row>
    <row r="110" spans="1:33" s="101" customFormat="1" ht="14.45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288">
        <f t="shared" ref="H110:H119" si="33">IFERROR(IF(G110=$A$1,1,0),0)</f>
        <v>1</v>
      </c>
      <c r="I110" s="30">
        <v>1</v>
      </c>
      <c r="J110" s="30">
        <f t="shared" ref="J110:J119" si="34">I110</f>
        <v>1</v>
      </c>
      <c r="K110" s="33">
        <f t="shared" si="31"/>
        <v>1</v>
      </c>
      <c r="L110" s="33">
        <f t="shared" si="32"/>
        <v>1</v>
      </c>
      <c r="M110" s="33"/>
      <c r="N110" s="33"/>
      <c r="O110" s="33"/>
      <c r="P110" s="33"/>
      <c r="Q110" s="33"/>
      <c r="R110" s="33"/>
      <c r="S110" s="61"/>
      <c r="T110" s="157">
        <v>1</v>
      </c>
      <c r="U110" s="168"/>
      <c r="V110" s="169"/>
      <c r="W110" s="169"/>
      <c r="X110" s="169"/>
      <c r="Y110" s="164"/>
      <c r="Z110" s="164" t="s">
        <v>38</v>
      </c>
      <c r="AA110" s="174">
        <v>0.3</v>
      </c>
      <c r="AB110" s="173" t="s">
        <v>37</v>
      </c>
      <c r="AC110" s="172">
        <v>0.16300804173005867</v>
      </c>
      <c r="AD110" s="113">
        <f>ROUND($AD$108*AC110*T110,4)</f>
        <v>15602.2952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288">
        <f t="shared" si="33"/>
        <v>1</v>
      </c>
      <c r="I111" s="30">
        <f t="shared" ref="I111:I119" si="35">IF($AD111=0,0,1)</f>
        <v>0</v>
      </c>
      <c r="J111" s="30">
        <f t="shared" si="34"/>
        <v>0</v>
      </c>
      <c r="K111" s="33">
        <f t="shared" si="31"/>
        <v>0</v>
      </c>
      <c r="L111" s="33">
        <f t="shared" si="32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71"/>
      <c r="AA111" s="170"/>
      <c r="AB111" s="164" t="s">
        <v>36</v>
      </c>
      <c r="AC111" s="163">
        <v>0.05</v>
      </c>
      <c r="AD111" s="113">
        <f t="shared" ref="AD111:AD119" si="36">ROUND($AD$108*AC111*T111,4)</f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288">
        <f t="shared" si="33"/>
        <v>1</v>
      </c>
      <c r="I112" s="30">
        <f t="shared" si="35"/>
        <v>0</v>
      </c>
      <c r="J112" s="30">
        <f t="shared" si="34"/>
        <v>0</v>
      </c>
      <c r="K112" s="33">
        <f t="shared" si="31"/>
        <v>0</v>
      </c>
      <c r="L112" s="33">
        <f t="shared" si="32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36</v>
      </c>
      <c r="AC112" s="163">
        <v>7.6999999999999999E-2</v>
      </c>
      <c r="AD112" s="113">
        <f t="shared" si="36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16</v>
      </c>
      <c r="H113" s="288">
        <f t="shared" si="33"/>
        <v>1</v>
      </c>
      <c r="I113" s="30">
        <f t="shared" si="35"/>
        <v>0</v>
      </c>
      <c r="J113" s="30">
        <f t="shared" si="34"/>
        <v>0</v>
      </c>
      <c r="K113" s="33">
        <f t="shared" si="31"/>
        <v>0</v>
      </c>
      <c r="L113" s="33">
        <f t="shared" si="32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1.4999999999999999E-2</v>
      </c>
      <c r="AD113" s="113">
        <f t="shared" si="36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16</v>
      </c>
      <c r="H114" s="288">
        <f t="shared" si="33"/>
        <v>1</v>
      </c>
      <c r="I114" s="30">
        <f t="shared" si="35"/>
        <v>0</v>
      </c>
      <c r="J114" s="30">
        <f t="shared" si="34"/>
        <v>0</v>
      </c>
      <c r="K114" s="33">
        <f t="shared" si="31"/>
        <v>0</v>
      </c>
      <c r="L114" s="33">
        <f t="shared" si="32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 t="s">
        <v>35</v>
      </c>
      <c r="AC114" s="163">
        <v>2.7E-2</v>
      </c>
      <c r="AD114" s="113">
        <f t="shared" si="36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288">
        <f t="shared" si="33"/>
        <v>0</v>
      </c>
      <c r="I115" s="30">
        <f t="shared" si="35"/>
        <v>0</v>
      </c>
      <c r="J115" s="30">
        <f t="shared" si="34"/>
        <v>0</v>
      </c>
      <c r="K115" s="33">
        <f t="shared" si="31"/>
        <v>0</v>
      </c>
      <c r="L115" s="33">
        <f t="shared" si="32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6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288">
        <f t="shared" si="33"/>
        <v>0</v>
      </c>
      <c r="I116" s="30">
        <f t="shared" si="35"/>
        <v>0</v>
      </c>
      <c r="J116" s="30">
        <f t="shared" si="34"/>
        <v>0</v>
      </c>
      <c r="K116" s="33">
        <f t="shared" si="31"/>
        <v>0</v>
      </c>
      <c r="L116" s="33">
        <f t="shared" si="32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6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288">
        <f t="shared" si="33"/>
        <v>0</v>
      </c>
      <c r="I117" s="30">
        <f t="shared" si="35"/>
        <v>0</v>
      </c>
      <c r="J117" s="30">
        <f t="shared" si="34"/>
        <v>0</v>
      </c>
      <c r="K117" s="33">
        <f t="shared" si="31"/>
        <v>0</v>
      </c>
      <c r="L117" s="33">
        <f t="shared" si="32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36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 t="s">
        <v>14</v>
      </c>
      <c r="H118" s="288">
        <f t="shared" si="33"/>
        <v>0</v>
      </c>
      <c r="I118" s="30">
        <f t="shared" si="35"/>
        <v>0</v>
      </c>
      <c r="J118" s="30">
        <f t="shared" si="34"/>
        <v>0</v>
      </c>
      <c r="K118" s="33">
        <f t="shared" si="31"/>
        <v>0</v>
      </c>
      <c r="L118" s="33">
        <f t="shared" si="32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9"/>
      <c r="W118" s="169"/>
      <c r="X118" s="169"/>
      <c r="Y118" s="166"/>
      <c r="Z118" s="165"/>
      <c r="AA118" s="165"/>
      <c r="AB118" s="164"/>
      <c r="AC118" s="163"/>
      <c r="AD118" s="113">
        <f t="shared" si="36"/>
        <v>0</v>
      </c>
      <c r="AE118" s="102"/>
      <c r="AF118" s="104"/>
      <c r="AG118" s="103"/>
    </row>
    <row r="119" spans="1:33" s="101" customFormat="1" ht="14.45" hidden="1" customHeight="1" x14ac:dyDescent="0.25">
      <c r="A119" s="112"/>
      <c r="B119" s="112"/>
      <c r="C119" s="112"/>
      <c r="D119" s="112"/>
      <c r="E119" s="112"/>
      <c r="F119" s="112"/>
      <c r="G119" s="64" t="s">
        <v>14</v>
      </c>
      <c r="H119" s="288">
        <f t="shared" si="33"/>
        <v>0</v>
      </c>
      <c r="I119" s="30">
        <f t="shared" si="35"/>
        <v>0</v>
      </c>
      <c r="J119" s="30">
        <f t="shared" si="34"/>
        <v>0</v>
      </c>
      <c r="K119" s="33">
        <f t="shared" si="31"/>
        <v>0</v>
      </c>
      <c r="L119" s="33">
        <f t="shared" si="32"/>
        <v>0</v>
      </c>
      <c r="M119" s="33"/>
      <c r="N119" s="33"/>
      <c r="O119" s="33"/>
      <c r="P119" s="33"/>
      <c r="Q119" s="33"/>
      <c r="R119" s="33"/>
      <c r="S119" s="61"/>
      <c r="T119" s="157">
        <v>0</v>
      </c>
      <c r="U119" s="168"/>
      <c r="V119" s="167"/>
      <c r="W119" s="167"/>
      <c r="X119" s="167"/>
      <c r="Y119" s="166"/>
      <c r="Z119" s="165"/>
      <c r="AA119" s="165"/>
      <c r="AB119" s="164"/>
      <c r="AC119" s="163"/>
      <c r="AD119" s="113">
        <f t="shared" si="36"/>
        <v>0</v>
      </c>
      <c r="AE119" s="102"/>
      <c r="AF119" s="104"/>
      <c r="AG119" s="103"/>
    </row>
    <row r="120" spans="1:33" s="27" customFormat="1" x14ac:dyDescent="0.25">
      <c r="A120" s="30"/>
      <c r="B120" s="122">
        <f>IFERROR(IF($A120=0,0, ($AD120/$G$1)/$E$1  ),0)</f>
        <v>0</v>
      </c>
      <c r="C120" s="121">
        <f>IF($A120=0,0,$B120*$E$1)</f>
        <v>0</v>
      </c>
      <c r="D120" s="121">
        <f>IF($A120=0,0,$B120*$F$1)</f>
        <v>0</v>
      </c>
      <c r="E120" s="121"/>
      <c r="F120" s="122"/>
      <c r="I120" s="30">
        <v>1</v>
      </c>
      <c r="J120" s="62">
        <v>1</v>
      </c>
      <c r="K120" s="33">
        <f t="shared" si="31"/>
        <v>1</v>
      </c>
      <c r="L120" s="33">
        <f t="shared" si="32"/>
        <v>1</v>
      </c>
      <c r="M120" s="33"/>
      <c r="N120" s="33"/>
      <c r="O120" s="33"/>
      <c r="P120" s="33"/>
      <c r="Q120" s="33"/>
      <c r="R120" s="33"/>
      <c r="S120" s="33"/>
      <c r="T120" s="162"/>
      <c r="U120" s="48"/>
      <c r="V120" s="161"/>
      <c r="W120" s="161"/>
      <c r="X120" s="88"/>
      <c r="Y120" s="88"/>
      <c r="Z120" s="86"/>
      <c r="AA120" s="86"/>
      <c r="AB120" s="160"/>
      <c r="AC120" s="159" t="s">
        <v>34</v>
      </c>
      <c r="AD120" s="158">
        <f>ROUND(SUM(AD110:AD119),2)</f>
        <v>15602.3</v>
      </c>
      <c r="AE120" s="32"/>
      <c r="AF120" s="39"/>
      <c r="AG120" s="38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31"/>
        <v>1</v>
      </c>
      <c r="L121" s="33">
        <f t="shared" si="32"/>
        <v>1</v>
      </c>
      <c r="M121" s="33"/>
      <c r="N121" s="33"/>
      <c r="O121" s="33"/>
      <c r="P121" s="33"/>
      <c r="Q121" s="33"/>
      <c r="R121" s="33"/>
      <c r="S121" s="33"/>
      <c r="T121" s="156"/>
      <c r="U121" s="48"/>
      <c r="V121" s="153"/>
      <c r="W121" s="151"/>
      <c r="X121" s="151"/>
      <c r="Y121" s="80"/>
      <c r="Z121" s="78"/>
      <c r="AA121" s="78"/>
      <c r="AB121" s="155"/>
      <c r="AC121" s="148" t="s">
        <v>33</v>
      </c>
      <c r="AD121" s="147">
        <f>ROUND(AD108+AD120,2)</f>
        <v>111317.18</v>
      </c>
      <c r="AE121" s="32"/>
      <c r="AF121" s="39"/>
      <c r="AG121" s="104"/>
    </row>
    <row r="122" spans="1:33" s="27" customFormat="1" x14ac:dyDescent="0.25">
      <c r="A122" s="31"/>
      <c r="B122" s="31"/>
      <c r="C122" s="31"/>
      <c r="D122" s="31"/>
      <c r="E122" s="31"/>
      <c r="F122" s="31"/>
      <c r="I122" s="30">
        <v>1</v>
      </c>
      <c r="J122" s="62">
        <v>1</v>
      </c>
      <c r="K122" s="33">
        <f t="shared" si="31"/>
        <v>1</v>
      </c>
      <c r="L122" s="33">
        <f t="shared" si="32"/>
        <v>1</v>
      </c>
      <c r="M122" s="33"/>
      <c r="N122" s="33"/>
      <c r="O122" s="33"/>
      <c r="P122" s="33"/>
      <c r="Q122" s="33"/>
      <c r="R122" s="33"/>
      <c r="S122" s="33"/>
      <c r="T122" s="291" t="s">
        <v>32</v>
      </c>
      <c r="U122" s="124"/>
      <c r="V122" s="153"/>
      <c r="W122" s="152"/>
      <c r="X122" s="152"/>
      <c r="Y122" s="151"/>
      <c r="Z122" s="150"/>
      <c r="AA122" s="150"/>
      <c r="AB122" s="149"/>
      <c r="AC122" s="148" t="s">
        <v>31</v>
      </c>
      <c r="AD122" s="147">
        <f>ROUND(AD39+AD121,2)</f>
        <v>113300.95</v>
      </c>
      <c r="AE122" s="32"/>
      <c r="AF122" s="39"/>
      <c r="AG122" s="38"/>
    </row>
    <row r="123" spans="1:33" s="101" customFormat="1" ht="22.35" customHeight="1" x14ac:dyDescent="0.25">
      <c r="A123" s="112"/>
      <c r="B123" s="112"/>
      <c r="C123" s="112"/>
      <c r="D123" s="112"/>
      <c r="E123" s="112"/>
      <c r="F123" s="112"/>
      <c r="I123" s="62">
        <v>1</v>
      </c>
      <c r="J123" s="62">
        <v>1</v>
      </c>
      <c r="K123" s="61">
        <f t="shared" si="31"/>
        <v>1</v>
      </c>
      <c r="L123" s="61">
        <f t="shared" si="32"/>
        <v>1</v>
      </c>
      <c r="M123" s="61"/>
      <c r="N123" s="61"/>
      <c r="O123" s="61"/>
      <c r="P123" s="61"/>
      <c r="Q123" s="61"/>
      <c r="R123" s="61"/>
      <c r="S123" s="61"/>
      <c r="T123" s="146">
        <v>10</v>
      </c>
      <c r="U123" s="145"/>
      <c r="V123" s="571" t="s">
        <v>30</v>
      </c>
      <c r="W123" s="571"/>
      <c r="X123" s="572" t="str">
        <f>IF($AD$121=0,"ZERO",CONCATENATE(TEXT(T123,"#.##0,00")," ",AC25))</f>
        <v>10,00 Km</v>
      </c>
      <c r="Y123" s="572"/>
      <c r="Z123" s="144"/>
      <c r="AA123" s="143"/>
      <c r="AB123" s="142"/>
      <c r="AC123" s="141" t="s">
        <v>29</v>
      </c>
      <c r="AD123" s="140">
        <f>IF(T123=0,0,ROUND(AD122/T123,2))</f>
        <v>11330.1</v>
      </c>
      <c r="AE123" s="102"/>
      <c r="AF123" s="104"/>
      <c r="AG123" s="103"/>
    </row>
    <row r="124" spans="1:33" s="27" customFormat="1" ht="39.6" customHeight="1" x14ac:dyDescent="0.25">
      <c r="A124" s="31"/>
      <c r="B124" s="31"/>
      <c r="C124" s="31"/>
      <c r="D124" s="31"/>
      <c r="E124" s="31"/>
      <c r="F124" s="31"/>
      <c r="I124" s="30">
        <v>1</v>
      </c>
      <c r="J124" s="30">
        <f>IF(I124=1,1,IF(SUM(J125:J$172)+SUM(I$26:I124)&lt;$I$22,1,0))</f>
        <v>1</v>
      </c>
      <c r="K124" s="33">
        <f t="shared" si="31"/>
        <v>1</v>
      </c>
      <c r="L124" s="33">
        <f t="shared" si="32"/>
        <v>1</v>
      </c>
      <c r="M124" s="33"/>
      <c r="N124" s="33"/>
      <c r="O124" s="33"/>
      <c r="P124" s="33"/>
      <c r="Q124" s="33"/>
      <c r="R124" s="33"/>
      <c r="S124" s="33"/>
      <c r="T124" s="288" t="s">
        <v>8</v>
      </c>
      <c r="U124" s="124"/>
      <c r="V124" s="568" t="s">
        <v>28</v>
      </c>
      <c r="W124" s="568"/>
      <c r="X124" s="568"/>
      <c r="Y124" s="568"/>
      <c r="Z124" s="568"/>
      <c r="AA124" s="289" t="s">
        <v>22</v>
      </c>
      <c r="AB124" s="292" t="s">
        <v>21</v>
      </c>
      <c r="AC124" s="135" t="s">
        <v>24</v>
      </c>
      <c r="AD124" s="134" t="s">
        <v>20</v>
      </c>
      <c r="AE124" s="32"/>
      <c r="AF124" s="39"/>
      <c r="AG124" s="38"/>
    </row>
    <row r="125" spans="1:33" s="27" customFormat="1" x14ac:dyDescent="0.25">
      <c r="A125" s="30"/>
      <c r="B125" s="122">
        <f t="shared" ref="B125:B135" si="37">IFERROR(IF($A125=0,0, ($AD125)/$E$1  ),0)</f>
        <v>0</v>
      </c>
      <c r="C125" s="121">
        <f t="shared" ref="C125:C135" si="38">IF($A125=0,0,$B125*$E$1)</f>
        <v>0</v>
      </c>
      <c r="D125" s="121">
        <f t="shared" ref="D125:D135" si="39">IF($A125=0,0,$B125*$F$1)</f>
        <v>0</v>
      </c>
      <c r="E125" s="121">
        <f t="shared" ref="E125:E135" si="40">IFERROR(IF($A125=0,0,$AB125),0)</f>
        <v>0</v>
      </c>
      <c r="F125" s="122"/>
      <c r="I125" s="30">
        <v>1</v>
      </c>
      <c r="J125" s="30">
        <f>IF(I125=1,1,IF(SUM(J126:J$172)+SUM(I$26:I125)&lt;$I$22,1,0))</f>
        <v>1</v>
      </c>
      <c r="K125" s="33">
        <f t="shared" si="31"/>
        <v>1</v>
      </c>
      <c r="L125" s="33">
        <f t="shared" si="32"/>
        <v>1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>ROUND(AC125*AB125,4)</f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ref="A126:A131" si="41">IFERROR(IF(AD126&gt;0,T126,0),0)</f>
        <v>0</v>
      </c>
      <c r="B126" s="122">
        <f t="shared" si="37"/>
        <v>0</v>
      </c>
      <c r="C126" s="121">
        <f t="shared" si="38"/>
        <v>0</v>
      </c>
      <c r="D126" s="121">
        <f t="shared" si="39"/>
        <v>0</v>
      </c>
      <c r="E126" s="121">
        <f t="shared" si="40"/>
        <v>0</v>
      </c>
      <c r="F126" s="31"/>
      <c r="I126" s="30">
        <f t="shared" ref="I126:I135" si="42">IF($AD126=0,0,1)</f>
        <v>0</v>
      </c>
      <c r="J126" s="30">
        <f>IF(I126=1,1,IF(SUM(J127:J$172)+SUM(I$26:I126)&lt;$I$22,1,0))</f>
        <v>0</v>
      </c>
      <c r="K126" s="33">
        <f t="shared" si="31"/>
        <v>0</v>
      </c>
      <c r="L126" s="33">
        <f t="shared" si="32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ref="AD126:AD135" si="43">ROUND(AC126*AB126,4)</f>
        <v>0</v>
      </c>
      <c r="AE126" s="32"/>
      <c r="AF126" s="39"/>
      <c r="AG126" s="38"/>
    </row>
    <row r="127" spans="1:33" s="27" customFormat="1" ht="14.45" hidden="1" customHeight="1" x14ac:dyDescent="0.25">
      <c r="A127" s="30">
        <f t="shared" si="41"/>
        <v>0</v>
      </c>
      <c r="B127" s="122">
        <f t="shared" si="37"/>
        <v>0</v>
      </c>
      <c r="C127" s="121">
        <f t="shared" si="38"/>
        <v>0</v>
      </c>
      <c r="D127" s="121">
        <f t="shared" si="39"/>
        <v>0</v>
      </c>
      <c r="E127" s="121">
        <f t="shared" si="40"/>
        <v>0</v>
      </c>
      <c r="F127" s="31"/>
      <c r="I127" s="30">
        <f t="shared" si="42"/>
        <v>0</v>
      </c>
      <c r="J127" s="30">
        <f>IF(I127=1,1,IF(SUM(J128:J$172)+SUM(I$26:I127)&lt;$I$22,1,0))</f>
        <v>0</v>
      </c>
      <c r="K127" s="33">
        <f t="shared" si="31"/>
        <v>0</v>
      </c>
      <c r="L127" s="33">
        <f t="shared" si="32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3"/>
        <v>0</v>
      </c>
      <c r="AE127" s="32"/>
      <c r="AF127" s="39"/>
      <c r="AG127" s="38"/>
    </row>
    <row r="128" spans="1:33" s="27" customFormat="1" ht="14.45" hidden="1" customHeight="1" x14ac:dyDescent="0.25">
      <c r="A128" s="30">
        <f t="shared" si="41"/>
        <v>0</v>
      </c>
      <c r="B128" s="122">
        <f t="shared" si="37"/>
        <v>0</v>
      </c>
      <c r="C128" s="121">
        <f t="shared" si="38"/>
        <v>0</v>
      </c>
      <c r="D128" s="121">
        <f t="shared" si="39"/>
        <v>0</v>
      </c>
      <c r="E128" s="121">
        <f t="shared" si="40"/>
        <v>0</v>
      </c>
      <c r="F128" s="31"/>
      <c r="I128" s="30">
        <f t="shared" si="42"/>
        <v>0</v>
      </c>
      <c r="J128" s="30">
        <f>IF(I128=1,1,IF(SUM(J129:J$172)+SUM(I$26:I128)&lt;$I$22,1,0))</f>
        <v>0</v>
      </c>
      <c r="K128" s="33">
        <f t="shared" si="31"/>
        <v>0</v>
      </c>
      <c r="L128" s="33">
        <f t="shared" si="32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3"/>
        <v>0</v>
      </c>
      <c r="AE128" s="32"/>
      <c r="AF128" s="39"/>
      <c r="AG128" s="38"/>
    </row>
    <row r="129" spans="1:33" s="27" customFormat="1" hidden="1" x14ac:dyDescent="0.25">
      <c r="A129" s="30">
        <f t="shared" si="41"/>
        <v>0</v>
      </c>
      <c r="B129" s="122">
        <f t="shared" si="37"/>
        <v>0</v>
      </c>
      <c r="C129" s="121">
        <f t="shared" si="38"/>
        <v>0</v>
      </c>
      <c r="D129" s="121">
        <f t="shared" si="39"/>
        <v>0</v>
      </c>
      <c r="E129" s="121">
        <f t="shared" si="40"/>
        <v>0</v>
      </c>
      <c r="F129" s="31"/>
      <c r="I129" s="30">
        <f t="shared" si="42"/>
        <v>0</v>
      </c>
      <c r="J129" s="30">
        <f>IF(I129=1,1,IF(SUM(J130:J$172)+SUM(I$26:I129)&lt;$I$22,1,0))</f>
        <v>0</v>
      </c>
      <c r="K129" s="33">
        <f t="shared" si="31"/>
        <v>0</v>
      </c>
      <c r="L129" s="33">
        <f t="shared" si="32"/>
        <v>0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3"/>
        <v>0</v>
      </c>
      <c r="AE129" s="32"/>
      <c r="AF129" s="39"/>
      <c r="AG129" s="38"/>
    </row>
    <row r="130" spans="1:33" s="27" customFormat="1" hidden="1" x14ac:dyDescent="0.25">
      <c r="A130" s="30">
        <f t="shared" si="41"/>
        <v>0</v>
      </c>
      <c r="B130" s="122">
        <f t="shared" si="37"/>
        <v>0</v>
      </c>
      <c r="C130" s="121">
        <f t="shared" si="38"/>
        <v>0</v>
      </c>
      <c r="D130" s="121">
        <f t="shared" si="39"/>
        <v>0</v>
      </c>
      <c r="E130" s="121">
        <f t="shared" si="40"/>
        <v>0</v>
      </c>
      <c r="F130" s="31"/>
      <c r="I130" s="30">
        <f t="shared" si="42"/>
        <v>0</v>
      </c>
      <c r="J130" s="30">
        <f>IF(I130=1,1,IF(SUM(J131:J$172)+SUM(I$26:I130)&lt;$I$22,1,0))</f>
        <v>0</v>
      </c>
      <c r="K130" s="33">
        <f t="shared" si="31"/>
        <v>0</v>
      </c>
      <c r="L130" s="33">
        <f t="shared" si="32"/>
        <v>0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3"/>
        <v>0</v>
      </c>
      <c r="AE130" s="32"/>
      <c r="AF130" s="39"/>
      <c r="AG130" s="38"/>
    </row>
    <row r="131" spans="1:33" s="27" customFormat="1" hidden="1" x14ac:dyDescent="0.25">
      <c r="A131" s="30">
        <f t="shared" si="41"/>
        <v>0</v>
      </c>
      <c r="B131" s="122">
        <f t="shared" si="37"/>
        <v>0</v>
      </c>
      <c r="C131" s="121">
        <f t="shared" si="38"/>
        <v>0</v>
      </c>
      <c r="D131" s="121">
        <f t="shared" si="39"/>
        <v>0</v>
      </c>
      <c r="E131" s="121">
        <f t="shared" si="40"/>
        <v>0</v>
      </c>
      <c r="F131" s="31"/>
      <c r="I131" s="30">
        <f t="shared" si="42"/>
        <v>0</v>
      </c>
      <c r="J131" s="30">
        <f>IF(I131=1,1,IF(SUM(J132:J$172)+SUM(I$26:I131)&lt;$I$22,1,0))</f>
        <v>1</v>
      </c>
      <c r="K131" s="33">
        <f t="shared" si="31"/>
        <v>1</v>
      </c>
      <c r="L131" s="33">
        <f t="shared" si="32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3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37"/>
        <v>0</v>
      </c>
      <c r="C132" s="121">
        <f t="shared" si="38"/>
        <v>0</v>
      </c>
      <c r="D132" s="121">
        <f t="shared" si="39"/>
        <v>0</v>
      </c>
      <c r="E132" s="121">
        <f t="shared" si="40"/>
        <v>0</v>
      </c>
      <c r="F132" s="31"/>
      <c r="I132" s="30">
        <f t="shared" si="42"/>
        <v>0</v>
      </c>
      <c r="J132" s="30">
        <f>IF(I132=1,1,IF(SUM(J133:J$172)+SUM(I$26:I132)&lt;$I$22,1,0))</f>
        <v>1</v>
      </c>
      <c r="K132" s="33">
        <f t="shared" si="31"/>
        <v>1</v>
      </c>
      <c r="L132" s="33">
        <f t="shared" si="32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3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37"/>
        <v>0</v>
      </c>
      <c r="C133" s="121">
        <f t="shared" si="38"/>
        <v>0</v>
      </c>
      <c r="D133" s="121">
        <f t="shared" si="39"/>
        <v>0</v>
      </c>
      <c r="E133" s="121">
        <f t="shared" si="40"/>
        <v>0</v>
      </c>
      <c r="F133" s="31"/>
      <c r="I133" s="30">
        <f t="shared" si="42"/>
        <v>0</v>
      </c>
      <c r="J133" s="30">
        <f>IF(I133=1,1,IF(SUM(J134:J$172)+SUM(I$26:I133)&lt;$I$22,1,0))</f>
        <v>1</v>
      </c>
      <c r="K133" s="33">
        <f t="shared" si="31"/>
        <v>1</v>
      </c>
      <c r="L133" s="33">
        <f t="shared" si="32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3"/>
        <v>0</v>
      </c>
      <c r="AE133" s="32"/>
      <c r="AF133" s="39"/>
      <c r="AG133" s="38"/>
    </row>
    <row r="134" spans="1:33" s="27" customFormat="1" x14ac:dyDescent="0.25">
      <c r="A134" s="30"/>
      <c r="B134" s="122">
        <f t="shared" si="37"/>
        <v>0</v>
      </c>
      <c r="C134" s="121">
        <f t="shared" si="38"/>
        <v>0</v>
      </c>
      <c r="D134" s="121">
        <f t="shared" si="39"/>
        <v>0</v>
      </c>
      <c r="E134" s="121">
        <f t="shared" si="40"/>
        <v>0</v>
      </c>
      <c r="F134" s="31"/>
      <c r="I134" s="30">
        <f t="shared" si="42"/>
        <v>0</v>
      </c>
      <c r="J134" s="30">
        <f>IF(I134=1,1,IF(SUM(J135:J$172)+SUM(I$26:I134)&lt;$I$22,1,0))</f>
        <v>1</v>
      </c>
      <c r="K134" s="33">
        <f t="shared" si="31"/>
        <v>1</v>
      </c>
      <c r="L134" s="33">
        <f t="shared" si="32"/>
        <v>1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43"/>
        <v>0</v>
      </c>
      <c r="AE134" s="32"/>
      <c r="AF134" s="39"/>
      <c r="AG134" s="38"/>
    </row>
    <row r="135" spans="1:33" s="27" customFormat="1" x14ac:dyDescent="0.25">
      <c r="A135" s="30"/>
      <c r="B135" s="122">
        <f t="shared" si="37"/>
        <v>0</v>
      </c>
      <c r="C135" s="121">
        <f t="shared" si="38"/>
        <v>0</v>
      </c>
      <c r="D135" s="121">
        <f t="shared" si="39"/>
        <v>0</v>
      </c>
      <c r="E135" s="121">
        <f t="shared" si="40"/>
        <v>0</v>
      </c>
      <c r="F135" s="31"/>
      <c r="I135" s="30">
        <f t="shared" si="42"/>
        <v>0</v>
      </c>
      <c r="J135" s="30">
        <f>IF(I135=1,1,IF(SUM(J136:J$172)+SUM(I$26:I135)&lt;$I$22,1,0))</f>
        <v>1</v>
      </c>
      <c r="K135" s="33">
        <f t="shared" si="31"/>
        <v>1</v>
      </c>
      <c r="L135" s="33">
        <f t="shared" si="32"/>
        <v>1</v>
      </c>
      <c r="M135" s="33"/>
      <c r="N135" s="33"/>
      <c r="O135" s="33"/>
      <c r="P135" s="33"/>
      <c r="Q135" s="33"/>
      <c r="R135" s="33"/>
      <c r="S135" s="33"/>
      <c r="T135" s="123"/>
      <c r="U135" s="132"/>
      <c r="V135" s="563" t="s">
        <v>19</v>
      </c>
      <c r="W135" s="563"/>
      <c r="X135" s="563"/>
      <c r="Y135" s="563"/>
      <c r="Z135" s="563"/>
      <c r="AA135" s="131" t="s">
        <v>19</v>
      </c>
      <c r="AB135" s="115"/>
      <c r="AC135" s="114">
        <v>0</v>
      </c>
      <c r="AD135" s="113">
        <f t="shared" si="43"/>
        <v>0</v>
      </c>
      <c r="AE135" s="32"/>
      <c r="AF135" s="39"/>
      <c r="AG135" s="38"/>
    </row>
    <row r="136" spans="1:33" s="101" customFormat="1" ht="22.35" customHeight="1" x14ac:dyDescent="0.25">
      <c r="A136" s="112"/>
      <c r="B136" s="112"/>
      <c r="C136" s="112"/>
      <c r="D136" s="112"/>
      <c r="E136" s="112"/>
      <c r="F136" s="112"/>
      <c r="I136" s="62">
        <v>1</v>
      </c>
      <c r="J136" s="62">
        <v>1</v>
      </c>
      <c r="K136" s="61">
        <f t="shared" si="31"/>
        <v>1</v>
      </c>
      <c r="L136" s="61">
        <f t="shared" si="32"/>
        <v>1</v>
      </c>
      <c r="M136" s="61"/>
      <c r="N136" s="61"/>
      <c r="O136" s="61"/>
      <c r="P136" s="61"/>
      <c r="Q136" s="61"/>
      <c r="R136" s="61"/>
      <c r="S136" s="61"/>
      <c r="T136" s="130"/>
      <c r="U136" s="111"/>
      <c r="V136" s="129"/>
      <c r="W136" s="129"/>
      <c r="X136" s="129"/>
      <c r="Y136" s="128"/>
      <c r="Z136" s="127"/>
      <c r="AA136" s="127"/>
      <c r="AB136" s="126"/>
      <c r="AC136" s="125" t="s">
        <v>27</v>
      </c>
      <c r="AD136" s="105">
        <f>ROUND(SUM(AD125:AD135),2)</f>
        <v>0</v>
      </c>
      <c r="AE136" s="102"/>
      <c r="AF136" s="104"/>
      <c r="AG136" s="103"/>
    </row>
    <row r="137" spans="1:33" s="27" customFormat="1" ht="25.5" x14ac:dyDescent="0.25">
      <c r="H137" s="138" t="s">
        <v>26</v>
      </c>
      <c r="I137" s="30">
        <v>1</v>
      </c>
      <c r="J137" s="30">
        <f>IF(I137=1,1,IF(SUM(J140:J$172)+SUM(I$26:I137)&lt;$I$22,1,0))</f>
        <v>1</v>
      </c>
      <c r="K137" s="33">
        <f t="shared" si="31"/>
        <v>1</v>
      </c>
      <c r="L137" s="33">
        <f t="shared" si="32"/>
        <v>1</v>
      </c>
      <c r="M137" s="33"/>
      <c r="N137" s="33"/>
      <c r="O137" s="33"/>
      <c r="P137" s="33"/>
      <c r="Q137" s="33"/>
      <c r="R137" s="33"/>
      <c r="S137" s="33"/>
      <c r="T137" s="288" t="s">
        <v>8</v>
      </c>
      <c r="U137" s="124"/>
      <c r="V137" s="568" t="s">
        <v>25</v>
      </c>
      <c r="W137" s="568"/>
      <c r="X137" s="568"/>
      <c r="Y137" s="568"/>
      <c r="Z137" s="568"/>
      <c r="AA137" s="289" t="s">
        <v>22</v>
      </c>
      <c r="AB137" s="292" t="s">
        <v>21</v>
      </c>
      <c r="AC137" s="135" t="s">
        <v>24</v>
      </c>
      <c r="AD137" s="134" t="s">
        <v>20</v>
      </c>
      <c r="AE137" s="32"/>
      <c r="AF137" s="39"/>
      <c r="AG137" s="38"/>
    </row>
    <row r="138" spans="1:33" s="27" customFormat="1" x14ac:dyDescent="0.25">
      <c r="H138" s="138"/>
      <c r="I138" s="30"/>
      <c r="J138" s="30"/>
      <c r="K138" s="33"/>
      <c r="L138" s="33"/>
      <c r="M138" s="33"/>
      <c r="N138" s="33"/>
      <c r="O138" s="33"/>
      <c r="P138" s="33"/>
      <c r="Q138" s="33"/>
      <c r="R138" s="33"/>
      <c r="S138" s="33"/>
      <c r="T138" s="435"/>
      <c r="U138" s="124"/>
      <c r="V138" s="431" t="s">
        <v>480</v>
      </c>
      <c r="W138" s="431"/>
      <c r="X138" s="431"/>
      <c r="Y138" s="431"/>
      <c r="Z138" s="431"/>
      <c r="AA138" s="131" t="s">
        <v>441</v>
      </c>
      <c r="AB138" s="115">
        <v>8</v>
      </c>
      <c r="AC138" s="207">
        <f>VLOOKUP(V138,BASE!$B$5:$E$60,4,FALSE)</f>
        <v>162</v>
      </c>
      <c r="AD138" s="113">
        <f>ROUND(AC138*AB138,2)</f>
        <v>1296</v>
      </c>
      <c r="AE138" s="32"/>
      <c r="AF138" s="39"/>
      <c r="AG138" s="38"/>
    </row>
    <row r="139" spans="1:33" s="27" customFormat="1" x14ac:dyDescent="0.25">
      <c r="H139" s="138"/>
      <c r="I139" s="30"/>
      <c r="J139" s="30"/>
      <c r="K139" s="33"/>
      <c r="L139" s="33"/>
      <c r="M139" s="33"/>
      <c r="N139" s="33"/>
      <c r="O139" s="33"/>
      <c r="P139" s="33"/>
      <c r="Q139" s="33"/>
      <c r="R139" s="33"/>
      <c r="S139" s="33"/>
      <c r="T139" s="435"/>
      <c r="U139" s="124"/>
      <c r="V139" s="431" t="s">
        <v>479</v>
      </c>
      <c r="W139" s="431"/>
      <c r="X139" s="431"/>
      <c r="Y139" s="431"/>
      <c r="Z139" s="431"/>
      <c r="AA139" s="131" t="s">
        <v>441</v>
      </c>
      <c r="AB139" s="115">
        <v>8</v>
      </c>
      <c r="AC139" s="207">
        <f>VLOOKUP(V139,BASE!$B$5:$E$60,4,FALSE)</f>
        <v>120</v>
      </c>
      <c r="AD139" s="113">
        <f>ROUND(AC139*AB139,2)</f>
        <v>960</v>
      </c>
      <c r="AE139" s="32"/>
      <c r="AF139" s="39"/>
      <c r="AG139" s="38"/>
    </row>
    <row r="140" spans="1:33" s="27" customFormat="1" x14ac:dyDescent="0.25">
      <c r="A140" s="30"/>
      <c r="B140" s="122">
        <f t="shared" ref="B140:B150" si="44">IFERROR(IF($A140=0,0, ($AD140)/$E$1  ),0)</f>
        <v>0</v>
      </c>
      <c r="C140" s="121">
        <f t="shared" ref="C140:C150" si="45">IF($A140=0,0,$B140*$E$1)</f>
        <v>0</v>
      </c>
      <c r="D140" s="121">
        <f t="shared" ref="D140:D150" si="46">IF($A140=0,0,$B140*$F$1)</f>
        <v>0</v>
      </c>
      <c r="E140" s="121">
        <f t="shared" ref="E140:E150" si="47">IFERROR(IF($A140=0,0,$AB140),0)</f>
        <v>0</v>
      </c>
      <c r="F140" s="31"/>
      <c r="G140" s="27">
        <f t="shared" ref="G140:G150" ca="1" si="48">IF($H140=0,0,IFERROR(INDIRECT(CONCATENATE("'",$T140,"'!E1")),0))</f>
        <v>0</v>
      </c>
      <c r="H140" s="288">
        <f t="shared" ref="H140:H150" ca="1" si="49">IFERROR(IF(CONCATENATE(INDIRECT(CONCATENATE("'",$T140,"'!B1")))=CONCATENATE($T140),1,0),0)</f>
        <v>0</v>
      </c>
      <c r="I140" s="30">
        <v>1</v>
      </c>
      <c r="J140" s="30">
        <v>0</v>
      </c>
      <c r="K140" s="33">
        <f t="shared" si="31"/>
        <v>1</v>
      </c>
      <c r="L140" s="33">
        <f t="shared" si="32"/>
        <v>1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>ROUND(AC140*AB140,4)</f>
        <v>0</v>
      </c>
      <c r="AE140" s="32"/>
      <c r="AF140" s="133"/>
      <c r="AG140" s="38"/>
    </row>
    <row r="141" spans="1:33" s="27" customFormat="1" hidden="1" x14ac:dyDescent="0.25">
      <c r="A141" s="30">
        <f t="shared" ref="A141:A150" si="50">IFERROR(IF(AD141&gt;0,T141,0),0)</f>
        <v>0</v>
      </c>
      <c r="B141" s="122">
        <f t="shared" si="44"/>
        <v>0</v>
      </c>
      <c r="C141" s="121">
        <f t="shared" si="45"/>
        <v>0</v>
      </c>
      <c r="D141" s="121">
        <f t="shared" si="46"/>
        <v>0</v>
      </c>
      <c r="E141" s="121">
        <f t="shared" si="47"/>
        <v>0</v>
      </c>
      <c r="G141" s="27">
        <f t="shared" ca="1" si="48"/>
        <v>0</v>
      </c>
      <c r="H141" s="288">
        <f t="shared" ca="1" si="49"/>
        <v>0</v>
      </c>
      <c r="I141" s="30">
        <f t="shared" ref="I141:I150" si="51">IF($AD141=0,0,1)</f>
        <v>0</v>
      </c>
      <c r="J141" s="30">
        <v>0</v>
      </c>
      <c r="K141" s="33">
        <f t="shared" si="31"/>
        <v>0</v>
      </c>
      <c r="L141" s="33">
        <f t="shared" si="32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ref="AD141:AD150" si="52">ROUND(AC141*AB141,4)</f>
        <v>0</v>
      </c>
      <c r="AE141" s="32"/>
      <c r="AF141" s="39"/>
      <c r="AG141" s="38"/>
    </row>
    <row r="142" spans="1:33" s="27" customFormat="1" hidden="1" x14ac:dyDescent="0.25">
      <c r="A142" s="30">
        <f t="shared" si="50"/>
        <v>0</v>
      </c>
      <c r="B142" s="122">
        <f t="shared" si="44"/>
        <v>0</v>
      </c>
      <c r="C142" s="121">
        <f t="shared" si="45"/>
        <v>0</v>
      </c>
      <c r="D142" s="121">
        <f t="shared" si="46"/>
        <v>0</v>
      </c>
      <c r="E142" s="121">
        <f t="shared" si="47"/>
        <v>0</v>
      </c>
      <c r="G142" s="27">
        <f t="shared" ca="1" si="48"/>
        <v>0</v>
      </c>
      <c r="H142" s="288">
        <f t="shared" ca="1" si="49"/>
        <v>0</v>
      </c>
      <c r="I142" s="30">
        <f t="shared" si="51"/>
        <v>0</v>
      </c>
      <c r="J142" s="30">
        <v>0</v>
      </c>
      <c r="K142" s="33">
        <f t="shared" si="31"/>
        <v>0</v>
      </c>
      <c r="L142" s="33">
        <f t="shared" si="32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2"/>
        <v>0</v>
      </c>
      <c r="AE142" s="32"/>
      <c r="AF142" s="39"/>
      <c r="AG142" s="38"/>
    </row>
    <row r="143" spans="1:33" s="27" customFormat="1" hidden="1" x14ac:dyDescent="0.25">
      <c r="A143" s="30">
        <f t="shared" si="50"/>
        <v>0</v>
      </c>
      <c r="B143" s="122">
        <f t="shared" si="44"/>
        <v>0</v>
      </c>
      <c r="C143" s="121">
        <f t="shared" si="45"/>
        <v>0</v>
      </c>
      <c r="D143" s="121">
        <f t="shared" si="46"/>
        <v>0</v>
      </c>
      <c r="E143" s="121">
        <f t="shared" si="47"/>
        <v>0</v>
      </c>
      <c r="G143" s="27">
        <f t="shared" ca="1" si="48"/>
        <v>0</v>
      </c>
      <c r="H143" s="288">
        <f t="shared" ca="1" si="49"/>
        <v>0</v>
      </c>
      <c r="I143" s="30">
        <f t="shared" si="51"/>
        <v>0</v>
      </c>
      <c r="J143" s="30">
        <v>0</v>
      </c>
      <c r="K143" s="33">
        <f t="shared" si="31"/>
        <v>0</v>
      </c>
      <c r="L143" s="33">
        <f t="shared" si="32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2"/>
        <v>0</v>
      </c>
      <c r="AE143" s="32"/>
      <c r="AF143" s="39"/>
      <c r="AG143" s="38"/>
    </row>
    <row r="144" spans="1:33" s="27" customFormat="1" hidden="1" x14ac:dyDescent="0.25">
      <c r="A144" s="30">
        <f t="shared" si="50"/>
        <v>0</v>
      </c>
      <c r="B144" s="122">
        <f t="shared" si="44"/>
        <v>0</v>
      </c>
      <c r="C144" s="121">
        <f t="shared" si="45"/>
        <v>0</v>
      </c>
      <c r="D144" s="121">
        <f t="shared" si="46"/>
        <v>0</v>
      </c>
      <c r="E144" s="121">
        <f t="shared" si="47"/>
        <v>0</v>
      </c>
      <c r="G144" s="27">
        <f t="shared" ca="1" si="48"/>
        <v>0</v>
      </c>
      <c r="H144" s="288">
        <f t="shared" ca="1" si="49"/>
        <v>0</v>
      </c>
      <c r="I144" s="30">
        <f t="shared" si="51"/>
        <v>0</v>
      </c>
      <c r="J144" s="30">
        <v>0</v>
      </c>
      <c r="K144" s="33">
        <f t="shared" si="31"/>
        <v>0</v>
      </c>
      <c r="L144" s="33">
        <f t="shared" si="32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2"/>
        <v>0</v>
      </c>
      <c r="AE144" s="32"/>
      <c r="AF144" s="39"/>
      <c r="AG144" s="38"/>
    </row>
    <row r="145" spans="1:33" s="27" customFormat="1" hidden="1" x14ac:dyDescent="0.25">
      <c r="A145" s="30">
        <f t="shared" si="50"/>
        <v>0</v>
      </c>
      <c r="B145" s="122">
        <f t="shared" si="44"/>
        <v>0</v>
      </c>
      <c r="C145" s="121">
        <f t="shared" si="45"/>
        <v>0</v>
      </c>
      <c r="D145" s="121">
        <f t="shared" si="46"/>
        <v>0</v>
      </c>
      <c r="E145" s="121">
        <f t="shared" si="47"/>
        <v>0</v>
      </c>
      <c r="G145" s="27">
        <f t="shared" ca="1" si="48"/>
        <v>0</v>
      </c>
      <c r="H145" s="288">
        <f t="shared" ca="1" si="49"/>
        <v>0</v>
      </c>
      <c r="I145" s="30">
        <f t="shared" si="51"/>
        <v>0</v>
      </c>
      <c r="J145" s="30">
        <v>0</v>
      </c>
      <c r="K145" s="33">
        <f t="shared" si="31"/>
        <v>0</v>
      </c>
      <c r="L145" s="33">
        <f t="shared" si="32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2"/>
        <v>0</v>
      </c>
      <c r="AE145" s="32"/>
      <c r="AF145" s="39"/>
      <c r="AG145" s="38"/>
    </row>
    <row r="146" spans="1:33" s="27" customFormat="1" hidden="1" x14ac:dyDescent="0.25">
      <c r="A146" s="30">
        <f t="shared" si="50"/>
        <v>0</v>
      </c>
      <c r="B146" s="122">
        <f t="shared" si="44"/>
        <v>0</v>
      </c>
      <c r="C146" s="121">
        <f t="shared" si="45"/>
        <v>0</v>
      </c>
      <c r="D146" s="121">
        <f t="shared" si="46"/>
        <v>0</v>
      </c>
      <c r="E146" s="121">
        <f t="shared" si="47"/>
        <v>0</v>
      </c>
      <c r="G146" s="27">
        <f t="shared" ca="1" si="48"/>
        <v>0</v>
      </c>
      <c r="H146" s="288">
        <f t="shared" ca="1" si="49"/>
        <v>0</v>
      </c>
      <c r="I146" s="30">
        <f t="shared" si="51"/>
        <v>0</v>
      </c>
      <c r="J146" s="30">
        <v>0</v>
      </c>
      <c r="K146" s="33">
        <f t="shared" si="31"/>
        <v>0</v>
      </c>
      <c r="L146" s="33">
        <f t="shared" si="32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2"/>
        <v>0</v>
      </c>
      <c r="AE146" s="32"/>
      <c r="AF146" s="39"/>
      <c r="AG146" s="38"/>
    </row>
    <row r="147" spans="1:33" s="27" customFormat="1" hidden="1" x14ac:dyDescent="0.25">
      <c r="A147" s="30">
        <f t="shared" si="50"/>
        <v>0</v>
      </c>
      <c r="B147" s="122">
        <f t="shared" si="44"/>
        <v>0</v>
      </c>
      <c r="C147" s="121">
        <f t="shared" si="45"/>
        <v>0</v>
      </c>
      <c r="D147" s="121">
        <f t="shared" si="46"/>
        <v>0</v>
      </c>
      <c r="E147" s="121">
        <f t="shared" si="47"/>
        <v>0</v>
      </c>
      <c r="G147" s="27">
        <f t="shared" ca="1" si="48"/>
        <v>0</v>
      </c>
      <c r="H147" s="288">
        <f t="shared" ca="1" si="49"/>
        <v>0</v>
      </c>
      <c r="I147" s="30">
        <f t="shared" si="51"/>
        <v>0</v>
      </c>
      <c r="J147" s="30">
        <v>0</v>
      </c>
      <c r="K147" s="33">
        <f t="shared" si="31"/>
        <v>0</v>
      </c>
      <c r="L147" s="33">
        <f t="shared" si="32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2"/>
        <v>0</v>
      </c>
      <c r="AE147" s="32"/>
      <c r="AF147" s="39"/>
      <c r="AG147" s="38"/>
    </row>
    <row r="148" spans="1:33" s="27" customFormat="1" hidden="1" x14ac:dyDescent="0.25">
      <c r="A148" s="30">
        <f t="shared" si="50"/>
        <v>0</v>
      </c>
      <c r="B148" s="122">
        <f t="shared" si="44"/>
        <v>0</v>
      </c>
      <c r="C148" s="121">
        <f t="shared" si="45"/>
        <v>0</v>
      </c>
      <c r="D148" s="121">
        <f t="shared" si="46"/>
        <v>0</v>
      </c>
      <c r="E148" s="121">
        <f t="shared" si="47"/>
        <v>0</v>
      </c>
      <c r="G148" s="27">
        <f t="shared" ca="1" si="48"/>
        <v>0</v>
      </c>
      <c r="H148" s="288">
        <f t="shared" ca="1" si="49"/>
        <v>0</v>
      </c>
      <c r="I148" s="30">
        <f t="shared" si="51"/>
        <v>0</v>
      </c>
      <c r="J148" s="30">
        <v>0</v>
      </c>
      <c r="K148" s="33">
        <f t="shared" si="31"/>
        <v>0</v>
      </c>
      <c r="L148" s="33">
        <f t="shared" si="32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52"/>
        <v>0</v>
      </c>
      <c r="AE148" s="32"/>
      <c r="AF148" s="39"/>
      <c r="AG148" s="38"/>
    </row>
    <row r="149" spans="1:33" s="27" customFormat="1" hidden="1" x14ac:dyDescent="0.25">
      <c r="A149" s="30">
        <f t="shared" si="50"/>
        <v>0</v>
      </c>
      <c r="B149" s="122">
        <f t="shared" si="44"/>
        <v>0</v>
      </c>
      <c r="C149" s="121">
        <f t="shared" si="45"/>
        <v>0</v>
      </c>
      <c r="D149" s="121">
        <f t="shared" si="46"/>
        <v>0</v>
      </c>
      <c r="E149" s="121">
        <f t="shared" si="47"/>
        <v>0</v>
      </c>
      <c r="G149" s="27">
        <f t="shared" ca="1" si="48"/>
        <v>0</v>
      </c>
      <c r="H149" s="288">
        <f t="shared" ca="1" si="49"/>
        <v>0</v>
      </c>
      <c r="I149" s="30">
        <f t="shared" si="51"/>
        <v>0</v>
      </c>
      <c r="J149" s="30">
        <v>0</v>
      </c>
      <c r="K149" s="33">
        <f t="shared" si="31"/>
        <v>0</v>
      </c>
      <c r="L149" s="33">
        <f t="shared" si="32"/>
        <v>0</v>
      </c>
      <c r="M149" s="33"/>
      <c r="N149" s="33"/>
      <c r="O149" s="33"/>
      <c r="P149" s="33"/>
      <c r="Q149" s="33"/>
      <c r="R149" s="33"/>
      <c r="S149" s="33"/>
      <c r="T149" s="123"/>
      <c r="U149" s="132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52"/>
        <v>0</v>
      </c>
      <c r="AE149" s="32"/>
      <c r="AF149" s="39"/>
      <c r="AG149" s="38"/>
    </row>
    <row r="150" spans="1:33" s="27" customFormat="1" hidden="1" x14ac:dyDescent="0.25">
      <c r="A150" s="30">
        <f t="shared" si="50"/>
        <v>0</v>
      </c>
      <c r="B150" s="122">
        <f t="shared" si="44"/>
        <v>0</v>
      </c>
      <c r="C150" s="121">
        <f t="shared" si="45"/>
        <v>0</v>
      </c>
      <c r="D150" s="121">
        <f t="shared" si="46"/>
        <v>0</v>
      </c>
      <c r="E150" s="121">
        <f t="shared" si="47"/>
        <v>0</v>
      </c>
      <c r="G150" s="27">
        <f t="shared" ca="1" si="48"/>
        <v>0</v>
      </c>
      <c r="H150" s="288">
        <f t="shared" ca="1" si="49"/>
        <v>0</v>
      </c>
      <c r="I150" s="30">
        <f t="shared" si="51"/>
        <v>0</v>
      </c>
      <c r="J150" s="30">
        <v>0</v>
      </c>
      <c r="K150" s="33">
        <f t="shared" si="31"/>
        <v>0</v>
      </c>
      <c r="L150" s="33">
        <f t="shared" si="32"/>
        <v>0</v>
      </c>
      <c r="M150" s="33"/>
      <c r="N150" s="33"/>
      <c r="O150" s="33"/>
      <c r="P150" s="33"/>
      <c r="Q150" s="33"/>
      <c r="R150" s="33"/>
      <c r="S150" s="33"/>
      <c r="T150" s="123"/>
      <c r="U150" s="132"/>
      <c r="V150" s="563" t="s">
        <v>19</v>
      </c>
      <c r="W150" s="563"/>
      <c r="X150" s="563"/>
      <c r="Y150" s="563"/>
      <c r="Z150" s="563"/>
      <c r="AA150" s="131" t="s">
        <v>19</v>
      </c>
      <c r="AB150" s="115"/>
      <c r="AC150" s="114">
        <v>0</v>
      </c>
      <c r="AD150" s="113">
        <f t="shared" si="52"/>
        <v>0</v>
      </c>
      <c r="AE150" s="32"/>
      <c r="AF150" s="39"/>
      <c r="AG150" s="38"/>
    </row>
    <row r="151" spans="1:33" s="101" customFormat="1" ht="22.35" customHeight="1" x14ac:dyDescent="0.25">
      <c r="A151" s="112"/>
      <c r="B151" s="112"/>
      <c r="C151" s="112"/>
      <c r="D151" s="112"/>
      <c r="E151" s="112"/>
      <c r="F151" s="112"/>
      <c r="I151" s="62">
        <v>1</v>
      </c>
      <c r="J151" s="62">
        <v>1</v>
      </c>
      <c r="K151" s="61">
        <f t="shared" si="31"/>
        <v>1</v>
      </c>
      <c r="L151" s="61">
        <f t="shared" si="32"/>
        <v>1</v>
      </c>
      <c r="M151" s="61"/>
      <c r="N151" s="61"/>
      <c r="O151" s="61"/>
      <c r="P151" s="61"/>
      <c r="Q151" s="61"/>
      <c r="R151" s="61"/>
      <c r="S151" s="61"/>
      <c r="T151" s="130"/>
      <c r="U151" s="111"/>
      <c r="V151" s="110"/>
      <c r="W151" s="110"/>
      <c r="X151" s="110"/>
      <c r="Y151" s="109"/>
      <c r="Z151" s="108"/>
      <c r="AA151" s="108"/>
      <c r="AB151" s="107"/>
      <c r="AC151" s="106" t="s">
        <v>23</v>
      </c>
      <c r="AD151" s="105">
        <f>IF($T$123=0,0,ROUND((SUM(AD138:AD141))/$T$123,2))</f>
        <v>225.6</v>
      </c>
      <c r="AE151" s="102"/>
      <c r="AF151" s="104"/>
      <c r="AG151" s="103"/>
    </row>
    <row r="152" spans="1:33" s="27" customFormat="1" ht="15" customHeight="1" x14ac:dyDescent="0.25">
      <c r="A152" s="31"/>
      <c r="B152" s="31"/>
      <c r="C152" s="31"/>
      <c r="D152" s="31"/>
      <c r="E152" s="31"/>
      <c r="F152" s="31"/>
      <c r="I152" s="30">
        <v>1</v>
      </c>
      <c r="J152" s="30">
        <f>IF(I152=1,1,IF(SUM(J153:J$172)+SUM(I$26:I152)&lt;$I$22,1,0))</f>
        <v>1</v>
      </c>
      <c r="K152" s="33">
        <f t="shared" si="31"/>
        <v>1</v>
      </c>
      <c r="L152" s="33">
        <f t="shared" si="32"/>
        <v>1</v>
      </c>
      <c r="M152" s="33"/>
      <c r="N152" s="33"/>
      <c r="O152" s="33"/>
      <c r="P152" s="33"/>
      <c r="Q152" s="33"/>
      <c r="R152" s="33"/>
      <c r="S152" s="33"/>
      <c r="T152" s="585" t="s">
        <v>8</v>
      </c>
      <c r="U152" s="124"/>
      <c r="V152" s="566"/>
      <c r="W152" s="566"/>
      <c r="X152" s="567"/>
      <c r="Y152" s="567"/>
      <c r="Z152" s="567"/>
      <c r="AA152" s="567"/>
      <c r="AB152" s="558"/>
      <c r="AC152" s="559"/>
      <c r="AD152" s="560"/>
      <c r="AE152" s="32"/>
      <c r="AF152" s="39"/>
      <c r="AG152" s="38"/>
    </row>
    <row r="153" spans="1:33" s="27" customFormat="1" x14ac:dyDescent="0.25">
      <c r="A153" s="31"/>
      <c r="B153" s="31"/>
      <c r="C153" s="31"/>
      <c r="D153" s="31"/>
      <c r="E153" s="31"/>
      <c r="F153" s="31"/>
      <c r="I153" s="30">
        <v>1</v>
      </c>
      <c r="J153" s="30">
        <f>IF(I153=1,1,IF(SUM(J154:J$172)+SUM(I$26:I153)&lt;$I$22,1,0))</f>
        <v>1</v>
      </c>
      <c r="K153" s="33">
        <f t="shared" si="31"/>
        <v>1</v>
      </c>
      <c r="L153" s="33">
        <f t="shared" si="32"/>
        <v>1</v>
      </c>
      <c r="M153" s="33"/>
      <c r="N153" s="33"/>
      <c r="O153" s="33"/>
      <c r="P153" s="33"/>
      <c r="Q153" s="33"/>
      <c r="R153" s="33"/>
      <c r="S153" s="33"/>
      <c r="T153" s="586"/>
      <c r="U153" s="124"/>
      <c r="V153" s="566"/>
      <c r="W153" s="566"/>
      <c r="X153" s="567"/>
      <c r="Y153" s="479"/>
      <c r="Z153" s="479"/>
      <c r="AA153" s="479"/>
      <c r="AB153" s="558"/>
      <c r="AC153" s="559"/>
      <c r="AD153" s="560"/>
      <c r="AE153" s="32"/>
      <c r="AF153" s="39"/>
      <c r="AG153" s="38"/>
    </row>
    <row r="154" spans="1:33" s="27" customFormat="1" x14ac:dyDescent="0.25">
      <c r="A154" s="30"/>
      <c r="B154" s="122">
        <f t="shared" ref="B154:B164" si="53">IFERROR(IF($A154=0,0, ($AD154)/$E$1  ),0)</f>
        <v>0</v>
      </c>
      <c r="C154" s="121">
        <f t="shared" ref="C154:C164" si="54">IF($A154=0,0,$B154*$E$1)</f>
        <v>0</v>
      </c>
      <c r="D154" s="121">
        <f t="shared" ref="D154:D164" si="55">IF($A154=0,0,$B154*$F$1)</f>
        <v>0</v>
      </c>
      <c r="E154" s="121">
        <f t="shared" ref="E154:E164" si="56">IFERROR(IF($A154=0,0,$AB154),0)</f>
        <v>0</v>
      </c>
      <c r="F154" s="31"/>
      <c r="I154" s="30">
        <v>1</v>
      </c>
      <c r="J154" s="30">
        <v>0</v>
      </c>
      <c r="K154" s="33">
        <f t="shared" si="31"/>
        <v>1</v>
      </c>
      <c r="L154" s="33">
        <f t="shared" si="32"/>
        <v>1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61"/>
      <c r="W154" s="561"/>
      <c r="X154" s="480"/>
      <c r="Y154" s="481"/>
      <c r="Z154" s="481"/>
      <c r="AA154" s="482"/>
      <c r="AB154" s="481"/>
      <c r="AC154" s="483"/>
      <c r="AD154" s="187"/>
      <c r="AE154" s="32"/>
      <c r="AF154" s="39"/>
      <c r="AG154" s="38"/>
    </row>
    <row r="155" spans="1:33" s="27" customFormat="1" hidden="1" x14ac:dyDescent="0.25">
      <c r="A155" s="30">
        <f t="shared" ref="A155:A164" si="57">IFERROR(IF(AD155&gt;0,T155,0),0)</f>
        <v>0</v>
      </c>
      <c r="B155" s="122">
        <f t="shared" si="53"/>
        <v>0</v>
      </c>
      <c r="C155" s="121">
        <f t="shared" si="54"/>
        <v>0</v>
      </c>
      <c r="D155" s="121">
        <f t="shared" si="55"/>
        <v>0</v>
      </c>
      <c r="E155" s="121">
        <f t="shared" si="56"/>
        <v>0</v>
      </c>
      <c r="F155" s="31"/>
      <c r="I155" s="30">
        <f t="shared" ref="I155:I164" si="58">IF($AD155=0,0,1)</f>
        <v>0</v>
      </c>
      <c r="J155" s="30">
        <v>0</v>
      </c>
      <c r="K155" s="33">
        <f t="shared" si="31"/>
        <v>0</v>
      </c>
      <c r="L155" s="33">
        <f t="shared" si="32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62" t="s">
        <v>19</v>
      </c>
      <c r="W155" s="562"/>
      <c r="X155" s="474" t="s">
        <v>19</v>
      </c>
      <c r="Y155" s="475"/>
      <c r="Z155" s="475"/>
      <c r="AA155" s="476">
        <v>0</v>
      </c>
      <c r="AB155" s="475"/>
      <c r="AC155" s="477">
        <v>0</v>
      </c>
      <c r="AD155" s="478">
        <f t="shared" ref="AD155:AD164" si="59">ROUND(AA155*AB155*AC155,4)</f>
        <v>0</v>
      </c>
      <c r="AE155" s="32"/>
      <c r="AF155" s="39"/>
      <c r="AG155" s="38"/>
    </row>
    <row r="156" spans="1:33" s="27" customFormat="1" hidden="1" x14ac:dyDescent="0.25">
      <c r="A156" s="30">
        <f t="shared" si="57"/>
        <v>0</v>
      </c>
      <c r="B156" s="122">
        <f t="shared" si="53"/>
        <v>0</v>
      </c>
      <c r="C156" s="121">
        <f t="shared" si="54"/>
        <v>0</v>
      </c>
      <c r="D156" s="121">
        <f t="shared" si="55"/>
        <v>0</v>
      </c>
      <c r="E156" s="121">
        <f t="shared" si="56"/>
        <v>0</v>
      </c>
      <c r="F156" s="31"/>
      <c r="I156" s="30">
        <f t="shared" si="58"/>
        <v>0</v>
      </c>
      <c r="J156" s="30">
        <v>0</v>
      </c>
      <c r="K156" s="33">
        <f t="shared" si="31"/>
        <v>0</v>
      </c>
      <c r="L156" s="33">
        <f t="shared" si="32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59"/>
        <v>0</v>
      </c>
      <c r="AE156" s="32"/>
      <c r="AF156" s="39"/>
      <c r="AG156" s="38"/>
    </row>
    <row r="157" spans="1:33" s="27" customFormat="1" hidden="1" x14ac:dyDescent="0.25">
      <c r="A157" s="30">
        <f t="shared" si="57"/>
        <v>0</v>
      </c>
      <c r="B157" s="122">
        <f t="shared" si="53"/>
        <v>0</v>
      </c>
      <c r="C157" s="121">
        <f t="shared" si="54"/>
        <v>0</v>
      </c>
      <c r="D157" s="121">
        <f t="shared" si="55"/>
        <v>0</v>
      </c>
      <c r="E157" s="121">
        <f t="shared" si="56"/>
        <v>0</v>
      </c>
      <c r="F157" s="31"/>
      <c r="I157" s="30">
        <f t="shared" si="58"/>
        <v>0</v>
      </c>
      <c r="J157" s="30">
        <v>0</v>
      </c>
      <c r="K157" s="33">
        <f t="shared" si="31"/>
        <v>0</v>
      </c>
      <c r="L157" s="33">
        <f t="shared" si="32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9"/>
        <v>0</v>
      </c>
      <c r="AE157" s="32"/>
      <c r="AF157" s="39"/>
      <c r="AG157" s="38"/>
    </row>
    <row r="158" spans="1:33" s="27" customFormat="1" hidden="1" x14ac:dyDescent="0.25">
      <c r="A158" s="30">
        <f t="shared" si="57"/>
        <v>0</v>
      </c>
      <c r="B158" s="122">
        <f t="shared" si="53"/>
        <v>0</v>
      </c>
      <c r="C158" s="121">
        <f t="shared" si="54"/>
        <v>0</v>
      </c>
      <c r="D158" s="121">
        <f t="shared" si="55"/>
        <v>0</v>
      </c>
      <c r="E158" s="121">
        <f t="shared" si="56"/>
        <v>0</v>
      </c>
      <c r="F158" s="31"/>
      <c r="I158" s="30">
        <f t="shared" si="58"/>
        <v>0</v>
      </c>
      <c r="J158" s="30">
        <v>0</v>
      </c>
      <c r="K158" s="33">
        <f t="shared" ref="K158:K171" si="60">MAX(I158:J158)</f>
        <v>0</v>
      </c>
      <c r="L158" s="33">
        <f t="shared" ref="L158:L171" si="61">K158</f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9"/>
        <v>0</v>
      </c>
      <c r="AE158" s="32"/>
      <c r="AF158" s="39"/>
      <c r="AG158" s="38"/>
    </row>
    <row r="159" spans="1:33" s="27" customFormat="1" hidden="1" x14ac:dyDescent="0.25">
      <c r="A159" s="30">
        <f t="shared" si="57"/>
        <v>0</v>
      </c>
      <c r="B159" s="122">
        <f t="shared" si="53"/>
        <v>0</v>
      </c>
      <c r="C159" s="121">
        <f t="shared" si="54"/>
        <v>0</v>
      </c>
      <c r="D159" s="121">
        <f t="shared" si="55"/>
        <v>0</v>
      </c>
      <c r="E159" s="121">
        <f t="shared" si="56"/>
        <v>0</v>
      </c>
      <c r="F159" s="31"/>
      <c r="I159" s="30">
        <f t="shared" si="58"/>
        <v>0</v>
      </c>
      <c r="J159" s="30">
        <v>0</v>
      </c>
      <c r="K159" s="33">
        <f t="shared" si="60"/>
        <v>0</v>
      </c>
      <c r="L159" s="33">
        <f t="shared" si="61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9"/>
        <v>0</v>
      </c>
      <c r="AE159" s="32"/>
      <c r="AF159" s="39"/>
      <c r="AG159" s="38"/>
    </row>
    <row r="160" spans="1:33" s="27" customFormat="1" hidden="1" x14ac:dyDescent="0.25">
      <c r="A160" s="30">
        <f t="shared" si="57"/>
        <v>0</v>
      </c>
      <c r="B160" s="122">
        <f t="shared" si="53"/>
        <v>0</v>
      </c>
      <c r="C160" s="121">
        <f t="shared" si="54"/>
        <v>0</v>
      </c>
      <c r="D160" s="121">
        <f t="shared" si="55"/>
        <v>0</v>
      </c>
      <c r="E160" s="121">
        <f t="shared" si="56"/>
        <v>0</v>
      </c>
      <c r="F160" s="31"/>
      <c r="I160" s="30">
        <f t="shared" si="58"/>
        <v>0</v>
      </c>
      <c r="J160" s="30">
        <v>0</v>
      </c>
      <c r="K160" s="33">
        <f t="shared" si="60"/>
        <v>0</v>
      </c>
      <c r="L160" s="33">
        <f t="shared" si="61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9"/>
        <v>0</v>
      </c>
      <c r="AE160" s="32"/>
      <c r="AF160" s="39"/>
      <c r="AG160" s="38"/>
    </row>
    <row r="161" spans="1:33" s="27" customFormat="1" hidden="1" x14ac:dyDescent="0.25">
      <c r="A161" s="30">
        <f t="shared" si="57"/>
        <v>0</v>
      </c>
      <c r="B161" s="122">
        <f t="shared" si="53"/>
        <v>0</v>
      </c>
      <c r="C161" s="121">
        <f t="shared" si="54"/>
        <v>0</v>
      </c>
      <c r="D161" s="121">
        <f t="shared" si="55"/>
        <v>0</v>
      </c>
      <c r="E161" s="121">
        <f t="shared" si="56"/>
        <v>0</v>
      </c>
      <c r="F161" s="31"/>
      <c r="I161" s="30">
        <f t="shared" si="58"/>
        <v>0</v>
      </c>
      <c r="J161" s="30">
        <v>0</v>
      </c>
      <c r="K161" s="33">
        <f t="shared" si="60"/>
        <v>0</v>
      </c>
      <c r="L161" s="33">
        <f t="shared" si="61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9"/>
        <v>0</v>
      </c>
      <c r="AE161" s="32"/>
      <c r="AF161" s="39"/>
      <c r="AG161" s="38"/>
    </row>
    <row r="162" spans="1:33" s="27" customFormat="1" hidden="1" x14ac:dyDescent="0.25">
      <c r="A162" s="30">
        <f t="shared" si="57"/>
        <v>0</v>
      </c>
      <c r="B162" s="122">
        <f t="shared" si="53"/>
        <v>0</v>
      </c>
      <c r="C162" s="121">
        <f t="shared" si="54"/>
        <v>0</v>
      </c>
      <c r="D162" s="121">
        <f t="shared" si="55"/>
        <v>0</v>
      </c>
      <c r="E162" s="121">
        <f t="shared" si="56"/>
        <v>0</v>
      </c>
      <c r="F162" s="31"/>
      <c r="I162" s="30">
        <f t="shared" si="58"/>
        <v>0</v>
      </c>
      <c r="J162" s="30">
        <v>0</v>
      </c>
      <c r="K162" s="33">
        <f t="shared" si="60"/>
        <v>0</v>
      </c>
      <c r="L162" s="33">
        <f t="shared" si="61"/>
        <v>0</v>
      </c>
      <c r="M162" s="33"/>
      <c r="N162" s="33"/>
      <c r="O162" s="33"/>
      <c r="P162" s="33"/>
      <c r="Q162" s="33"/>
      <c r="R162" s="33"/>
      <c r="S162" s="120"/>
      <c r="T162" s="123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59"/>
        <v>0</v>
      </c>
      <c r="AE162" s="32"/>
      <c r="AF162" s="39"/>
      <c r="AG162" s="38"/>
    </row>
    <row r="163" spans="1:33" s="27" customFormat="1" hidden="1" x14ac:dyDescent="0.25">
      <c r="A163" s="30">
        <f t="shared" si="57"/>
        <v>0</v>
      </c>
      <c r="B163" s="122">
        <f t="shared" si="53"/>
        <v>0</v>
      </c>
      <c r="C163" s="121">
        <f t="shared" si="54"/>
        <v>0</v>
      </c>
      <c r="D163" s="121">
        <f t="shared" si="55"/>
        <v>0</v>
      </c>
      <c r="E163" s="121">
        <f t="shared" si="56"/>
        <v>0</v>
      </c>
      <c r="F163" s="31"/>
      <c r="I163" s="30">
        <f t="shared" si="58"/>
        <v>0</v>
      </c>
      <c r="J163" s="30">
        <v>0</v>
      </c>
      <c r="K163" s="33">
        <f t="shared" si="60"/>
        <v>0</v>
      </c>
      <c r="L163" s="33">
        <f t="shared" si="61"/>
        <v>0</v>
      </c>
      <c r="M163" s="33"/>
      <c r="N163" s="33"/>
      <c r="O163" s="33"/>
      <c r="P163" s="33"/>
      <c r="Q163" s="33"/>
      <c r="R163" s="33"/>
      <c r="S163" s="120"/>
      <c r="T163" s="123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59"/>
        <v>0</v>
      </c>
      <c r="AE163" s="32"/>
      <c r="AF163" s="39"/>
      <c r="AG163" s="38"/>
    </row>
    <row r="164" spans="1:33" s="27" customFormat="1" hidden="1" x14ac:dyDescent="0.25">
      <c r="A164" s="30">
        <f t="shared" si="57"/>
        <v>0</v>
      </c>
      <c r="B164" s="122">
        <f t="shared" si="53"/>
        <v>0</v>
      </c>
      <c r="C164" s="121">
        <f t="shared" si="54"/>
        <v>0</v>
      </c>
      <c r="D164" s="121">
        <f t="shared" si="55"/>
        <v>0</v>
      </c>
      <c r="E164" s="121">
        <f t="shared" si="56"/>
        <v>0</v>
      </c>
      <c r="F164" s="31"/>
      <c r="I164" s="30">
        <f t="shared" si="58"/>
        <v>0</v>
      </c>
      <c r="J164" s="30">
        <v>0</v>
      </c>
      <c r="K164" s="33">
        <f t="shared" si="60"/>
        <v>0</v>
      </c>
      <c r="L164" s="33">
        <f t="shared" si="61"/>
        <v>0</v>
      </c>
      <c r="M164" s="33"/>
      <c r="N164" s="33"/>
      <c r="O164" s="33"/>
      <c r="P164" s="33"/>
      <c r="Q164" s="33"/>
      <c r="R164" s="33"/>
      <c r="S164" s="120"/>
      <c r="T164" s="119"/>
      <c r="U164" s="118"/>
      <c r="V164" s="557" t="s">
        <v>19</v>
      </c>
      <c r="W164" s="557"/>
      <c r="X164" s="117" t="s">
        <v>19</v>
      </c>
      <c r="Y164" s="115"/>
      <c r="Z164" s="115"/>
      <c r="AA164" s="116">
        <v>0</v>
      </c>
      <c r="AB164" s="115"/>
      <c r="AC164" s="114">
        <v>0</v>
      </c>
      <c r="AD164" s="113">
        <f t="shared" si="59"/>
        <v>0</v>
      </c>
      <c r="AE164" s="32"/>
      <c r="AF164" s="39"/>
      <c r="AG164" s="38"/>
    </row>
    <row r="165" spans="1:33" s="101" customFormat="1" ht="22.35" customHeight="1" x14ac:dyDescent="0.25">
      <c r="A165" s="112"/>
      <c r="B165" s="112"/>
      <c r="C165" s="112"/>
      <c r="D165" s="112"/>
      <c r="E165" s="112"/>
      <c r="F165" s="112"/>
      <c r="G165" s="27"/>
      <c r="H165" s="27"/>
      <c r="I165" s="62">
        <v>1</v>
      </c>
      <c r="J165" s="62">
        <v>1</v>
      </c>
      <c r="K165" s="61">
        <f t="shared" si="60"/>
        <v>1</v>
      </c>
      <c r="L165" s="61">
        <f t="shared" si="61"/>
        <v>1</v>
      </c>
      <c r="M165" s="61"/>
      <c r="N165" s="61"/>
      <c r="O165" s="61"/>
      <c r="P165" s="61"/>
      <c r="Q165" s="61"/>
      <c r="R165" s="61"/>
      <c r="S165" s="61"/>
      <c r="T165" s="111"/>
      <c r="U165" s="111"/>
      <c r="V165" s="110"/>
      <c r="W165" s="110"/>
      <c r="X165" s="110"/>
      <c r="Y165" s="109"/>
      <c r="Z165" s="108"/>
      <c r="AA165" s="108"/>
      <c r="AB165" s="107"/>
      <c r="AC165" s="106"/>
      <c r="AD165" s="105"/>
      <c r="AE165" s="102"/>
      <c r="AF165" s="104"/>
      <c r="AG165" s="103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100" t="s">
        <v>18</v>
      </c>
      <c r="H166" s="100" t="s">
        <v>17</v>
      </c>
      <c r="I166" s="30">
        <v>1</v>
      </c>
      <c r="J166" s="30">
        <f>IF(I166=1,1,IF(SUM(J167:J$172)+SUM(I$26:I166)&lt;$I$22,1,0))</f>
        <v>1</v>
      </c>
      <c r="K166" s="33">
        <f t="shared" si="60"/>
        <v>1</v>
      </c>
      <c r="L166" s="33">
        <f t="shared" si="61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99"/>
      <c r="W166" s="98"/>
      <c r="X166" s="97"/>
      <c r="Y166" s="96"/>
      <c r="Z166" s="95" t="s">
        <v>486</v>
      </c>
      <c r="AA166" s="94"/>
      <c r="AB166" s="93"/>
      <c r="AC166" s="92"/>
      <c r="AD166" s="91">
        <f>TRUNC(SUM(AD123+AD136+AD151+AD165),2)</f>
        <v>11555.7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 t="s">
        <v>16</v>
      </c>
      <c r="H167" s="288">
        <f>IFERROR(IF(G167=$A$1,1,0),0)</f>
        <v>1</v>
      </c>
      <c r="I167" s="30">
        <f>IF($AD167=0,0,1)</f>
        <v>1</v>
      </c>
      <c r="J167" s="30">
        <f>H167</f>
        <v>1</v>
      </c>
      <c r="K167" s="33">
        <f t="shared" si="60"/>
        <v>1</v>
      </c>
      <c r="L167" s="33">
        <f t="shared" si="61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90"/>
      <c r="W167" s="90"/>
      <c r="X167" s="89"/>
      <c r="Y167" s="88"/>
      <c r="Z167" s="87" t="s">
        <v>266</v>
      </c>
      <c r="AA167" s="86"/>
      <c r="AB167" s="85">
        <v>0.12</v>
      </c>
      <c r="AC167" s="84"/>
      <c r="AD167" s="83">
        <f>TRUNC(AD166*AB167,2)</f>
        <v>1386.68</v>
      </c>
      <c r="AE167" s="32"/>
      <c r="AF167" s="39"/>
      <c r="AG167" s="38"/>
    </row>
    <row r="168" spans="1:33" s="27" customFormat="1" ht="18" customHeight="1" x14ac:dyDescent="0.25">
      <c r="A168" s="31"/>
      <c r="B168" s="31"/>
      <c r="C168" s="31"/>
      <c r="D168" s="31"/>
      <c r="E168" s="31"/>
      <c r="F168" s="31"/>
      <c r="G168" s="64" t="s">
        <v>16</v>
      </c>
      <c r="H168" s="288">
        <f>IFERROR(IF(G168=$A$1,1,0),0)</f>
        <v>1</v>
      </c>
      <c r="I168" s="30">
        <f>IF($AD168=0,0,1)</f>
        <v>1</v>
      </c>
      <c r="J168" s="30">
        <f>H168</f>
        <v>1</v>
      </c>
      <c r="K168" s="33">
        <f t="shared" si="60"/>
        <v>1</v>
      </c>
      <c r="L168" s="33">
        <f t="shared" si="61"/>
        <v>1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82"/>
      <c r="W168" s="82"/>
      <c r="X168" s="81"/>
      <c r="Y168" s="80"/>
      <c r="Z168" s="79" t="s">
        <v>267</v>
      </c>
      <c r="AA168" s="78"/>
      <c r="AB168" s="77">
        <v>0.10787172011661809</v>
      </c>
      <c r="AC168" s="76"/>
      <c r="AD168" s="75">
        <f>TRUNC((AD167+AD166)*AB168,2)</f>
        <v>1396.11</v>
      </c>
      <c r="AE168" s="32"/>
      <c r="AF168" s="39"/>
      <c r="AG168" s="38"/>
    </row>
    <row r="169" spans="1:33" s="27" customFormat="1" ht="18" customHeight="1" x14ac:dyDescent="0.25">
      <c r="A169" s="31"/>
      <c r="B169" s="31"/>
      <c r="C169" s="31"/>
      <c r="D169" s="31"/>
      <c r="E169" s="31"/>
      <c r="F169" s="31"/>
      <c r="G169" s="64" t="s">
        <v>16</v>
      </c>
      <c r="H169" s="288">
        <f>IFERROR(IF(G169=$A$1,1,0),0)</f>
        <v>1</v>
      </c>
      <c r="I169" s="30">
        <f>IF($AD169=0,0,1)</f>
        <v>1</v>
      </c>
      <c r="J169" s="30">
        <f>H169</f>
        <v>1</v>
      </c>
      <c r="K169" s="33">
        <f t="shared" si="60"/>
        <v>1</v>
      </c>
      <c r="L169" s="33">
        <f t="shared" si="61"/>
        <v>1</v>
      </c>
      <c r="M169" s="33"/>
      <c r="N169" s="33"/>
      <c r="O169" s="33"/>
      <c r="P169" s="33"/>
      <c r="Q169" s="33"/>
      <c r="R169" s="33"/>
      <c r="S169" s="33"/>
      <c r="T169" s="60"/>
      <c r="U169" s="48"/>
      <c r="V169" s="82"/>
      <c r="W169" s="82"/>
      <c r="X169" s="81"/>
      <c r="Y169" s="80"/>
      <c r="Z169" s="79" t="s">
        <v>268</v>
      </c>
      <c r="AA169" s="78"/>
      <c r="AB169" s="77">
        <v>5.8309037900874654E-2</v>
      </c>
      <c r="AC169" s="76"/>
      <c r="AD169" s="75">
        <f>TRUNC((AD167+AD166)*AB169,2)</f>
        <v>754.65</v>
      </c>
      <c r="AE169" s="32"/>
      <c r="AF169" s="39"/>
      <c r="AG169" s="38"/>
    </row>
    <row r="170" spans="1:33" s="27" customFormat="1" ht="18" hidden="1" customHeight="1" x14ac:dyDescent="0.25">
      <c r="A170" s="31"/>
      <c r="B170" s="31"/>
      <c r="C170" s="31"/>
      <c r="D170" s="31"/>
      <c r="E170" s="31"/>
      <c r="F170" s="31"/>
      <c r="G170" s="64" t="s">
        <v>14</v>
      </c>
      <c r="H170" s="288">
        <f>IFERROR(IF(G170=$A$1,1,0),0)</f>
        <v>0</v>
      </c>
      <c r="I170" s="30">
        <f>IF($AD170=0,0,1)</f>
        <v>0</v>
      </c>
      <c r="J170" s="30">
        <f>H170</f>
        <v>0</v>
      </c>
      <c r="K170" s="33">
        <f t="shared" si="60"/>
        <v>0</v>
      </c>
      <c r="L170" s="33">
        <f t="shared" si="61"/>
        <v>0</v>
      </c>
      <c r="M170" s="33"/>
      <c r="N170" s="33"/>
      <c r="O170" s="33"/>
      <c r="P170" s="33"/>
      <c r="Q170" s="33"/>
      <c r="R170" s="33"/>
      <c r="S170" s="33"/>
      <c r="T170" s="60"/>
      <c r="U170" s="48"/>
      <c r="V170" s="74"/>
      <c r="W170" s="74"/>
      <c r="X170" s="73"/>
      <c r="Y170" s="72"/>
      <c r="Z170" s="71" t="s">
        <v>15</v>
      </c>
      <c r="AA170" s="70"/>
      <c r="AB170" s="69">
        <v>0</v>
      </c>
      <c r="AC170" s="68"/>
      <c r="AD170" s="67">
        <f>ROUND(AD166*AB170,2)</f>
        <v>0</v>
      </c>
      <c r="AE170" s="32"/>
      <c r="AF170" s="39"/>
      <c r="AG170" s="38"/>
    </row>
    <row r="171" spans="1:33" s="27" customFormat="1" ht="18" customHeight="1" x14ac:dyDescent="0.25">
      <c r="A171" s="31"/>
      <c r="B171" s="66">
        <f>SUM(B$26:B$170)</f>
        <v>0</v>
      </c>
      <c r="C171" s="65">
        <f>SUM(C$26:C$170)</f>
        <v>0</v>
      </c>
      <c r="D171" s="65">
        <f>SUM(D$26:D$170)</f>
        <v>0</v>
      </c>
      <c r="E171" s="31"/>
      <c r="F171" s="31"/>
      <c r="G171" s="64" t="s">
        <v>14</v>
      </c>
      <c r="H171" s="288">
        <f>IFERROR(IF(G171=$A$1,1,0),0)</f>
        <v>0</v>
      </c>
      <c r="I171" s="62">
        <v>1</v>
      </c>
      <c r="J171" s="62">
        <v>1</v>
      </c>
      <c r="K171" s="61">
        <f t="shared" si="60"/>
        <v>1</v>
      </c>
      <c r="L171" s="61">
        <f t="shared" si="61"/>
        <v>1</v>
      </c>
      <c r="M171" s="61"/>
      <c r="N171" s="61"/>
      <c r="O171" s="61"/>
      <c r="P171" s="61"/>
      <c r="Q171" s="61"/>
      <c r="R171" s="61"/>
      <c r="S171" s="33"/>
      <c r="T171" s="60"/>
      <c r="U171" s="48"/>
      <c r="V171" s="59"/>
      <c r="W171" s="58"/>
      <c r="X171" s="57"/>
      <c r="Y171" s="56"/>
      <c r="Z171" s="55" t="s">
        <v>269</v>
      </c>
      <c r="AA171" s="54"/>
      <c r="AB171" s="53"/>
      <c r="AC171" s="52"/>
      <c r="AD171" s="51">
        <f>TRUNC(AD166+AD167+AD168+AD169,2)</f>
        <v>15093.14</v>
      </c>
      <c r="AE171" s="32"/>
      <c r="AF171" s="39"/>
      <c r="AG171" s="38"/>
    </row>
    <row r="172" spans="1:33" s="27" customFormat="1" ht="5.45" customHeight="1" x14ac:dyDescent="0.25">
      <c r="A172" s="31"/>
      <c r="B172" s="31"/>
      <c r="C172" s="31"/>
      <c r="D172" s="31"/>
      <c r="E172" s="31"/>
      <c r="F172" s="31"/>
      <c r="I172" s="30"/>
      <c r="J172" s="30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Z172" s="44"/>
      <c r="AA172" s="43"/>
      <c r="AB172" s="42"/>
      <c r="AC172" s="41"/>
      <c r="AD172" s="50"/>
      <c r="AE172" s="32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Z173" s="44"/>
      <c r="AA173" s="43"/>
      <c r="AB173" s="42"/>
      <c r="AC173" s="41"/>
      <c r="AD173" s="49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AF175" s="39"/>
      <c r="AG175" s="38"/>
    </row>
    <row r="176" spans="1:33" s="32" customFormat="1" ht="18" customHeight="1" x14ac:dyDescent="0.25">
      <c r="A176" s="37"/>
      <c r="B176" s="37"/>
      <c r="C176" s="37"/>
      <c r="D176" s="37"/>
      <c r="E176" s="37"/>
      <c r="F176" s="37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29"/>
      <c r="U176" s="48"/>
      <c r="V176" s="47"/>
      <c r="W176" s="47"/>
      <c r="X176" s="46"/>
      <c r="Y176" s="45"/>
      <c r="AF176" s="39"/>
      <c r="AG176" s="38"/>
    </row>
    <row r="177" spans="1:33" s="32" customFormat="1" ht="18" customHeight="1" x14ac:dyDescent="0.25">
      <c r="A177" s="37"/>
      <c r="B177" s="37"/>
      <c r="C177" s="37"/>
      <c r="D177" s="37"/>
      <c r="E177" s="37"/>
      <c r="F177" s="37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29"/>
      <c r="U177" s="48"/>
      <c r="V177" s="47"/>
      <c r="W177" s="47"/>
      <c r="X177" s="46"/>
      <c r="Y177" s="45"/>
      <c r="Z177" s="44"/>
      <c r="AA177" s="43"/>
      <c r="AB177" s="42"/>
      <c r="AC177" s="41"/>
      <c r="AD177" s="40"/>
      <c r="AF177" s="39"/>
      <c r="AG177" s="38"/>
    </row>
    <row r="178" spans="1:33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3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3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3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3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3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3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3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3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3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3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3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3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3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3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32" customFormat="1" x14ac:dyDescent="0.25">
      <c r="A203" s="37"/>
      <c r="B203" s="36"/>
      <c r="C203" s="36"/>
      <c r="D203" s="36"/>
      <c r="E203" s="36"/>
      <c r="F203" s="36"/>
      <c r="G203" s="35"/>
      <c r="H203" s="35"/>
      <c r="I203" s="34"/>
      <c r="J203" s="34"/>
      <c r="K203" s="34"/>
      <c r="L203" s="33"/>
      <c r="M203" s="33"/>
      <c r="N203" s="33"/>
      <c r="O203" s="33"/>
      <c r="P203" s="33"/>
      <c r="Q203" s="33"/>
      <c r="R203" s="33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</row>
    <row r="204" spans="1:30" s="32" customFormat="1" x14ac:dyDescent="0.25">
      <c r="A204" s="37"/>
      <c r="B204" s="36"/>
      <c r="C204" s="36"/>
      <c r="D204" s="36"/>
      <c r="E204" s="36"/>
      <c r="F204" s="36"/>
      <c r="G204" s="35"/>
      <c r="H204" s="35"/>
      <c r="I204" s="34"/>
      <c r="J204" s="34"/>
      <c r="K204" s="34"/>
      <c r="L204" s="33"/>
      <c r="M204" s="33"/>
      <c r="N204" s="33"/>
      <c r="O204" s="33"/>
      <c r="P204" s="33"/>
      <c r="Q204" s="33"/>
      <c r="R204" s="33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  <row r="207" spans="1:30" s="27" customFormat="1" x14ac:dyDescent="0.25">
      <c r="A207" s="31"/>
      <c r="B207" s="26"/>
      <c r="C207" s="26"/>
      <c r="D207" s="26"/>
      <c r="E207" s="26"/>
      <c r="F207" s="26"/>
      <c r="G207" s="21"/>
      <c r="H207" s="21"/>
      <c r="I207" s="25"/>
      <c r="J207" s="25"/>
      <c r="K207" s="25"/>
      <c r="L207" s="30"/>
      <c r="M207" s="30"/>
      <c r="N207" s="30"/>
      <c r="O207" s="30"/>
      <c r="P207" s="30"/>
      <c r="Q207" s="30"/>
      <c r="R207" s="30"/>
      <c r="T207" s="28"/>
      <c r="U207" s="29"/>
      <c r="V207" s="28"/>
      <c r="W207" s="28"/>
      <c r="X207" s="28"/>
      <c r="Y207" s="28"/>
      <c r="Z207" s="28"/>
      <c r="AA207" s="28"/>
      <c r="AB207" s="28"/>
      <c r="AC207" s="28"/>
      <c r="AD207" s="28"/>
    </row>
    <row r="208" spans="1:30" s="27" customFormat="1" x14ac:dyDescent="0.25">
      <c r="A208" s="31"/>
      <c r="B208" s="26"/>
      <c r="C208" s="26"/>
      <c r="D208" s="26"/>
      <c r="E208" s="26"/>
      <c r="F208" s="26"/>
      <c r="G208" s="21"/>
      <c r="H208" s="21"/>
      <c r="I208" s="25"/>
      <c r="J208" s="25"/>
      <c r="K208" s="25"/>
      <c r="L208" s="30"/>
      <c r="M208" s="30"/>
      <c r="N208" s="30"/>
      <c r="O208" s="30"/>
      <c r="P208" s="30"/>
      <c r="Q208" s="30"/>
      <c r="R208" s="30"/>
      <c r="T208" s="28"/>
      <c r="U208" s="29"/>
      <c r="V208" s="28"/>
      <c r="W208" s="28"/>
      <c r="X208" s="28"/>
      <c r="Y208" s="28"/>
      <c r="Z208" s="28"/>
      <c r="AA208" s="28"/>
      <c r="AB208" s="28"/>
      <c r="AC208" s="28"/>
      <c r="AD208" s="28"/>
    </row>
  </sheetData>
  <autoFilter ref="L26:L171">
    <filterColumn colId="0">
      <filters>
        <filter val="1"/>
      </filters>
    </filterColumn>
  </autoFilter>
  <mergeCells count="132">
    <mergeCell ref="V164:W164"/>
    <mergeCell ref="V158:W158"/>
    <mergeCell ref="V159:W159"/>
    <mergeCell ref="V160:W160"/>
    <mergeCell ref="V161:W161"/>
    <mergeCell ref="V162:W162"/>
    <mergeCell ref="V163:W163"/>
    <mergeCell ref="AC152:AC153"/>
    <mergeCell ref="AD152:AD153"/>
    <mergeCell ref="V154:W154"/>
    <mergeCell ref="V155:W155"/>
    <mergeCell ref="V156:W156"/>
    <mergeCell ref="V157:W157"/>
    <mergeCell ref="V150:Z150"/>
    <mergeCell ref="T152:T153"/>
    <mergeCell ref="V152:W153"/>
    <mergeCell ref="X152:X153"/>
    <mergeCell ref="Y152:AA152"/>
    <mergeCell ref="AB152:AB153"/>
    <mergeCell ref="V144:Z144"/>
    <mergeCell ref="V145:Z145"/>
    <mergeCell ref="V146:Z146"/>
    <mergeCell ref="V147:Z147"/>
    <mergeCell ref="V148:Z148"/>
    <mergeCell ref="V149:Z149"/>
    <mergeCell ref="V135:Z135"/>
    <mergeCell ref="V137:Z137"/>
    <mergeCell ref="V140:Z140"/>
    <mergeCell ref="V141:Z141"/>
    <mergeCell ref="V142:Z142"/>
    <mergeCell ref="V143:Z143"/>
    <mergeCell ref="V129:Z129"/>
    <mergeCell ref="V130:Z130"/>
    <mergeCell ref="V131:Z131"/>
    <mergeCell ref="V132:Z132"/>
    <mergeCell ref="V133:Z133"/>
    <mergeCell ref="V134:Z134"/>
    <mergeCell ref="X123:Y123"/>
    <mergeCell ref="V124:Z124"/>
    <mergeCell ref="V125:Z125"/>
    <mergeCell ref="V126:Z126"/>
    <mergeCell ref="V127:Z127"/>
    <mergeCell ref="V128:Z128"/>
    <mergeCell ref="V102:W102"/>
    <mergeCell ref="V103:W103"/>
    <mergeCell ref="V104:W104"/>
    <mergeCell ref="V105:W105"/>
    <mergeCell ref="V106:W106"/>
    <mergeCell ref="V123:W123"/>
    <mergeCell ref="V96:W96"/>
    <mergeCell ref="V97:W97"/>
    <mergeCell ref="V98:W98"/>
    <mergeCell ref="V99:W99"/>
    <mergeCell ref="V100:W100"/>
    <mergeCell ref="V101:W101"/>
    <mergeCell ref="V90:W90"/>
    <mergeCell ref="V91:W91"/>
    <mergeCell ref="V92:W92"/>
    <mergeCell ref="V93:W93"/>
    <mergeCell ref="V94:W94"/>
    <mergeCell ref="V95:W95"/>
    <mergeCell ref="V84:W84"/>
    <mergeCell ref="V85:W85"/>
    <mergeCell ref="V86:W86"/>
    <mergeCell ref="V87:W87"/>
    <mergeCell ref="V88:W88"/>
    <mergeCell ref="V89:W89"/>
    <mergeCell ref="V78:W78"/>
    <mergeCell ref="V79:W79"/>
    <mergeCell ref="V80:W80"/>
    <mergeCell ref="V81:W81"/>
    <mergeCell ref="V82:W82"/>
    <mergeCell ref="V83:W83"/>
    <mergeCell ref="V72:W72"/>
    <mergeCell ref="V73:W73"/>
    <mergeCell ref="V74:W74"/>
    <mergeCell ref="V75:W75"/>
    <mergeCell ref="V76:W76"/>
    <mergeCell ref="V77:W77"/>
    <mergeCell ref="V66:W66"/>
    <mergeCell ref="V67:W67"/>
    <mergeCell ref="V68:W68"/>
    <mergeCell ref="V69:W69"/>
    <mergeCell ref="V70:W70"/>
    <mergeCell ref="V71:W71"/>
    <mergeCell ref="V58:W58"/>
    <mergeCell ref="V59:W59"/>
    <mergeCell ref="V60:W60"/>
    <mergeCell ref="V61:W61"/>
    <mergeCell ref="V64:W64"/>
    <mergeCell ref="V65:W65"/>
    <mergeCell ref="V52:W52"/>
    <mergeCell ref="V53:W53"/>
    <mergeCell ref="V54:W54"/>
    <mergeCell ref="V55:W55"/>
    <mergeCell ref="V56:W56"/>
    <mergeCell ref="V57:W57"/>
    <mergeCell ref="V63:W63"/>
    <mergeCell ref="V62:W62"/>
    <mergeCell ref="V46:W46"/>
    <mergeCell ref="V47:W47"/>
    <mergeCell ref="V48:W48"/>
    <mergeCell ref="V49:W49"/>
    <mergeCell ref="V50:W50"/>
    <mergeCell ref="V51:W51"/>
    <mergeCell ref="V40:W40"/>
    <mergeCell ref="V41:W41"/>
    <mergeCell ref="V42:W42"/>
    <mergeCell ref="V43:W43"/>
    <mergeCell ref="V44:W44"/>
    <mergeCell ref="V45:W45"/>
    <mergeCell ref="V34:W34"/>
    <mergeCell ref="V35:W35"/>
    <mergeCell ref="V36:W36"/>
    <mergeCell ref="V37:W37"/>
    <mergeCell ref="V38:W38"/>
    <mergeCell ref="AD27:AD28"/>
    <mergeCell ref="V29:W29"/>
    <mergeCell ref="V30:W30"/>
    <mergeCell ref="V31:W31"/>
    <mergeCell ref="V32:W32"/>
    <mergeCell ref="V33:W33"/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</mergeCells>
  <conditionalFormatting sqref="T119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5:T118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11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10 H112:H119 H107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70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6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7:H169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71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7 T110:T114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50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7 T110:T119">
      <formula1>0</formula1>
      <formula2>1</formula2>
    </dataValidation>
    <dataValidation type="list" allowBlank="1" showInputMessage="1" showErrorMessage="1" sqref="A1 G167:G171 G107 G110:G119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69" orientation="portrait" r:id="rId1"/>
  <headerFooter>
    <oddFooter>Página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G209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1" hidden="1" customWidth="1" outlineLevel="1"/>
    <col min="8" max="8" width="10.5703125" style="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1" hidden="1" customWidth="1"/>
    <col min="20" max="20" width="18.140625" style="24" hidden="1" customWidth="1"/>
    <col min="21" max="21" width="0.42578125" style="24" customWidth="1"/>
    <col min="22" max="22" width="17.5703125" style="24" customWidth="1"/>
    <col min="23" max="23" width="22.5703125" style="24" customWidth="1"/>
    <col min="24" max="24" width="6.140625" style="24" customWidth="1"/>
    <col min="25" max="25" width="9.5703125" style="24" customWidth="1"/>
    <col min="26" max="29" width="10.5703125" style="24" customWidth="1"/>
    <col min="30" max="30" width="15.5703125" style="24" customWidth="1"/>
    <col min="31" max="31" width="0.5703125" style="1" customWidth="1"/>
    <col min="32" max="32" width="12.5703125" style="1" customWidth="1"/>
    <col min="33" max="33" width="7.5703125" style="1" customWidth="1"/>
    <col min="34" max="16384" width="8.5703125" style="1"/>
  </cols>
  <sheetData>
    <row r="1" spans="1:18" x14ac:dyDescent="0.25">
      <c r="A1" s="234" t="s">
        <v>16</v>
      </c>
      <c r="B1" s="25" t="str">
        <f>CONCATENATE($V$25)</f>
        <v>03 11 01</v>
      </c>
      <c r="C1" s="25" t="str">
        <f>CONCATENATE($W$25)</f>
        <v>INSPEÇÃO E PROJETO DE RECUPERAÇÃO DE OAE</v>
      </c>
      <c r="D1" s="25" t="str">
        <f>CONCATENATE($AC$25)</f>
        <v>m²</v>
      </c>
      <c r="E1" s="231">
        <f>$AD$167</f>
        <v>48.67</v>
      </c>
      <c r="F1" s="231">
        <f>$AD$172</f>
        <v>63.56</v>
      </c>
      <c r="G1" s="233">
        <f>$T$124</f>
        <v>1400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1"/>
    </row>
    <row r="4" spans="1:18" hidden="1" outlineLevel="1" x14ac:dyDescent="0.25">
      <c r="B4" s="228"/>
      <c r="C4" s="228"/>
      <c r="G4" s="316"/>
      <c r="J4" s="228"/>
      <c r="K4" s="1"/>
    </row>
    <row r="5" spans="1:18" hidden="1" outlineLevel="1" x14ac:dyDescent="0.25">
      <c r="B5" s="228"/>
      <c r="C5" s="228"/>
      <c r="G5" s="316"/>
      <c r="H5" s="316"/>
      <c r="J5" s="228"/>
      <c r="K5" s="1"/>
    </row>
    <row r="6" spans="1:18" hidden="1" outlineLevel="1" x14ac:dyDescent="0.25">
      <c r="B6" s="228"/>
      <c r="G6" s="316"/>
      <c r="H6" s="317"/>
      <c r="J6" s="228"/>
      <c r="K6" s="1"/>
    </row>
    <row r="7" spans="1:18" hidden="1" outlineLevel="1" x14ac:dyDescent="0.25">
      <c r="G7" s="318"/>
      <c r="H7" s="319"/>
      <c r="J7" s="1"/>
      <c r="K7" s="1"/>
    </row>
    <row r="8" spans="1:18" hidden="1" outlineLevel="1" x14ac:dyDescent="0.25">
      <c r="G8" s="318"/>
      <c r="H8" s="320"/>
      <c r="J8" s="1"/>
      <c r="K8" s="1"/>
    </row>
    <row r="9" spans="1:18" hidden="1" outlineLevel="1" x14ac:dyDescent="0.25">
      <c r="G9" s="316"/>
      <c r="H9" s="321"/>
      <c r="J9" s="1"/>
      <c r="K9" s="1"/>
    </row>
    <row r="10" spans="1:18" hidden="1" outlineLevel="1" x14ac:dyDescent="0.25">
      <c r="G10" s="316"/>
      <c r="H10" s="321"/>
      <c r="J10" s="1"/>
      <c r="K10" s="1"/>
    </row>
    <row r="11" spans="1:18" hidden="1" outlineLevel="1" x14ac:dyDescent="0.25">
      <c r="G11" s="316"/>
      <c r="H11" s="321"/>
      <c r="J11" s="1"/>
      <c r="K11" s="1"/>
    </row>
    <row r="12" spans="1:18" hidden="1" outlineLevel="1" x14ac:dyDescent="0.25">
      <c r="G12" s="316"/>
      <c r="H12" s="321"/>
      <c r="J12" s="1"/>
      <c r="K12" s="1"/>
    </row>
    <row r="13" spans="1:18" hidden="1" outlineLevel="1" x14ac:dyDescent="0.25">
      <c r="G13" s="316"/>
      <c r="H13" s="321"/>
      <c r="J13" s="1"/>
      <c r="K13" s="1"/>
    </row>
    <row r="14" spans="1:18" hidden="1" outlineLevel="1" x14ac:dyDescent="0.25">
      <c r="G14" s="316"/>
      <c r="H14" s="321"/>
      <c r="J14" s="1"/>
      <c r="K14" s="1"/>
    </row>
    <row r="15" spans="1:18" hidden="1" outlineLevel="1" x14ac:dyDescent="0.25">
      <c r="G15" s="316"/>
      <c r="H15" s="321"/>
      <c r="J15" s="1"/>
      <c r="K15" s="1"/>
    </row>
    <row r="16" spans="1:18" hidden="1" outlineLevel="1" x14ac:dyDescent="0.25">
      <c r="G16" s="316"/>
      <c r="H16" s="321"/>
      <c r="J16" s="1"/>
      <c r="K16" s="1"/>
    </row>
    <row r="17" spans="1:33" hidden="1" outlineLevel="1" x14ac:dyDescent="0.25">
      <c r="G17" s="316"/>
      <c r="H17" s="322"/>
      <c r="J17" s="1"/>
      <c r="K17" s="1"/>
    </row>
    <row r="18" spans="1:33" hidden="1" outlineLevel="1" x14ac:dyDescent="0.25">
      <c r="G18" s="316"/>
      <c r="H18" s="322"/>
      <c r="J18" s="1"/>
      <c r="K18" s="1"/>
    </row>
    <row r="19" spans="1:33" hidden="1" outlineLevel="1" x14ac:dyDescent="0.25">
      <c r="G19" s="25"/>
      <c r="H19" s="25"/>
      <c r="J19" s="1"/>
      <c r="K19" s="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9"/>
    </row>
    <row r="23" spans="1:33" ht="45" customHeight="1" x14ac:dyDescent="0.25">
      <c r="I23" s="25">
        <v>2</v>
      </c>
      <c r="U23" s="323"/>
      <c r="V23" s="324"/>
      <c r="W23" s="574" t="s">
        <v>154</v>
      </c>
      <c r="X23" s="575"/>
      <c r="Y23" s="575"/>
      <c r="Z23" s="575"/>
      <c r="AA23" s="575"/>
      <c r="AB23" s="575"/>
      <c r="AC23" s="576" t="s">
        <v>155</v>
      </c>
      <c r="AD23" s="577"/>
    </row>
    <row r="24" spans="1:33" ht="18" customHeight="1" x14ac:dyDescent="0.25">
      <c r="A24" s="216"/>
      <c r="I24" s="25">
        <v>1</v>
      </c>
      <c r="U24" s="323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423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323"/>
      <c r="V25" s="210" t="s">
        <v>157</v>
      </c>
      <c r="W25" s="579" t="str">
        <f>VLOOKUP(V25,ORÇAMENTO!E:G,2,0)</f>
        <v>INSPEÇÃO E PROJETO DE RECUPERAÇÃO DE OAE</v>
      </c>
      <c r="X25" s="579"/>
      <c r="Y25" s="579"/>
      <c r="Z25" s="579"/>
      <c r="AA25" s="579"/>
      <c r="AB25" s="579"/>
      <c r="AC25" s="209" t="str">
        <f>VLOOKUP(V25,ORÇAMENTO!E:G,3,0)</f>
        <v>m²</v>
      </c>
      <c r="AD25" s="257" t="s">
        <v>410</v>
      </c>
    </row>
    <row r="26" spans="1:33" ht="10.35" customHeight="1" x14ac:dyDescent="0.25">
      <c r="V26" s="4"/>
      <c r="W26" s="4"/>
      <c r="X26" s="4"/>
      <c r="Y26" s="4"/>
      <c r="Z26" s="4"/>
      <c r="AA26" s="4"/>
      <c r="AB26" s="4"/>
      <c r="AC26" s="4"/>
      <c r="AD26" s="4"/>
    </row>
    <row r="27" spans="1:33" s="326" customFormat="1" ht="14.1" customHeight="1" x14ac:dyDescent="0.25">
      <c r="A27" s="325"/>
      <c r="C27" s="325"/>
      <c r="D27" s="325"/>
      <c r="E27" s="325"/>
      <c r="F27" s="325"/>
      <c r="I27" s="327">
        <v>1</v>
      </c>
      <c r="J27" s="327">
        <f>IF(I27=1,1,IF(SUM(J28:J$173)+SUM(I$26:I27)&lt;$I$22,1,0))</f>
        <v>1</v>
      </c>
      <c r="K27" s="327">
        <f t="shared" ref="K27:K93" si="0">MAX(I27:J27)</f>
        <v>1</v>
      </c>
      <c r="L27" s="327">
        <f t="shared" ref="L27:L93" si="1">K27</f>
        <v>1</v>
      </c>
      <c r="M27" s="327"/>
      <c r="N27" s="327"/>
      <c r="O27" s="327"/>
      <c r="P27" s="327"/>
      <c r="Q27" s="327"/>
      <c r="R27" s="327"/>
      <c r="S27" s="327"/>
      <c r="T27" s="580" t="s">
        <v>8</v>
      </c>
      <c r="U27" s="328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F27" s="329"/>
      <c r="AG27" s="330"/>
    </row>
    <row r="28" spans="1:33" s="326" customFormat="1" x14ac:dyDescent="0.25">
      <c r="A28" s="325"/>
      <c r="C28" s="325"/>
      <c r="D28" s="325"/>
      <c r="E28" s="325"/>
      <c r="F28" s="325"/>
      <c r="I28" s="327">
        <v>1</v>
      </c>
      <c r="J28" s="327">
        <f>IF(I28=1,1,IF(SUM(J29:J$173)+SUM(I$26:I28)&lt;$I$22,1,0))</f>
        <v>1</v>
      </c>
      <c r="K28" s="327">
        <f t="shared" si="0"/>
        <v>1</v>
      </c>
      <c r="L28" s="327">
        <f t="shared" si="1"/>
        <v>1</v>
      </c>
      <c r="M28" s="327"/>
      <c r="N28" s="327"/>
      <c r="O28" s="327"/>
      <c r="P28" s="327"/>
      <c r="Q28" s="327"/>
      <c r="R28" s="327"/>
      <c r="S28" s="327"/>
      <c r="T28" s="580"/>
      <c r="U28" s="328"/>
      <c r="V28" s="568"/>
      <c r="W28" s="568"/>
      <c r="X28" s="581"/>
      <c r="Y28" s="581"/>
      <c r="Z28" s="425" t="s">
        <v>65</v>
      </c>
      <c r="AA28" s="425" t="s">
        <v>64</v>
      </c>
      <c r="AB28" s="419" t="s">
        <v>65</v>
      </c>
      <c r="AC28" s="425" t="s">
        <v>64</v>
      </c>
      <c r="AD28" s="584"/>
      <c r="AF28" s="331"/>
      <c r="AG28" s="330"/>
    </row>
    <row r="29" spans="1:33" s="326" customFormat="1" x14ac:dyDescent="0.25">
      <c r="A29" s="327"/>
      <c r="B29" s="122">
        <f t="shared" ref="B29:B39" si="2">IFERROR(IF($A29=0,0, ($AD29/$G$1)/$E$1  ),0)</f>
        <v>0</v>
      </c>
      <c r="C29" s="332">
        <f t="shared" ref="C29:C39" si="3">IF($A29=0,0,$B29*$E$1)</f>
        <v>0</v>
      </c>
      <c r="D29" s="332">
        <f t="shared" ref="D29:D39" si="4">IF($A29=0,0,$B29*$F$1)</f>
        <v>0</v>
      </c>
      <c r="E29" s="332">
        <f>IFERROR(IF($A29=0,0,#REF!),0)</f>
        <v>0</v>
      </c>
      <c r="F29" s="122">
        <f t="shared" ref="F29:F39" si="5">IF($A29=0,0, ( ($AD29/$E29) / $AB29))</f>
        <v>0</v>
      </c>
      <c r="H29" s="333"/>
      <c r="I29" s="327">
        <v>1</v>
      </c>
      <c r="J29" s="327">
        <f>IF(I29=1,1,IF(SUM(J30:J$173)+SUM(I$26:I29)&lt;$I$22,1,0))</f>
        <v>1</v>
      </c>
      <c r="K29" s="327">
        <f t="shared" si="0"/>
        <v>1</v>
      </c>
      <c r="L29" s="327">
        <f t="shared" si="1"/>
        <v>1</v>
      </c>
      <c r="M29" s="327"/>
      <c r="N29" s="327"/>
      <c r="O29" s="327"/>
      <c r="P29" s="327"/>
      <c r="Q29" s="327"/>
      <c r="R29" s="327"/>
      <c r="S29" s="327"/>
      <c r="T29" s="334"/>
      <c r="U29" s="335"/>
      <c r="V29" s="563" t="s">
        <v>182</v>
      </c>
      <c r="W29" s="563"/>
      <c r="X29" s="131" t="s">
        <v>183</v>
      </c>
      <c r="Y29" s="115">
        <v>1</v>
      </c>
      <c r="Z29" s="115">
        <v>1</v>
      </c>
      <c r="AA29" s="115"/>
      <c r="AB29" s="207">
        <f>VLOOKUP(V29,BASE!$B$5:$E$53,4,FALSE)</f>
        <v>3366.25</v>
      </c>
      <c r="AC29" s="207"/>
      <c r="AD29" s="113">
        <f>TRUNC(Y29*((Z29*AB29)+(AA29*AC29)),4)</f>
        <v>3366.25</v>
      </c>
      <c r="AF29" s="329"/>
      <c r="AG29" s="330"/>
    </row>
    <row r="30" spans="1:33" s="326" customFormat="1" hidden="1" x14ac:dyDescent="0.25">
      <c r="A30" s="327">
        <f t="shared" ref="A30:A39" si="6">IFERROR(IF(AD30&gt;0,T30,0),0)</f>
        <v>0</v>
      </c>
      <c r="B30" s="122">
        <f t="shared" si="2"/>
        <v>0</v>
      </c>
      <c r="C30" s="332">
        <f t="shared" si="3"/>
        <v>0</v>
      </c>
      <c r="D30" s="332">
        <f t="shared" si="4"/>
        <v>0</v>
      </c>
      <c r="E30" s="332">
        <f>IFERROR(IF($A30=0,0,#REF!),0)</f>
        <v>0</v>
      </c>
      <c r="F30" s="122">
        <f t="shared" si="5"/>
        <v>0</v>
      </c>
      <c r="I30" s="327">
        <f t="shared" ref="I30:I39" si="7">IF($AD30=0,0,1)</f>
        <v>0</v>
      </c>
      <c r="J30" s="327">
        <f>IF(I30=1,1,IF(SUM(J31:J$173)+SUM(I$26:I30)&lt;$I$22,1,0))</f>
        <v>0</v>
      </c>
      <c r="K30" s="327">
        <f t="shared" si="0"/>
        <v>0</v>
      </c>
      <c r="L30" s="327">
        <f t="shared" si="1"/>
        <v>0</v>
      </c>
      <c r="M30" s="327"/>
      <c r="N30" s="327"/>
      <c r="O30" s="327"/>
      <c r="P30" s="327"/>
      <c r="Q30" s="327"/>
      <c r="R30" s="327"/>
      <c r="S30" s="327"/>
      <c r="T30" s="334"/>
      <c r="U30" s="335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9" si="8">TRUNC(Y30*((Z30*AB30)+(AA30*AC30)),4)</f>
        <v>0</v>
      </c>
      <c r="AF30" s="329"/>
      <c r="AG30" s="330"/>
    </row>
    <row r="31" spans="1:33" s="326" customFormat="1" hidden="1" x14ac:dyDescent="0.25">
      <c r="A31" s="327">
        <f t="shared" si="6"/>
        <v>0</v>
      </c>
      <c r="B31" s="122">
        <f t="shared" si="2"/>
        <v>0</v>
      </c>
      <c r="C31" s="332">
        <f t="shared" si="3"/>
        <v>0</v>
      </c>
      <c r="D31" s="332">
        <f t="shared" si="4"/>
        <v>0</v>
      </c>
      <c r="E31" s="332">
        <f>IFERROR(IF($A31=0,0,#REF!),0)</f>
        <v>0</v>
      </c>
      <c r="F31" s="122">
        <f t="shared" si="5"/>
        <v>0</v>
      </c>
      <c r="I31" s="327">
        <f t="shared" si="7"/>
        <v>0</v>
      </c>
      <c r="J31" s="327">
        <f>IF(I31=1,1,IF(SUM(J32:J$173)+SUM(I$26:I31)&lt;$I$22,1,0))</f>
        <v>0</v>
      </c>
      <c r="K31" s="327">
        <f t="shared" si="0"/>
        <v>0</v>
      </c>
      <c r="L31" s="327">
        <f t="shared" si="1"/>
        <v>0</v>
      </c>
      <c r="M31" s="327"/>
      <c r="N31" s="327"/>
      <c r="O31" s="327"/>
      <c r="P31" s="327"/>
      <c r="Q31" s="327"/>
      <c r="R31" s="327"/>
      <c r="S31" s="327"/>
      <c r="T31" s="334"/>
      <c r="U31" s="335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F31" s="329"/>
      <c r="AG31" s="330"/>
    </row>
    <row r="32" spans="1:33" s="326" customFormat="1" hidden="1" x14ac:dyDescent="0.25">
      <c r="A32" s="327">
        <f t="shared" si="6"/>
        <v>0</v>
      </c>
      <c r="B32" s="122">
        <f t="shared" si="2"/>
        <v>0</v>
      </c>
      <c r="C32" s="332">
        <f t="shared" si="3"/>
        <v>0</v>
      </c>
      <c r="D32" s="332">
        <f t="shared" si="4"/>
        <v>0</v>
      </c>
      <c r="E32" s="332">
        <f>IFERROR(IF($A32=0,0,#REF!),0)</f>
        <v>0</v>
      </c>
      <c r="F32" s="122">
        <f t="shared" si="5"/>
        <v>0</v>
      </c>
      <c r="I32" s="327">
        <f t="shared" si="7"/>
        <v>0</v>
      </c>
      <c r="J32" s="327">
        <f>IF(I32=1,1,IF(SUM(J33:J$173)+SUM(I$26:I32)&lt;$I$22,1,0))</f>
        <v>0</v>
      </c>
      <c r="K32" s="327">
        <f t="shared" si="0"/>
        <v>0</v>
      </c>
      <c r="L32" s="327">
        <f t="shared" si="1"/>
        <v>0</v>
      </c>
      <c r="M32" s="327"/>
      <c r="N32" s="327"/>
      <c r="O32" s="327"/>
      <c r="P32" s="327"/>
      <c r="Q32" s="327"/>
      <c r="R32" s="327"/>
      <c r="S32" s="327"/>
      <c r="T32" s="334"/>
      <c r="U32" s="335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F32" s="329"/>
      <c r="AG32" s="330"/>
    </row>
    <row r="33" spans="1:33" s="326" customFormat="1" hidden="1" x14ac:dyDescent="0.25">
      <c r="A33" s="327">
        <f t="shared" si="6"/>
        <v>0</v>
      </c>
      <c r="B33" s="122">
        <f t="shared" si="2"/>
        <v>0</v>
      </c>
      <c r="C33" s="332">
        <f t="shared" si="3"/>
        <v>0</v>
      </c>
      <c r="D33" s="332">
        <f t="shared" si="4"/>
        <v>0</v>
      </c>
      <c r="E33" s="332">
        <f>IFERROR(IF($A33=0,0,#REF!),0)</f>
        <v>0</v>
      </c>
      <c r="F33" s="122">
        <f t="shared" si="5"/>
        <v>0</v>
      </c>
      <c r="I33" s="327">
        <f t="shared" si="7"/>
        <v>0</v>
      </c>
      <c r="J33" s="327">
        <f>IF(I33=1,1,IF(SUM(J34:J$173)+SUM(I$26:I33)&lt;$I$22,1,0))</f>
        <v>0</v>
      </c>
      <c r="K33" s="327">
        <f t="shared" si="0"/>
        <v>0</v>
      </c>
      <c r="L33" s="327">
        <f t="shared" si="1"/>
        <v>0</v>
      </c>
      <c r="M33" s="327"/>
      <c r="N33" s="327"/>
      <c r="O33" s="327"/>
      <c r="P33" s="327"/>
      <c r="Q33" s="327"/>
      <c r="R33" s="327"/>
      <c r="S33" s="327"/>
      <c r="T33" s="334"/>
      <c r="U33" s="335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F33" s="329"/>
      <c r="AG33" s="330"/>
    </row>
    <row r="34" spans="1:33" s="326" customFormat="1" hidden="1" x14ac:dyDescent="0.25">
      <c r="A34" s="327">
        <f t="shared" si="6"/>
        <v>0</v>
      </c>
      <c r="B34" s="122">
        <f t="shared" si="2"/>
        <v>0</v>
      </c>
      <c r="C34" s="332">
        <f t="shared" si="3"/>
        <v>0</v>
      </c>
      <c r="D34" s="332">
        <f t="shared" si="4"/>
        <v>0</v>
      </c>
      <c r="E34" s="332">
        <f>IFERROR(IF($A34=0,0,#REF!),0)</f>
        <v>0</v>
      </c>
      <c r="F34" s="122">
        <f t="shared" si="5"/>
        <v>0</v>
      </c>
      <c r="I34" s="327">
        <f t="shared" si="7"/>
        <v>0</v>
      </c>
      <c r="J34" s="327">
        <f>IF(I34=1,1,IF(SUM(J35:J$173)+SUM(I$26:I34)&lt;$I$22,1,0))</f>
        <v>0</v>
      </c>
      <c r="K34" s="327">
        <f t="shared" si="0"/>
        <v>0</v>
      </c>
      <c r="L34" s="327">
        <f t="shared" si="1"/>
        <v>0</v>
      </c>
      <c r="M34" s="327"/>
      <c r="N34" s="327"/>
      <c r="O34" s="327"/>
      <c r="P34" s="327"/>
      <c r="Q34" s="327"/>
      <c r="R34" s="327"/>
      <c r="S34" s="327"/>
      <c r="T34" s="334"/>
      <c r="U34" s="335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F34" s="329"/>
      <c r="AG34" s="330"/>
    </row>
    <row r="35" spans="1:33" s="326" customFormat="1" x14ac:dyDescent="0.25">
      <c r="A35" s="327"/>
      <c r="B35" s="122">
        <f t="shared" si="2"/>
        <v>0</v>
      </c>
      <c r="C35" s="332">
        <f t="shared" si="3"/>
        <v>0</v>
      </c>
      <c r="D35" s="332">
        <f t="shared" si="4"/>
        <v>0</v>
      </c>
      <c r="E35" s="332">
        <f>IFERROR(IF($A35=0,0,#REF!),0)</f>
        <v>0</v>
      </c>
      <c r="F35" s="122">
        <f t="shared" si="5"/>
        <v>0</v>
      </c>
      <c r="I35" s="327">
        <f t="shared" si="7"/>
        <v>1</v>
      </c>
      <c r="J35" s="327">
        <f>IF(I35=1,1,IF(SUM(J36:J$173)+SUM(I$26:I35)&lt;$I$22,1,0))</f>
        <v>1</v>
      </c>
      <c r="K35" s="327">
        <f t="shared" si="0"/>
        <v>1</v>
      </c>
      <c r="L35" s="327">
        <f t="shared" si="1"/>
        <v>1</v>
      </c>
      <c r="M35" s="327"/>
      <c r="N35" s="327"/>
      <c r="O35" s="327"/>
      <c r="P35" s="327"/>
      <c r="Q35" s="327"/>
      <c r="R35" s="327"/>
      <c r="S35" s="327"/>
      <c r="T35" s="334" t="s">
        <v>93</v>
      </c>
      <c r="U35" s="335"/>
      <c r="V35" s="563" t="s">
        <v>185</v>
      </c>
      <c r="W35" s="563"/>
      <c r="X35" s="131" t="s">
        <v>183</v>
      </c>
      <c r="Y35" s="115">
        <v>1</v>
      </c>
      <c r="Z35" s="115">
        <v>1</v>
      </c>
      <c r="AA35" s="115"/>
      <c r="AB35" s="207">
        <f>VLOOKUP(V35,BASE!$B$5:$E$53,4,FALSE)</f>
        <v>65.46508428631158</v>
      </c>
      <c r="AC35" s="207"/>
      <c r="AD35" s="113">
        <f t="shared" si="8"/>
        <v>65.465000000000003</v>
      </c>
      <c r="AF35" s="329"/>
      <c r="AG35" s="330"/>
    </row>
    <row r="36" spans="1:33" s="326" customFormat="1" x14ac:dyDescent="0.25">
      <c r="A36" s="327"/>
      <c r="B36" s="122">
        <f t="shared" si="2"/>
        <v>0</v>
      </c>
      <c r="C36" s="332">
        <f t="shared" si="3"/>
        <v>0</v>
      </c>
      <c r="D36" s="332">
        <f t="shared" si="4"/>
        <v>0</v>
      </c>
      <c r="E36" s="332">
        <f>IFERROR(IF($A36=0,0,#REF!),0)</f>
        <v>0</v>
      </c>
      <c r="F36" s="122">
        <f t="shared" si="5"/>
        <v>0</v>
      </c>
      <c r="I36" s="327">
        <f t="shared" si="7"/>
        <v>1</v>
      </c>
      <c r="J36" s="327">
        <f>IF(I36=1,1,IF(SUM(J39:J$173)+SUM(I$26:I36)&lt;$I$22,1,0))</f>
        <v>1</v>
      </c>
      <c r="K36" s="327">
        <f t="shared" si="0"/>
        <v>1</v>
      </c>
      <c r="L36" s="327">
        <f t="shared" si="1"/>
        <v>1</v>
      </c>
      <c r="M36" s="327"/>
      <c r="N36" s="327"/>
      <c r="O36" s="327"/>
      <c r="P36" s="327"/>
      <c r="Q36" s="327"/>
      <c r="R36" s="327"/>
      <c r="S36" s="327"/>
      <c r="T36" s="334" t="s">
        <v>61</v>
      </c>
      <c r="U36" s="335"/>
      <c r="V36" s="563" t="s">
        <v>184</v>
      </c>
      <c r="W36" s="563"/>
      <c r="X36" s="131" t="s">
        <v>183</v>
      </c>
      <c r="Y36" s="115">
        <v>2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479.5754</v>
      </c>
      <c r="AF36" s="329"/>
      <c r="AG36" s="330"/>
    </row>
    <row r="37" spans="1:33" s="326" customFormat="1" x14ac:dyDescent="0.25">
      <c r="A37" s="327"/>
      <c r="B37" s="122"/>
      <c r="C37" s="332"/>
      <c r="D37" s="332"/>
      <c r="E37" s="332"/>
      <c r="F37" s="122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34"/>
      <c r="U37" s="335"/>
      <c r="V37" s="563" t="s">
        <v>406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3238.36</v>
      </c>
      <c r="AC37" s="207"/>
      <c r="AD37" s="113">
        <f t="shared" si="8"/>
        <v>3238.36</v>
      </c>
      <c r="AF37" s="329"/>
      <c r="AG37" s="330"/>
    </row>
    <row r="38" spans="1:33" s="326" customFormat="1" x14ac:dyDescent="0.25">
      <c r="A38" s="327"/>
      <c r="B38" s="122"/>
      <c r="C38" s="332"/>
      <c r="D38" s="332"/>
      <c r="E38" s="332"/>
      <c r="F38" s="122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34"/>
      <c r="U38" s="335"/>
      <c r="V38" s="420"/>
      <c r="W38" s="420"/>
      <c r="X38" s="131"/>
      <c r="Y38" s="115"/>
      <c r="Z38" s="115"/>
      <c r="AA38" s="115"/>
      <c r="AB38" s="207"/>
      <c r="AC38" s="207"/>
      <c r="AD38" s="113"/>
      <c r="AF38" s="329"/>
      <c r="AG38" s="330"/>
    </row>
    <row r="39" spans="1:33" s="326" customFormat="1" hidden="1" x14ac:dyDescent="0.25">
      <c r="A39" s="327">
        <f t="shared" si="6"/>
        <v>0</v>
      </c>
      <c r="B39" s="122">
        <f t="shared" si="2"/>
        <v>0</v>
      </c>
      <c r="C39" s="332">
        <f t="shared" si="3"/>
        <v>0</v>
      </c>
      <c r="D39" s="332">
        <f t="shared" si="4"/>
        <v>0</v>
      </c>
      <c r="E39" s="332">
        <f>IFERROR(IF($A39=0,0,#REF!),0)</f>
        <v>0</v>
      </c>
      <c r="F39" s="122">
        <f t="shared" si="5"/>
        <v>0</v>
      </c>
      <c r="I39" s="327">
        <f t="shared" si="7"/>
        <v>0</v>
      </c>
      <c r="J39" s="327">
        <f>IF(I39=1,1,IF(SUM(J40:J$173)+SUM(I$26:I39)&lt;$I$22,1,0))</f>
        <v>0</v>
      </c>
      <c r="K39" s="327">
        <f t="shared" si="0"/>
        <v>0</v>
      </c>
      <c r="L39" s="327">
        <f t="shared" si="1"/>
        <v>0</v>
      </c>
      <c r="M39" s="327"/>
      <c r="N39" s="327"/>
      <c r="O39" s="327"/>
      <c r="P39" s="327"/>
      <c r="Q39" s="327"/>
      <c r="R39" s="327"/>
      <c r="S39" s="327"/>
      <c r="T39" s="334"/>
      <c r="U39" s="335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8"/>
        <v>0</v>
      </c>
      <c r="AF39" s="329"/>
      <c r="AG39" s="330"/>
    </row>
    <row r="40" spans="1:33" s="337" customFormat="1" ht="22.35" customHeight="1" x14ac:dyDescent="0.25">
      <c r="A40" s="336"/>
      <c r="B40" s="336"/>
      <c r="C40" s="336"/>
      <c r="D40" s="336"/>
      <c r="E40" s="336"/>
      <c r="F40" s="336"/>
      <c r="I40" s="327">
        <v>1</v>
      </c>
      <c r="J40" s="327">
        <f>IF(I40=1,1,IF(SUM(J41:J$173)+SUM(I$26:I40)&lt;$I$22,1,0))</f>
        <v>1</v>
      </c>
      <c r="K40" s="327">
        <f t="shared" si="0"/>
        <v>1</v>
      </c>
      <c r="L40" s="327">
        <f t="shared" si="1"/>
        <v>1</v>
      </c>
      <c r="M40" s="327"/>
      <c r="N40" s="327"/>
      <c r="O40" s="327"/>
      <c r="P40" s="327"/>
      <c r="Q40" s="327"/>
      <c r="R40" s="327"/>
      <c r="S40" s="338"/>
      <c r="T40" s="339"/>
      <c r="U40" s="340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ROUND(SUM(AD29:AD39),2)</f>
        <v>7149.65</v>
      </c>
      <c r="AF40" s="341"/>
      <c r="AG40" s="342"/>
    </row>
    <row r="41" spans="1:33" s="326" customFormat="1" ht="31.5" customHeight="1" x14ac:dyDescent="0.25">
      <c r="A41" s="325"/>
      <c r="B41" s="325"/>
      <c r="C41" s="325"/>
      <c r="D41" s="325"/>
      <c r="E41" s="325"/>
      <c r="F41" s="325"/>
      <c r="I41" s="327">
        <v>1</v>
      </c>
      <c r="J41" s="327">
        <f>IF(I41=1,1,IF(SUM(J42:J$173)+SUM(I$26:I41)&lt;$I$22,1,0))</f>
        <v>1</v>
      </c>
      <c r="K41" s="327">
        <f t="shared" si="0"/>
        <v>1</v>
      </c>
      <c r="L41" s="327">
        <f t="shared" si="1"/>
        <v>1</v>
      </c>
      <c r="M41" s="327"/>
      <c r="N41" s="327"/>
      <c r="O41" s="327"/>
      <c r="P41" s="327"/>
      <c r="Q41" s="327"/>
      <c r="R41" s="327"/>
      <c r="S41" s="327"/>
      <c r="T41" s="424" t="s">
        <v>8</v>
      </c>
      <c r="U41" s="328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426" t="s">
        <v>51</v>
      </c>
      <c r="AF41" s="329"/>
      <c r="AG41" s="330"/>
    </row>
    <row r="42" spans="1:33" s="326" customFormat="1" x14ac:dyDescent="0.25">
      <c r="A42" s="327"/>
      <c r="B42" s="122"/>
      <c r="C42" s="332"/>
      <c r="D42" s="332"/>
      <c r="E42" s="332"/>
      <c r="F42" s="122"/>
      <c r="I42" s="327">
        <v>1</v>
      </c>
      <c r="J42" s="327">
        <f>IF(I42=1,1,IF(SUM(J43:J$173)+SUM(I$26:I42)&lt;$I$22,1,0))</f>
        <v>1</v>
      </c>
      <c r="K42" s="327">
        <f t="shared" si="0"/>
        <v>1</v>
      </c>
      <c r="L42" s="327">
        <f t="shared" si="1"/>
        <v>1</v>
      </c>
      <c r="M42" s="327"/>
      <c r="N42" s="327"/>
      <c r="O42" s="327"/>
      <c r="P42" s="327"/>
      <c r="Q42" s="327"/>
      <c r="R42" s="327"/>
      <c r="S42" s="327"/>
      <c r="T42" s="344"/>
      <c r="U42" s="345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ROUND(SUM(AD43:AD62),2)</f>
        <v>14052.77</v>
      </c>
      <c r="AF42" s="329"/>
      <c r="AG42" s="330"/>
    </row>
    <row r="43" spans="1:33" s="326" customFormat="1" x14ac:dyDescent="0.25">
      <c r="A43" s="327"/>
      <c r="B43" s="122">
        <f t="shared" ref="B43:B62" si="9">IFERROR(IF($A43=0,0, ($AD43/$G$1)/$E$1  ),0)</f>
        <v>0</v>
      </c>
      <c r="C43" s="332">
        <f t="shared" ref="C43:C62" si="10">IF($A43=0,0,$B43*$E$1)</f>
        <v>0</v>
      </c>
      <c r="D43" s="332">
        <f t="shared" ref="D43:D62" si="11">IF($A43=0,0,$B43*$F$1)</f>
        <v>0</v>
      </c>
      <c r="E43" s="332">
        <f>IFERROR(IF($A43=0,0,#REF!*#REF!),0)</f>
        <v>0</v>
      </c>
      <c r="F43" s="122">
        <f t="shared" ref="F43:F62" si="12">IF($A43=0,0, ( ($AD43/$E43) / $Y43))</f>
        <v>0</v>
      </c>
      <c r="I43" s="327">
        <v>1</v>
      </c>
      <c r="J43" s="327">
        <f>IF(I43=1,1,IF(SUM(J44:J$173)+SUM(I$26:I43)&lt;$I$22,1,0))</f>
        <v>1</v>
      </c>
      <c r="K43" s="327">
        <f t="shared" si="0"/>
        <v>1</v>
      </c>
      <c r="L43" s="327">
        <f t="shared" si="1"/>
        <v>1</v>
      </c>
      <c r="M43" s="327"/>
      <c r="N43" s="327"/>
      <c r="O43" s="327"/>
      <c r="P43" s="327"/>
      <c r="Q43" s="327"/>
      <c r="R43" s="327"/>
      <c r="S43" s="327"/>
      <c r="T43" s="346" t="s">
        <v>49</v>
      </c>
      <c r="U43" s="345"/>
      <c r="V43" s="569" t="s">
        <v>357</v>
      </c>
      <c r="W43" s="569"/>
      <c r="X43" s="131" t="s">
        <v>202</v>
      </c>
      <c r="Y43" s="207">
        <f>VLOOKUP(X43,BASE!$B$5:$E$56,4,FALSE)</f>
        <v>11347.68</v>
      </c>
      <c r="Z43" s="198">
        <v>1</v>
      </c>
      <c r="AA43" s="197">
        <f>AB43/SUM($AB$43:$AB$100)</f>
        <v>2.4691358024691357E-2</v>
      </c>
      <c r="AB43" s="114">
        <v>20</v>
      </c>
      <c r="AC43" s="196">
        <f>Y43/220</f>
        <v>51.580363636363636</v>
      </c>
      <c r="AD43" s="113">
        <f>ROUND(AB43*AC43,4)</f>
        <v>1031.6072999999999</v>
      </c>
      <c r="AF43" s="329"/>
      <c r="AG43" s="330"/>
    </row>
    <row r="44" spans="1:33" s="326" customFormat="1" x14ac:dyDescent="0.25">
      <c r="A44" s="327"/>
      <c r="B44" s="122">
        <f t="shared" si="9"/>
        <v>0</v>
      </c>
      <c r="C44" s="332">
        <f t="shared" si="10"/>
        <v>0</v>
      </c>
      <c r="D44" s="332">
        <f t="shared" si="11"/>
        <v>0</v>
      </c>
      <c r="E44" s="332">
        <f>IFERROR(IF($A44=0,0,#REF!*#REF!),0)</f>
        <v>0</v>
      </c>
      <c r="F44" s="122">
        <f t="shared" si="12"/>
        <v>0</v>
      </c>
      <c r="I44" s="327">
        <f t="shared" ref="I44:I61" si="13">IF($AD44=0,0,1)</f>
        <v>1</v>
      </c>
      <c r="J44" s="327">
        <f>IF(I44=1,1,IF(SUM(J45:J$173)+SUM(I$26:I44)&lt;$I$22,1,0))</f>
        <v>1</v>
      </c>
      <c r="K44" s="327">
        <f t="shared" si="0"/>
        <v>1</v>
      </c>
      <c r="L44" s="327">
        <f t="shared" si="1"/>
        <v>1</v>
      </c>
      <c r="M44" s="327"/>
      <c r="N44" s="327"/>
      <c r="O44" s="327"/>
      <c r="P44" s="327"/>
      <c r="Q44" s="327"/>
      <c r="R44" s="327"/>
      <c r="S44" s="327"/>
      <c r="T44" s="346" t="s">
        <v>104</v>
      </c>
      <c r="U44" s="345"/>
      <c r="V44" s="569" t="s">
        <v>482</v>
      </c>
      <c r="W44" s="569"/>
      <c r="X44" s="131" t="s">
        <v>202</v>
      </c>
      <c r="Y44" s="207">
        <f>VLOOKUP(X44,BASE!$B$5:$E$56,4,FALSE)</f>
        <v>11347.68</v>
      </c>
      <c r="Z44" s="198">
        <v>1</v>
      </c>
      <c r="AA44" s="197">
        <f>AB44/SUM($AB$43:$AB$100)</f>
        <v>0.27160493827160492</v>
      </c>
      <c r="AB44" s="114">
        <v>220</v>
      </c>
      <c r="AC44" s="196">
        <f>Y44/220</f>
        <v>51.580363636363636</v>
      </c>
      <c r="AD44" s="113">
        <f t="shared" ref="AD44:AD62" si="14">ROUND(AB44*AC44,4)</f>
        <v>11347.68</v>
      </c>
      <c r="AF44" s="329"/>
      <c r="AG44" s="330"/>
    </row>
    <row r="45" spans="1:33" s="326" customFormat="1" hidden="1" x14ac:dyDescent="0.25">
      <c r="A45" s="327">
        <f t="shared" ref="A45:A61" si="15">IFERROR(IF(AD45&gt;0,T45,0),0)</f>
        <v>0</v>
      </c>
      <c r="B45" s="122">
        <f t="shared" si="9"/>
        <v>0</v>
      </c>
      <c r="C45" s="332">
        <f t="shared" si="10"/>
        <v>0</v>
      </c>
      <c r="D45" s="332">
        <f t="shared" si="11"/>
        <v>0</v>
      </c>
      <c r="E45" s="332">
        <f>IFERROR(IF($A45=0,0,#REF!*#REF!),0)</f>
        <v>0</v>
      </c>
      <c r="F45" s="122">
        <f t="shared" si="12"/>
        <v>0</v>
      </c>
      <c r="I45" s="327">
        <f t="shared" si="13"/>
        <v>0</v>
      </c>
      <c r="J45" s="327">
        <f>IF(I45=1,1,IF(SUM(J46:J$173)+SUM(I$26:I45)&lt;$I$22,1,0))</f>
        <v>0</v>
      </c>
      <c r="K45" s="327">
        <f t="shared" si="0"/>
        <v>0</v>
      </c>
      <c r="L45" s="327">
        <f t="shared" si="1"/>
        <v>0</v>
      </c>
      <c r="M45" s="327"/>
      <c r="N45" s="327"/>
      <c r="O45" s="327"/>
      <c r="P45" s="327"/>
      <c r="Q45" s="327"/>
      <c r="R45" s="327"/>
      <c r="S45" s="327"/>
      <c r="T45" s="346"/>
      <c r="U45" s="345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F45" s="329"/>
      <c r="AG45" s="330"/>
    </row>
    <row r="46" spans="1:33" s="326" customFormat="1" hidden="1" x14ac:dyDescent="0.25">
      <c r="A46" s="327">
        <f t="shared" si="15"/>
        <v>0</v>
      </c>
      <c r="B46" s="122">
        <f t="shared" si="9"/>
        <v>0</v>
      </c>
      <c r="C46" s="332">
        <f t="shared" si="10"/>
        <v>0</v>
      </c>
      <c r="D46" s="332">
        <f t="shared" si="11"/>
        <v>0</v>
      </c>
      <c r="E46" s="332">
        <f>IFERROR(IF($A46=0,0,#REF!*#REF!),0)</f>
        <v>0</v>
      </c>
      <c r="F46" s="122">
        <f t="shared" si="12"/>
        <v>0</v>
      </c>
      <c r="I46" s="327">
        <f t="shared" si="13"/>
        <v>0</v>
      </c>
      <c r="J46" s="327">
        <f>IF(I46=1,1,IF(SUM(J47:J$173)+SUM(I$26:I46)&lt;$I$22,1,0))</f>
        <v>0</v>
      </c>
      <c r="K46" s="327">
        <f t="shared" si="0"/>
        <v>0</v>
      </c>
      <c r="L46" s="327">
        <f t="shared" si="1"/>
        <v>0</v>
      </c>
      <c r="M46" s="327"/>
      <c r="N46" s="327"/>
      <c r="O46" s="327"/>
      <c r="P46" s="327"/>
      <c r="Q46" s="327"/>
      <c r="R46" s="327"/>
      <c r="S46" s="327"/>
      <c r="T46" s="346"/>
      <c r="U46" s="345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F46" s="329"/>
      <c r="AG46" s="330"/>
    </row>
    <row r="47" spans="1:33" s="326" customFormat="1" hidden="1" x14ac:dyDescent="0.25">
      <c r="A47" s="327">
        <f t="shared" si="15"/>
        <v>0</v>
      </c>
      <c r="B47" s="122">
        <f t="shared" si="9"/>
        <v>0</v>
      </c>
      <c r="C47" s="332">
        <f t="shared" si="10"/>
        <v>0</v>
      </c>
      <c r="D47" s="332">
        <f t="shared" si="11"/>
        <v>0</v>
      </c>
      <c r="E47" s="332">
        <f>IFERROR(IF($A47=0,0,#REF!*#REF!),0)</f>
        <v>0</v>
      </c>
      <c r="F47" s="122">
        <f t="shared" si="12"/>
        <v>0</v>
      </c>
      <c r="I47" s="327">
        <f t="shared" si="13"/>
        <v>0</v>
      </c>
      <c r="J47" s="327">
        <f>IF(I47=1,1,IF(SUM(J48:J$173)+SUM(I$26:I47)&lt;$I$22,1,0))</f>
        <v>0</v>
      </c>
      <c r="K47" s="327">
        <f t="shared" si="0"/>
        <v>0</v>
      </c>
      <c r="L47" s="327">
        <f t="shared" si="1"/>
        <v>0</v>
      </c>
      <c r="M47" s="327"/>
      <c r="N47" s="327"/>
      <c r="O47" s="327"/>
      <c r="P47" s="327"/>
      <c r="Q47" s="327"/>
      <c r="R47" s="327"/>
      <c r="S47" s="327"/>
      <c r="T47" s="346"/>
      <c r="U47" s="345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F47" s="329"/>
      <c r="AG47" s="330"/>
    </row>
    <row r="48" spans="1:33" s="326" customFormat="1" hidden="1" x14ac:dyDescent="0.25">
      <c r="A48" s="327">
        <f t="shared" si="15"/>
        <v>0</v>
      </c>
      <c r="B48" s="122">
        <f t="shared" si="9"/>
        <v>0</v>
      </c>
      <c r="C48" s="332">
        <f t="shared" si="10"/>
        <v>0</v>
      </c>
      <c r="D48" s="332">
        <f t="shared" si="11"/>
        <v>0</v>
      </c>
      <c r="E48" s="332">
        <f>IFERROR(IF($A48=0,0,#REF!*#REF!),0)</f>
        <v>0</v>
      </c>
      <c r="F48" s="122">
        <f t="shared" si="12"/>
        <v>0</v>
      </c>
      <c r="I48" s="327">
        <f t="shared" si="13"/>
        <v>0</v>
      </c>
      <c r="J48" s="327">
        <f>IF(I48=1,1,IF(SUM(J49:J$173)+SUM(I$26:I48)&lt;$I$22,1,0))</f>
        <v>0</v>
      </c>
      <c r="K48" s="327">
        <f t="shared" si="0"/>
        <v>0</v>
      </c>
      <c r="L48" s="327">
        <f t="shared" si="1"/>
        <v>0</v>
      </c>
      <c r="M48" s="327"/>
      <c r="N48" s="327"/>
      <c r="O48" s="327"/>
      <c r="P48" s="327"/>
      <c r="Q48" s="327"/>
      <c r="R48" s="327"/>
      <c r="S48" s="327"/>
      <c r="T48" s="346"/>
      <c r="U48" s="345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F48" s="329"/>
      <c r="AG48" s="330"/>
    </row>
    <row r="49" spans="1:33" s="326" customFormat="1" hidden="1" x14ac:dyDescent="0.25">
      <c r="A49" s="327">
        <f t="shared" si="15"/>
        <v>0</v>
      </c>
      <c r="B49" s="122">
        <f t="shared" si="9"/>
        <v>0</v>
      </c>
      <c r="C49" s="332">
        <f t="shared" si="10"/>
        <v>0</v>
      </c>
      <c r="D49" s="332">
        <f t="shared" si="11"/>
        <v>0</v>
      </c>
      <c r="E49" s="332">
        <f>IFERROR(IF($A49=0,0,#REF!*#REF!),0)</f>
        <v>0</v>
      </c>
      <c r="F49" s="122">
        <f t="shared" si="12"/>
        <v>0</v>
      </c>
      <c r="I49" s="327">
        <f t="shared" si="13"/>
        <v>0</v>
      </c>
      <c r="J49" s="327">
        <f>IF(I49=1,1,IF(SUM(J50:J$173)+SUM(I$26:I49)&lt;$I$22,1,0))</f>
        <v>0</v>
      </c>
      <c r="K49" s="327">
        <f t="shared" si="0"/>
        <v>0</v>
      </c>
      <c r="L49" s="327">
        <f t="shared" si="1"/>
        <v>0</v>
      </c>
      <c r="M49" s="327"/>
      <c r="N49" s="327"/>
      <c r="O49" s="327"/>
      <c r="P49" s="327"/>
      <c r="Q49" s="327"/>
      <c r="R49" s="327"/>
      <c r="S49" s="327"/>
      <c r="T49" s="346"/>
      <c r="U49" s="345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F49" s="329"/>
      <c r="AG49" s="330"/>
    </row>
    <row r="50" spans="1:33" s="326" customFormat="1" hidden="1" x14ac:dyDescent="0.25">
      <c r="A50" s="327">
        <f t="shared" si="15"/>
        <v>0</v>
      </c>
      <c r="B50" s="122">
        <f t="shared" si="9"/>
        <v>0</v>
      </c>
      <c r="C50" s="332">
        <f t="shared" si="10"/>
        <v>0</v>
      </c>
      <c r="D50" s="332">
        <f t="shared" si="11"/>
        <v>0</v>
      </c>
      <c r="E50" s="332">
        <f>IFERROR(IF($A50=0,0,#REF!*#REF!),0)</f>
        <v>0</v>
      </c>
      <c r="F50" s="122">
        <f t="shared" si="12"/>
        <v>0</v>
      </c>
      <c r="I50" s="327">
        <f t="shared" si="13"/>
        <v>0</v>
      </c>
      <c r="J50" s="327">
        <f>IF(I50=1,1,IF(SUM(J51:J$173)+SUM(I$26:I50)&lt;$I$22,1,0))</f>
        <v>0</v>
      </c>
      <c r="K50" s="327">
        <f t="shared" si="0"/>
        <v>0</v>
      </c>
      <c r="L50" s="327">
        <f t="shared" si="1"/>
        <v>0</v>
      </c>
      <c r="M50" s="327"/>
      <c r="N50" s="327"/>
      <c r="O50" s="327"/>
      <c r="P50" s="327"/>
      <c r="Q50" s="327"/>
      <c r="R50" s="327"/>
      <c r="S50" s="327"/>
      <c r="T50" s="346"/>
      <c r="U50" s="345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F50" s="329"/>
      <c r="AG50" s="330"/>
    </row>
    <row r="51" spans="1:33" s="326" customFormat="1" hidden="1" x14ac:dyDescent="0.25">
      <c r="A51" s="327">
        <f t="shared" si="15"/>
        <v>0</v>
      </c>
      <c r="B51" s="122">
        <f t="shared" si="9"/>
        <v>0</v>
      </c>
      <c r="C51" s="332">
        <f t="shared" si="10"/>
        <v>0</v>
      </c>
      <c r="D51" s="332">
        <f t="shared" si="11"/>
        <v>0</v>
      </c>
      <c r="E51" s="332">
        <f>IFERROR(IF($A51=0,0,#REF!*#REF!),0)</f>
        <v>0</v>
      </c>
      <c r="F51" s="122">
        <f t="shared" si="12"/>
        <v>0</v>
      </c>
      <c r="I51" s="327">
        <f t="shared" si="13"/>
        <v>0</v>
      </c>
      <c r="J51" s="327">
        <f>IF(I51=1,1,IF(SUM(J52:J$173)+SUM(I$26:I51)&lt;$I$22,1,0))</f>
        <v>0</v>
      </c>
      <c r="K51" s="327">
        <f t="shared" si="0"/>
        <v>0</v>
      </c>
      <c r="L51" s="327">
        <f t="shared" si="1"/>
        <v>0</v>
      </c>
      <c r="M51" s="327"/>
      <c r="N51" s="327"/>
      <c r="O51" s="327"/>
      <c r="P51" s="327"/>
      <c r="Q51" s="327"/>
      <c r="R51" s="327"/>
      <c r="S51" s="327"/>
      <c r="T51" s="346"/>
      <c r="U51" s="345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F51" s="329"/>
      <c r="AG51" s="330"/>
    </row>
    <row r="52" spans="1:33" s="326" customFormat="1" hidden="1" x14ac:dyDescent="0.25">
      <c r="A52" s="327">
        <f t="shared" si="15"/>
        <v>0</v>
      </c>
      <c r="B52" s="122">
        <f t="shared" si="9"/>
        <v>0</v>
      </c>
      <c r="C52" s="332">
        <f t="shared" si="10"/>
        <v>0</v>
      </c>
      <c r="D52" s="332">
        <f t="shared" si="11"/>
        <v>0</v>
      </c>
      <c r="E52" s="332">
        <f>IFERROR(IF($A52=0,0,#REF!*#REF!),0)</f>
        <v>0</v>
      </c>
      <c r="F52" s="122">
        <f t="shared" si="12"/>
        <v>0</v>
      </c>
      <c r="I52" s="327">
        <f t="shared" si="13"/>
        <v>0</v>
      </c>
      <c r="J52" s="327">
        <f>IF(I52=1,1,IF(SUM(J53:J$173)+SUM(I$26:I52)&lt;$I$22,1,0))</f>
        <v>0</v>
      </c>
      <c r="K52" s="327">
        <f t="shared" si="0"/>
        <v>0</v>
      </c>
      <c r="L52" s="327">
        <f t="shared" si="1"/>
        <v>0</v>
      </c>
      <c r="M52" s="327"/>
      <c r="N52" s="327"/>
      <c r="O52" s="327"/>
      <c r="P52" s="327"/>
      <c r="Q52" s="327"/>
      <c r="R52" s="327"/>
      <c r="S52" s="327"/>
      <c r="T52" s="346"/>
      <c r="U52" s="345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F52" s="329"/>
      <c r="AG52" s="330"/>
    </row>
    <row r="53" spans="1:33" s="326" customFormat="1" hidden="1" x14ac:dyDescent="0.25">
      <c r="A53" s="327">
        <f t="shared" si="15"/>
        <v>0</v>
      </c>
      <c r="B53" s="122">
        <f t="shared" si="9"/>
        <v>0</v>
      </c>
      <c r="C53" s="332">
        <f t="shared" si="10"/>
        <v>0</v>
      </c>
      <c r="D53" s="332">
        <f t="shared" si="11"/>
        <v>0</v>
      </c>
      <c r="E53" s="332">
        <f>IFERROR(IF($A53=0,0,#REF!*#REF!),0)</f>
        <v>0</v>
      </c>
      <c r="F53" s="122">
        <f t="shared" si="12"/>
        <v>0</v>
      </c>
      <c r="I53" s="327">
        <f t="shared" si="13"/>
        <v>0</v>
      </c>
      <c r="J53" s="327">
        <f>IF(I53=1,1,IF(SUM(J54:J$173)+SUM(I$26:I53)&lt;$I$22,1,0))</f>
        <v>0</v>
      </c>
      <c r="K53" s="327">
        <f t="shared" si="0"/>
        <v>0</v>
      </c>
      <c r="L53" s="327">
        <f t="shared" si="1"/>
        <v>0</v>
      </c>
      <c r="M53" s="327"/>
      <c r="N53" s="327"/>
      <c r="O53" s="327"/>
      <c r="P53" s="327"/>
      <c r="Q53" s="327"/>
      <c r="R53" s="327"/>
      <c r="S53" s="327"/>
      <c r="T53" s="346"/>
      <c r="U53" s="345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F53" s="329"/>
      <c r="AG53" s="330"/>
    </row>
    <row r="54" spans="1:33" s="326" customFormat="1" hidden="1" x14ac:dyDescent="0.25">
      <c r="A54" s="327">
        <f t="shared" si="15"/>
        <v>0</v>
      </c>
      <c r="B54" s="122">
        <f t="shared" si="9"/>
        <v>0</v>
      </c>
      <c r="C54" s="332">
        <f t="shared" si="10"/>
        <v>0</v>
      </c>
      <c r="D54" s="332">
        <f t="shared" si="11"/>
        <v>0</v>
      </c>
      <c r="E54" s="332">
        <f>IFERROR(IF($A54=0,0,#REF!*#REF!),0)</f>
        <v>0</v>
      </c>
      <c r="F54" s="122">
        <f t="shared" si="12"/>
        <v>0</v>
      </c>
      <c r="I54" s="327">
        <f t="shared" si="13"/>
        <v>0</v>
      </c>
      <c r="J54" s="327">
        <f>IF(I54=1,1,IF(SUM(J55:J$173)+SUM(I$26:I54)&lt;$I$22,1,0))</f>
        <v>0</v>
      </c>
      <c r="K54" s="327">
        <f t="shared" si="0"/>
        <v>0</v>
      </c>
      <c r="L54" s="327">
        <f t="shared" si="1"/>
        <v>0</v>
      </c>
      <c r="M54" s="327"/>
      <c r="N54" s="327"/>
      <c r="O54" s="327"/>
      <c r="P54" s="327"/>
      <c r="Q54" s="327"/>
      <c r="R54" s="327"/>
      <c r="S54" s="327"/>
      <c r="T54" s="346"/>
      <c r="U54" s="345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F54" s="329"/>
      <c r="AG54" s="330"/>
    </row>
    <row r="55" spans="1:33" s="326" customFormat="1" hidden="1" x14ac:dyDescent="0.25">
      <c r="A55" s="327">
        <f t="shared" si="15"/>
        <v>0</v>
      </c>
      <c r="B55" s="122">
        <f t="shared" si="9"/>
        <v>0</v>
      </c>
      <c r="C55" s="332">
        <f t="shared" si="10"/>
        <v>0</v>
      </c>
      <c r="D55" s="332">
        <f t="shared" si="11"/>
        <v>0</v>
      </c>
      <c r="E55" s="332">
        <f>IFERROR(IF($A55=0,0,#REF!*#REF!),0)</f>
        <v>0</v>
      </c>
      <c r="F55" s="122">
        <f t="shared" si="12"/>
        <v>0</v>
      </c>
      <c r="I55" s="327">
        <f t="shared" si="13"/>
        <v>0</v>
      </c>
      <c r="J55" s="327">
        <f>IF(I55=1,1,IF(SUM(J56:J$173)+SUM(I$26:I55)&lt;$I$22,1,0))</f>
        <v>0</v>
      </c>
      <c r="K55" s="327">
        <f t="shared" si="0"/>
        <v>0</v>
      </c>
      <c r="L55" s="327">
        <f t="shared" si="1"/>
        <v>0</v>
      </c>
      <c r="M55" s="327"/>
      <c r="N55" s="327"/>
      <c r="O55" s="327"/>
      <c r="P55" s="327"/>
      <c r="Q55" s="327"/>
      <c r="R55" s="327"/>
      <c r="S55" s="327"/>
      <c r="T55" s="346"/>
      <c r="U55" s="345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F55" s="329"/>
      <c r="AG55" s="330"/>
    </row>
    <row r="56" spans="1:33" s="326" customFormat="1" hidden="1" x14ac:dyDescent="0.25">
      <c r="A56" s="327">
        <f t="shared" si="15"/>
        <v>0</v>
      </c>
      <c r="B56" s="122">
        <f t="shared" si="9"/>
        <v>0</v>
      </c>
      <c r="C56" s="332">
        <f t="shared" si="10"/>
        <v>0</v>
      </c>
      <c r="D56" s="332">
        <f t="shared" si="11"/>
        <v>0</v>
      </c>
      <c r="E56" s="332">
        <f>IFERROR(IF($A56=0,0,#REF!*#REF!),0)</f>
        <v>0</v>
      </c>
      <c r="F56" s="122">
        <f t="shared" si="12"/>
        <v>0</v>
      </c>
      <c r="I56" s="327">
        <f t="shared" si="13"/>
        <v>0</v>
      </c>
      <c r="J56" s="327">
        <f>IF(I56=1,1,IF(SUM(J57:J$173)+SUM(I$26:I56)&lt;$I$22,1,0))</f>
        <v>0</v>
      </c>
      <c r="K56" s="327">
        <f t="shared" si="0"/>
        <v>0</v>
      </c>
      <c r="L56" s="327">
        <f t="shared" si="1"/>
        <v>0</v>
      </c>
      <c r="M56" s="327"/>
      <c r="N56" s="327"/>
      <c r="O56" s="327"/>
      <c r="P56" s="327"/>
      <c r="Q56" s="327"/>
      <c r="R56" s="327"/>
      <c r="S56" s="327"/>
      <c r="T56" s="346"/>
      <c r="U56" s="345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F56" s="329"/>
      <c r="AG56" s="330"/>
    </row>
    <row r="57" spans="1:33" s="326" customFormat="1" hidden="1" x14ac:dyDescent="0.25">
      <c r="A57" s="327">
        <f t="shared" si="15"/>
        <v>0</v>
      </c>
      <c r="B57" s="122">
        <f t="shared" si="9"/>
        <v>0</v>
      </c>
      <c r="C57" s="332">
        <f t="shared" si="10"/>
        <v>0</v>
      </c>
      <c r="D57" s="332">
        <f t="shared" si="11"/>
        <v>0</v>
      </c>
      <c r="E57" s="332">
        <f>IFERROR(IF($A57=0,0,#REF!*#REF!),0)</f>
        <v>0</v>
      </c>
      <c r="F57" s="122">
        <f t="shared" si="12"/>
        <v>0</v>
      </c>
      <c r="I57" s="327">
        <f t="shared" si="13"/>
        <v>0</v>
      </c>
      <c r="J57" s="327">
        <f>IF(I57=1,1,IF(SUM(J58:J$173)+SUM(I$26:I57)&lt;$I$22,1,0))</f>
        <v>0</v>
      </c>
      <c r="K57" s="327">
        <f t="shared" si="0"/>
        <v>0</v>
      </c>
      <c r="L57" s="327">
        <f t="shared" si="1"/>
        <v>0</v>
      </c>
      <c r="M57" s="327"/>
      <c r="N57" s="327"/>
      <c r="O57" s="327"/>
      <c r="P57" s="327"/>
      <c r="Q57" s="327"/>
      <c r="R57" s="327"/>
      <c r="S57" s="327"/>
      <c r="T57" s="346"/>
      <c r="U57" s="345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F57" s="329"/>
      <c r="AG57" s="330"/>
    </row>
    <row r="58" spans="1:33" s="326" customFormat="1" hidden="1" x14ac:dyDescent="0.25">
      <c r="A58" s="327">
        <f t="shared" si="15"/>
        <v>0</v>
      </c>
      <c r="B58" s="122">
        <f t="shared" si="9"/>
        <v>0</v>
      </c>
      <c r="C58" s="332">
        <f t="shared" si="10"/>
        <v>0</v>
      </c>
      <c r="D58" s="332">
        <f t="shared" si="11"/>
        <v>0</v>
      </c>
      <c r="E58" s="332">
        <f>IFERROR(IF($A58=0,0,#REF!*#REF!),0)</f>
        <v>0</v>
      </c>
      <c r="F58" s="122">
        <f t="shared" si="12"/>
        <v>0</v>
      </c>
      <c r="I58" s="327">
        <f t="shared" si="13"/>
        <v>0</v>
      </c>
      <c r="J58" s="327">
        <f>IF(I58=1,1,IF(SUM(J59:J$173)+SUM(I$26:I58)&lt;$I$22,1,0))</f>
        <v>0</v>
      </c>
      <c r="K58" s="327">
        <f t="shared" si="0"/>
        <v>0</v>
      </c>
      <c r="L58" s="327">
        <f t="shared" si="1"/>
        <v>0</v>
      </c>
      <c r="M58" s="327"/>
      <c r="N58" s="327"/>
      <c r="O58" s="327"/>
      <c r="P58" s="327"/>
      <c r="Q58" s="327"/>
      <c r="R58" s="327"/>
      <c r="S58" s="327"/>
      <c r="T58" s="346"/>
      <c r="U58" s="345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F58" s="329"/>
      <c r="AG58" s="330"/>
    </row>
    <row r="59" spans="1:33" s="326" customFormat="1" hidden="1" x14ac:dyDescent="0.25">
      <c r="A59" s="327">
        <f t="shared" si="15"/>
        <v>0</v>
      </c>
      <c r="B59" s="122">
        <f t="shared" si="9"/>
        <v>0</v>
      </c>
      <c r="C59" s="332">
        <f t="shared" si="10"/>
        <v>0</v>
      </c>
      <c r="D59" s="332">
        <f t="shared" si="11"/>
        <v>0</v>
      </c>
      <c r="E59" s="332">
        <f>IFERROR(IF($A59=0,0,#REF!*#REF!),0)</f>
        <v>0</v>
      </c>
      <c r="F59" s="122">
        <f t="shared" si="12"/>
        <v>0</v>
      </c>
      <c r="I59" s="327">
        <f t="shared" si="13"/>
        <v>0</v>
      </c>
      <c r="J59" s="327">
        <f>IF(I59=1,1,IF(SUM(J60:J$173)+SUM(I$26:I59)&lt;$I$22,1,0))</f>
        <v>0</v>
      </c>
      <c r="K59" s="327">
        <f t="shared" si="0"/>
        <v>0</v>
      </c>
      <c r="L59" s="327">
        <f t="shared" si="1"/>
        <v>0</v>
      </c>
      <c r="M59" s="327"/>
      <c r="N59" s="327"/>
      <c r="O59" s="327"/>
      <c r="P59" s="327"/>
      <c r="Q59" s="327"/>
      <c r="R59" s="327"/>
      <c r="S59" s="327"/>
      <c r="T59" s="346"/>
      <c r="U59" s="345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F59" s="329"/>
      <c r="AG59" s="330"/>
    </row>
    <row r="60" spans="1:33" s="326" customFormat="1" hidden="1" x14ac:dyDescent="0.25">
      <c r="A60" s="327">
        <f t="shared" si="15"/>
        <v>0</v>
      </c>
      <c r="B60" s="122">
        <f t="shared" si="9"/>
        <v>0</v>
      </c>
      <c r="C60" s="332">
        <f t="shared" si="10"/>
        <v>0</v>
      </c>
      <c r="D60" s="332">
        <f t="shared" si="11"/>
        <v>0</v>
      </c>
      <c r="E60" s="332">
        <f>IFERROR(IF($A60=0,0,#REF!*#REF!),0)</f>
        <v>0</v>
      </c>
      <c r="F60" s="122">
        <f t="shared" si="12"/>
        <v>0</v>
      </c>
      <c r="I60" s="327">
        <f t="shared" si="13"/>
        <v>0</v>
      </c>
      <c r="J60" s="327">
        <f>IF(I60=1,1,IF(SUM(J61:J$173)+SUM(I$26:I60)&lt;$I$22,1,0))</f>
        <v>0</v>
      </c>
      <c r="K60" s="327">
        <f t="shared" si="0"/>
        <v>0</v>
      </c>
      <c r="L60" s="327">
        <f t="shared" si="1"/>
        <v>0</v>
      </c>
      <c r="M60" s="327"/>
      <c r="N60" s="327"/>
      <c r="O60" s="327"/>
      <c r="P60" s="327"/>
      <c r="Q60" s="327"/>
      <c r="R60" s="327"/>
      <c r="S60" s="327"/>
      <c r="T60" s="346"/>
      <c r="U60" s="345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4"/>
        <v>0</v>
      </c>
      <c r="AF60" s="329"/>
      <c r="AG60" s="330"/>
    </row>
    <row r="61" spans="1:33" s="326" customFormat="1" hidden="1" x14ac:dyDescent="0.25">
      <c r="A61" s="327">
        <f t="shared" si="15"/>
        <v>0</v>
      </c>
      <c r="B61" s="122">
        <f t="shared" si="9"/>
        <v>0</v>
      </c>
      <c r="C61" s="332">
        <f t="shared" si="10"/>
        <v>0</v>
      </c>
      <c r="D61" s="332">
        <f t="shared" si="11"/>
        <v>0</v>
      </c>
      <c r="E61" s="332">
        <f>IFERROR(IF($A61=0,0,#REF!*#REF!),0)</f>
        <v>0</v>
      </c>
      <c r="F61" s="122">
        <f t="shared" si="12"/>
        <v>0</v>
      </c>
      <c r="I61" s="327">
        <f t="shared" si="13"/>
        <v>0</v>
      </c>
      <c r="J61" s="327">
        <f>IF(I61=1,1,IF(SUM(J62:J$173)+SUM(I$26:I61)&lt;$I$22,1,0))</f>
        <v>0</v>
      </c>
      <c r="K61" s="327">
        <f t="shared" si="0"/>
        <v>0</v>
      </c>
      <c r="L61" s="327">
        <f t="shared" si="1"/>
        <v>0</v>
      </c>
      <c r="M61" s="327"/>
      <c r="N61" s="327"/>
      <c r="O61" s="327"/>
      <c r="P61" s="327"/>
      <c r="Q61" s="327"/>
      <c r="R61" s="327"/>
      <c r="S61" s="327"/>
      <c r="T61" s="346"/>
      <c r="U61" s="345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14"/>
        <v>0</v>
      </c>
      <c r="AF61" s="329"/>
      <c r="AG61" s="330"/>
    </row>
    <row r="62" spans="1:33" s="326" customFormat="1" x14ac:dyDescent="0.25">
      <c r="A62" s="327"/>
      <c r="B62" s="122">
        <f t="shared" si="9"/>
        <v>0</v>
      </c>
      <c r="C62" s="332">
        <f t="shared" si="10"/>
        <v>0</v>
      </c>
      <c r="D62" s="332">
        <f t="shared" si="11"/>
        <v>0</v>
      </c>
      <c r="E62" s="332">
        <f>IFERROR(IF($A62=0,0,#REF!*#REF!),0)</f>
        <v>0</v>
      </c>
      <c r="F62" s="122">
        <f t="shared" si="12"/>
        <v>0</v>
      </c>
      <c r="I62" s="327">
        <v>1</v>
      </c>
      <c r="J62" s="327">
        <f>IF(I62=1,1,IF(SUM(J63:J$173)+SUM(I$26:I62)&lt;$I$22,1,0))</f>
        <v>1</v>
      </c>
      <c r="K62" s="327">
        <f t="shared" si="0"/>
        <v>1</v>
      </c>
      <c r="L62" s="327">
        <f t="shared" si="1"/>
        <v>1</v>
      </c>
      <c r="M62" s="327"/>
      <c r="N62" s="327"/>
      <c r="O62" s="327"/>
      <c r="P62" s="327"/>
      <c r="Q62" s="327"/>
      <c r="R62" s="327"/>
      <c r="S62" s="327"/>
      <c r="T62" s="346" t="s">
        <v>48</v>
      </c>
      <c r="U62" s="345"/>
      <c r="V62" s="569" t="s">
        <v>426</v>
      </c>
      <c r="W62" s="569"/>
      <c r="X62" s="131" t="s">
        <v>204</v>
      </c>
      <c r="Y62" s="207">
        <f>VLOOKUP(X62,BASE!$B$5:$E$56,4,FALSE)</f>
        <v>18408.34</v>
      </c>
      <c r="Z62" s="198">
        <v>1</v>
      </c>
      <c r="AA62" s="197">
        <f>AB62/SUM($AB$43:$AB$100)</f>
        <v>2.4691358024691357E-2</v>
      </c>
      <c r="AB62" s="114">
        <v>20</v>
      </c>
      <c r="AC62" s="196">
        <f>Y62/220</f>
        <v>83.674272727272722</v>
      </c>
      <c r="AD62" s="113">
        <f t="shared" si="14"/>
        <v>1673.4855</v>
      </c>
      <c r="AF62" s="329"/>
      <c r="AG62" s="330"/>
    </row>
    <row r="63" spans="1:33" s="326" customFormat="1" x14ac:dyDescent="0.25">
      <c r="A63" s="327"/>
      <c r="B63" s="122"/>
      <c r="C63" s="332"/>
      <c r="D63" s="332"/>
      <c r="E63" s="332"/>
      <c r="F63" s="122"/>
      <c r="I63" s="327">
        <v>1</v>
      </c>
      <c r="J63" s="327">
        <f>IF(I63=1,1,IF(SUM(J64:J$173)+SUM(I$26:I63)&lt;$I$22,1,0))</f>
        <v>1</v>
      </c>
      <c r="K63" s="327">
        <f t="shared" si="0"/>
        <v>1</v>
      </c>
      <c r="L63" s="327">
        <f t="shared" si="1"/>
        <v>1</v>
      </c>
      <c r="M63" s="327"/>
      <c r="N63" s="327"/>
      <c r="O63" s="327"/>
      <c r="P63" s="327"/>
      <c r="Q63" s="327"/>
      <c r="R63" s="327"/>
      <c r="S63" s="327"/>
      <c r="T63" s="344"/>
      <c r="U63" s="345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ROUND(SUM(AD64:AD85),2)</f>
        <v>12605.51</v>
      </c>
      <c r="AF63" s="329"/>
      <c r="AG63" s="330"/>
    </row>
    <row r="64" spans="1:33" s="326" customFormat="1" x14ac:dyDescent="0.25">
      <c r="A64" s="327"/>
      <c r="B64" s="122">
        <f t="shared" ref="B64:B85" si="16">IFERROR(IF($A64=0,0, ($AD64/$G$1)/$E$1  ),0)</f>
        <v>0</v>
      </c>
      <c r="C64" s="332">
        <f t="shared" ref="C64:C85" si="17">IF($A64=0,0,$B64*$E$1)</f>
        <v>0</v>
      </c>
      <c r="D64" s="332">
        <f t="shared" ref="D64:D85" si="18">IF($A64=0,0,$B64*$F$1)</f>
        <v>0</v>
      </c>
      <c r="E64" s="332">
        <f>IFERROR(IF($A64=0,0,#REF!*#REF!),0)</f>
        <v>0</v>
      </c>
      <c r="F64" s="122">
        <f t="shared" ref="F64:F85" si="19">IF($A64=0,0, ( ($AD64/$E64) / $Y64))</f>
        <v>0</v>
      </c>
      <c r="I64" s="327">
        <v>1</v>
      </c>
      <c r="J64" s="327">
        <f>IF(I64=1,1,IF(SUM(J65:J$173)+SUM(I$26:I64)&lt;$I$22,1,0))</f>
        <v>1</v>
      </c>
      <c r="K64" s="327">
        <f t="shared" si="0"/>
        <v>1</v>
      </c>
      <c r="L64" s="327">
        <f t="shared" si="1"/>
        <v>1</v>
      </c>
      <c r="M64" s="327"/>
      <c r="N64" s="327"/>
      <c r="O64" s="327"/>
      <c r="P64" s="327"/>
      <c r="Q64" s="327"/>
      <c r="R64" s="327"/>
      <c r="S64" s="327"/>
      <c r="T64" s="346" t="s">
        <v>120</v>
      </c>
      <c r="U64" s="345"/>
      <c r="V64" s="569" t="s">
        <v>229</v>
      </c>
      <c r="W64" s="569"/>
      <c r="X64" s="131" t="s">
        <v>230</v>
      </c>
      <c r="Y64" s="207">
        <f>VLOOKUP(X64,BASE!$B$5:$E$56,4,FALSE)</f>
        <v>3044.5</v>
      </c>
      <c r="Z64" s="198">
        <v>1</v>
      </c>
      <c r="AA64" s="197">
        <f>AB64/SUM($AB$43:$AB$100)</f>
        <v>0.13580246913580246</v>
      </c>
      <c r="AB64" s="114">
        <v>110</v>
      </c>
      <c r="AC64" s="196">
        <f>Y64/220</f>
        <v>13.838636363636363</v>
      </c>
      <c r="AD64" s="113">
        <f>ROUND(AB64*AC64,4)</f>
        <v>1522.25</v>
      </c>
      <c r="AF64" s="329"/>
      <c r="AG64" s="330"/>
    </row>
    <row r="65" spans="1:33" s="326" customFormat="1" hidden="1" x14ac:dyDescent="0.25">
      <c r="A65" s="327">
        <f t="shared" ref="A65:A82" si="20">IFERROR(IF(AD65&gt;0,T65,0),0)</f>
        <v>0</v>
      </c>
      <c r="B65" s="122">
        <f t="shared" si="16"/>
        <v>0</v>
      </c>
      <c r="C65" s="332">
        <f t="shared" si="17"/>
        <v>0</v>
      </c>
      <c r="D65" s="332">
        <f t="shared" si="18"/>
        <v>0</v>
      </c>
      <c r="E65" s="332">
        <f>IFERROR(IF($A65=0,0,#REF!*#REF!),0)</f>
        <v>0</v>
      </c>
      <c r="F65" s="122">
        <f t="shared" si="19"/>
        <v>0</v>
      </c>
      <c r="I65" s="327">
        <f t="shared" ref="I65:I82" si="21">IF($AD65=0,0,1)</f>
        <v>0</v>
      </c>
      <c r="J65" s="327">
        <f>IF(I65=1,1,IF(SUM(J66:J$173)+SUM(I$26:I65)&lt;$I$22,1,0))</f>
        <v>0</v>
      </c>
      <c r="K65" s="327">
        <f t="shared" si="0"/>
        <v>0</v>
      </c>
      <c r="L65" s="327">
        <f t="shared" si="1"/>
        <v>0</v>
      </c>
      <c r="M65" s="327"/>
      <c r="N65" s="327"/>
      <c r="O65" s="327"/>
      <c r="P65" s="327"/>
      <c r="Q65" s="327"/>
      <c r="R65" s="327"/>
      <c r="S65" s="327"/>
      <c r="T65" s="346"/>
      <c r="U65" s="345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ref="AD65:AD82" si="22">ROUND(AB65*AC65,4)</f>
        <v>0</v>
      </c>
      <c r="AF65" s="329"/>
      <c r="AG65" s="330"/>
    </row>
    <row r="66" spans="1:33" s="326" customFormat="1" hidden="1" x14ac:dyDescent="0.25">
      <c r="A66" s="327">
        <f t="shared" si="20"/>
        <v>0</v>
      </c>
      <c r="B66" s="122">
        <f t="shared" si="16"/>
        <v>0</v>
      </c>
      <c r="C66" s="332">
        <f t="shared" si="17"/>
        <v>0</v>
      </c>
      <c r="D66" s="332">
        <f t="shared" si="18"/>
        <v>0</v>
      </c>
      <c r="E66" s="332">
        <f>IFERROR(IF($A66=0,0,#REF!*#REF!),0)</f>
        <v>0</v>
      </c>
      <c r="F66" s="122">
        <f t="shared" si="19"/>
        <v>0</v>
      </c>
      <c r="I66" s="327">
        <f t="shared" si="21"/>
        <v>0</v>
      </c>
      <c r="J66" s="327">
        <f>IF(I66=1,1,IF(SUM(J67:J$173)+SUM(I$26:I66)&lt;$I$22,1,0))</f>
        <v>0</v>
      </c>
      <c r="K66" s="327">
        <f t="shared" si="0"/>
        <v>0</v>
      </c>
      <c r="L66" s="327">
        <f t="shared" si="1"/>
        <v>0</v>
      </c>
      <c r="M66" s="327"/>
      <c r="N66" s="327"/>
      <c r="O66" s="327"/>
      <c r="P66" s="327"/>
      <c r="Q66" s="327"/>
      <c r="R66" s="327"/>
      <c r="S66" s="327"/>
      <c r="T66" s="346"/>
      <c r="U66" s="345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2"/>
        <v>0</v>
      </c>
      <c r="AF66" s="329"/>
      <c r="AG66" s="330"/>
    </row>
    <row r="67" spans="1:33" s="326" customFormat="1" hidden="1" x14ac:dyDescent="0.25">
      <c r="A67" s="327">
        <f t="shared" si="20"/>
        <v>0</v>
      </c>
      <c r="B67" s="122">
        <f t="shared" si="16"/>
        <v>0</v>
      </c>
      <c r="C67" s="332">
        <f t="shared" si="17"/>
        <v>0</v>
      </c>
      <c r="D67" s="332">
        <f t="shared" si="18"/>
        <v>0</v>
      </c>
      <c r="E67" s="332">
        <f>IFERROR(IF($A67=0,0,#REF!*#REF!),0)</f>
        <v>0</v>
      </c>
      <c r="F67" s="122">
        <f t="shared" si="19"/>
        <v>0</v>
      </c>
      <c r="I67" s="327">
        <f t="shared" si="21"/>
        <v>0</v>
      </c>
      <c r="J67" s="327">
        <f>IF(I67=1,1,IF(SUM(J68:J$173)+SUM(I$26:I67)&lt;$I$22,1,0))</f>
        <v>0</v>
      </c>
      <c r="K67" s="327">
        <f t="shared" si="0"/>
        <v>0</v>
      </c>
      <c r="L67" s="327">
        <f t="shared" si="1"/>
        <v>0</v>
      </c>
      <c r="M67" s="327"/>
      <c r="N67" s="327"/>
      <c r="O67" s="327"/>
      <c r="P67" s="327"/>
      <c r="Q67" s="327"/>
      <c r="R67" s="327"/>
      <c r="S67" s="327"/>
      <c r="T67" s="346"/>
      <c r="U67" s="345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2"/>
        <v>0</v>
      </c>
      <c r="AF67" s="329"/>
      <c r="AG67" s="330"/>
    </row>
    <row r="68" spans="1:33" s="326" customFormat="1" hidden="1" x14ac:dyDescent="0.25">
      <c r="A68" s="327">
        <f t="shared" si="20"/>
        <v>0</v>
      </c>
      <c r="B68" s="122">
        <f t="shared" si="16"/>
        <v>0</v>
      </c>
      <c r="C68" s="332">
        <f t="shared" si="17"/>
        <v>0</v>
      </c>
      <c r="D68" s="332">
        <f t="shared" si="18"/>
        <v>0</v>
      </c>
      <c r="E68" s="332">
        <f>IFERROR(IF($A68=0,0,#REF!*#REF!),0)</f>
        <v>0</v>
      </c>
      <c r="F68" s="122">
        <f t="shared" si="19"/>
        <v>0</v>
      </c>
      <c r="I68" s="327">
        <f t="shared" si="21"/>
        <v>0</v>
      </c>
      <c r="J68" s="327">
        <f>IF(I68=1,1,IF(SUM(J69:J$173)+SUM(I$26:I68)&lt;$I$22,1,0))</f>
        <v>0</v>
      </c>
      <c r="K68" s="327">
        <f t="shared" si="0"/>
        <v>0</v>
      </c>
      <c r="L68" s="327">
        <f t="shared" si="1"/>
        <v>0</v>
      </c>
      <c r="M68" s="327"/>
      <c r="N68" s="327"/>
      <c r="O68" s="327"/>
      <c r="P68" s="327"/>
      <c r="Q68" s="327"/>
      <c r="R68" s="327"/>
      <c r="S68" s="327"/>
      <c r="T68" s="346"/>
      <c r="U68" s="345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2"/>
        <v>0</v>
      </c>
      <c r="AF68" s="329"/>
      <c r="AG68" s="330"/>
    </row>
    <row r="69" spans="1:33" s="326" customFormat="1" hidden="1" x14ac:dyDescent="0.25">
      <c r="A69" s="327">
        <f t="shared" si="20"/>
        <v>0</v>
      </c>
      <c r="B69" s="122">
        <f t="shared" si="16"/>
        <v>0</v>
      </c>
      <c r="C69" s="332">
        <f t="shared" si="17"/>
        <v>0</v>
      </c>
      <c r="D69" s="332">
        <f t="shared" si="18"/>
        <v>0</v>
      </c>
      <c r="E69" s="332">
        <f>IFERROR(IF($A69=0,0,#REF!*#REF!),0)</f>
        <v>0</v>
      </c>
      <c r="F69" s="122">
        <f t="shared" si="19"/>
        <v>0</v>
      </c>
      <c r="I69" s="327">
        <f t="shared" si="21"/>
        <v>0</v>
      </c>
      <c r="J69" s="327">
        <f>IF(I69=1,1,IF(SUM(J70:J$173)+SUM(I$26:I69)&lt;$I$22,1,0))</f>
        <v>0</v>
      </c>
      <c r="K69" s="327">
        <f t="shared" si="0"/>
        <v>0</v>
      </c>
      <c r="L69" s="327">
        <f t="shared" si="1"/>
        <v>0</v>
      </c>
      <c r="M69" s="327"/>
      <c r="N69" s="327"/>
      <c r="O69" s="327"/>
      <c r="P69" s="327"/>
      <c r="Q69" s="327"/>
      <c r="R69" s="327"/>
      <c r="S69" s="327"/>
      <c r="T69" s="346"/>
      <c r="U69" s="345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2"/>
        <v>0</v>
      </c>
      <c r="AF69" s="329"/>
      <c r="AG69" s="330"/>
    </row>
    <row r="70" spans="1:33" s="326" customFormat="1" hidden="1" x14ac:dyDescent="0.25">
      <c r="A70" s="327">
        <f t="shared" si="20"/>
        <v>0</v>
      </c>
      <c r="B70" s="122">
        <f t="shared" si="16"/>
        <v>0</v>
      </c>
      <c r="C70" s="332">
        <f t="shared" si="17"/>
        <v>0</v>
      </c>
      <c r="D70" s="332">
        <f t="shared" si="18"/>
        <v>0</v>
      </c>
      <c r="E70" s="332">
        <f>IFERROR(IF($A70=0,0,#REF!*#REF!),0)</f>
        <v>0</v>
      </c>
      <c r="F70" s="122">
        <f t="shared" si="19"/>
        <v>0</v>
      </c>
      <c r="I70" s="327">
        <f t="shared" si="21"/>
        <v>0</v>
      </c>
      <c r="J70" s="327">
        <f>IF(I70=1,1,IF(SUM(J71:J$173)+SUM(I$26:I70)&lt;$I$22,1,0))</f>
        <v>0</v>
      </c>
      <c r="K70" s="327">
        <f t="shared" si="0"/>
        <v>0</v>
      </c>
      <c r="L70" s="327">
        <f t="shared" si="1"/>
        <v>0</v>
      </c>
      <c r="M70" s="327"/>
      <c r="N70" s="327"/>
      <c r="O70" s="327"/>
      <c r="P70" s="327"/>
      <c r="Q70" s="327"/>
      <c r="R70" s="327"/>
      <c r="S70" s="327"/>
      <c r="T70" s="346"/>
      <c r="U70" s="345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2"/>
        <v>0</v>
      </c>
      <c r="AF70" s="329"/>
      <c r="AG70" s="330"/>
    </row>
    <row r="71" spans="1:33" s="326" customFormat="1" hidden="1" x14ac:dyDescent="0.25">
      <c r="A71" s="327">
        <f t="shared" si="20"/>
        <v>0</v>
      </c>
      <c r="B71" s="122">
        <f t="shared" si="16"/>
        <v>0</v>
      </c>
      <c r="C71" s="332">
        <f t="shared" si="17"/>
        <v>0</v>
      </c>
      <c r="D71" s="332">
        <f t="shared" si="18"/>
        <v>0</v>
      </c>
      <c r="E71" s="332">
        <f>IFERROR(IF($A71=0,0,#REF!*#REF!),0)</f>
        <v>0</v>
      </c>
      <c r="F71" s="122">
        <f t="shared" si="19"/>
        <v>0</v>
      </c>
      <c r="I71" s="327">
        <f t="shared" si="21"/>
        <v>0</v>
      </c>
      <c r="J71" s="327">
        <f>IF(I71=1,1,IF(SUM(J72:J$173)+SUM(I$26:I71)&lt;$I$22,1,0))</f>
        <v>0</v>
      </c>
      <c r="K71" s="327">
        <f t="shared" si="0"/>
        <v>0</v>
      </c>
      <c r="L71" s="327">
        <f t="shared" si="1"/>
        <v>0</v>
      </c>
      <c r="M71" s="327"/>
      <c r="N71" s="327"/>
      <c r="O71" s="327"/>
      <c r="P71" s="327"/>
      <c r="Q71" s="327"/>
      <c r="R71" s="327"/>
      <c r="S71" s="327"/>
      <c r="T71" s="346"/>
      <c r="U71" s="345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2"/>
        <v>0</v>
      </c>
      <c r="AF71" s="329"/>
      <c r="AG71" s="330"/>
    </row>
    <row r="72" spans="1:33" s="326" customFormat="1" hidden="1" x14ac:dyDescent="0.25">
      <c r="A72" s="327">
        <f t="shared" si="20"/>
        <v>0</v>
      </c>
      <c r="B72" s="122">
        <f t="shared" si="16"/>
        <v>0</v>
      </c>
      <c r="C72" s="332">
        <f t="shared" si="17"/>
        <v>0</v>
      </c>
      <c r="D72" s="332">
        <f t="shared" si="18"/>
        <v>0</v>
      </c>
      <c r="E72" s="332">
        <f>IFERROR(IF($A72=0,0,#REF!*#REF!),0)</f>
        <v>0</v>
      </c>
      <c r="F72" s="122">
        <f t="shared" si="19"/>
        <v>0</v>
      </c>
      <c r="I72" s="327">
        <f t="shared" si="21"/>
        <v>0</v>
      </c>
      <c r="J72" s="327">
        <f>IF(I72=1,1,IF(SUM(J73:J$173)+SUM(I$26:I72)&lt;$I$22,1,0))</f>
        <v>0</v>
      </c>
      <c r="K72" s="327">
        <f t="shared" si="0"/>
        <v>0</v>
      </c>
      <c r="L72" s="327">
        <f t="shared" si="1"/>
        <v>0</v>
      </c>
      <c r="M72" s="327"/>
      <c r="N72" s="327"/>
      <c r="O72" s="327"/>
      <c r="P72" s="327"/>
      <c r="Q72" s="327"/>
      <c r="R72" s="327"/>
      <c r="S72" s="327"/>
      <c r="T72" s="346"/>
      <c r="U72" s="345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2"/>
        <v>0</v>
      </c>
      <c r="AF72" s="329"/>
      <c r="AG72" s="330"/>
    </row>
    <row r="73" spans="1:33" s="326" customFormat="1" hidden="1" x14ac:dyDescent="0.25">
      <c r="A73" s="327">
        <f t="shared" si="20"/>
        <v>0</v>
      </c>
      <c r="B73" s="122">
        <f t="shared" si="16"/>
        <v>0</v>
      </c>
      <c r="C73" s="332">
        <f t="shared" si="17"/>
        <v>0</v>
      </c>
      <c r="D73" s="332">
        <f t="shared" si="18"/>
        <v>0</v>
      </c>
      <c r="E73" s="332">
        <f>IFERROR(IF($A73=0,0,#REF!*#REF!),0)</f>
        <v>0</v>
      </c>
      <c r="F73" s="122">
        <f t="shared" si="19"/>
        <v>0</v>
      </c>
      <c r="I73" s="327">
        <f t="shared" si="21"/>
        <v>0</v>
      </c>
      <c r="J73" s="327">
        <f>IF(I73=1,1,IF(SUM(J74:J$173)+SUM(I$26:I73)&lt;$I$22,1,0))</f>
        <v>0</v>
      </c>
      <c r="K73" s="327">
        <f t="shared" si="0"/>
        <v>0</v>
      </c>
      <c r="L73" s="327">
        <f t="shared" si="1"/>
        <v>0</v>
      </c>
      <c r="M73" s="327"/>
      <c r="N73" s="327"/>
      <c r="O73" s="327"/>
      <c r="P73" s="327"/>
      <c r="Q73" s="327"/>
      <c r="R73" s="327"/>
      <c r="S73" s="327"/>
      <c r="T73" s="346"/>
      <c r="U73" s="345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2"/>
        <v>0</v>
      </c>
      <c r="AF73" s="329"/>
      <c r="AG73" s="330"/>
    </row>
    <row r="74" spans="1:33" s="326" customFormat="1" hidden="1" x14ac:dyDescent="0.25">
      <c r="A74" s="327">
        <f t="shared" si="20"/>
        <v>0</v>
      </c>
      <c r="B74" s="122">
        <f t="shared" si="16"/>
        <v>0</v>
      </c>
      <c r="C74" s="332">
        <f t="shared" si="17"/>
        <v>0</v>
      </c>
      <c r="D74" s="332">
        <f t="shared" si="18"/>
        <v>0</v>
      </c>
      <c r="E74" s="332">
        <f>IFERROR(IF($A74=0,0,#REF!*#REF!),0)</f>
        <v>0</v>
      </c>
      <c r="F74" s="122">
        <f t="shared" si="19"/>
        <v>0</v>
      </c>
      <c r="I74" s="327">
        <f t="shared" si="21"/>
        <v>0</v>
      </c>
      <c r="J74" s="327">
        <f>IF(I74=1,1,IF(SUM(J75:J$173)+SUM(I$26:I74)&lt;$I$22,1,0))</f>
        <v>0</v>
      </c>
      <c r="K74" s="327">
        <f t="shared" si="0"/>
        <v>0</v>
      </c>
      <c r="L74" s="327">
        <f t="shared" si="1"/>
        <v>0</v>
      </c>
      <c r="M74" s="327"/>
      <c r="N74" s="327"/>
      <c r="O74" s="327"/>
      <c r="P74" s="327"/>
      <c r="Q74" s="327"/>
      <c r="R74" s="327"/>
      <c r="S74" s="327"/>
      <c r="T74" s="346"/>
      <c r="U74" s="345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2"/>
        <v>0</v>
      </c>
      <c r="AF74" s="329"/>
      <c r="AG74" s="330"/>
    </row>
    <row r="75" spans="1:33" s="326" customFormat="1" hidden="1" x14ac:dyDescent="0.25">
      <c r="A75" s="327">
        <f t="shared" si="20"/>
        <v>0</v>
      </c>
      <c r="B75" s="122">
        <f t="shared" si="16"/>
        <v>0</v>
      </c>
      <c r="C75" s="332">
        <f t="shared" si="17"/>
        <v>0</v>
      </c>
      <c r="D75" s="332">
        <f t="shared" si="18"/>
        <v>0</v>
      </c>
      <c r="E75" s="332">
        <f>IFERROR(IF($A75=0,0,#REF!*#REF!),0)</f>
        <v>0</v>
      </c>
      <c r="F75" s="122">
        <f t="shared" si="19"/>
        <v>0</v>
      </c>
      <c r="I75" s="327">
        <f t="shared" si="21"/>
        <v>0</v>
      </c>
      <c r="J75" s="327">
        <f>IF(I75=1,1,IF(SUM(J76:J$173)+SUM(I$26:I75)&lt;$I$22,1,0))</f>
        <v>0</v>
      </c>
      <c r="K75" s="327">
        <f t="shared" si="0"/>
        <v>0</v>
      </c>
      <c r="L75" s="327">
        <f t="shared" si="1"/>
        <v>0</v>
      </c>
      <c r="M75" s="327"/>
      <c r="N75" s="327"/>
      <c r="O75" s="327"/>
      <c r="P75" s="327"/>
      <c r="Q75" s="327"/>
      <c r="R75" s="327"/>
      <c r="S75" s="327"/>
      <c r="T75" s="346"/>
      <c r="U75" s="345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2"/>
        <v>0</v>
      </c>
      <c r="AF75" s="329"/>
      <c r="AG75" s="330"/>
    </row>
    <row r="76" spans="1:33" s="326" customFormat="1" hidden="1" x14ac:dyDescent="0.25">
      <c r="A76" s="327">
        <f t="shared" si="20"/>
        <v>0</v>
      </c>
      <c r="B76" s="122">
        <f t="shared" si="16"/>
        <v>0</v>
      </c>
      <c r="C76" s="332">
        <f t="shared" si="17"/>
        <v>0</v>
      </c>
      <c r="D76" s="332">
        <f t="shared" si="18"/>
        <v>0</v>
      </c>
      <c r="E76" s="332">
        <f>IFERROR(IF($A76=0,0,#REF!*#REF!),0)</f>
        <v>0</v>
      </c>
      <c r="F76" s="122">
        <f t="shared" si="19"/>
        <v>0</v>
      </c>
      <c r="I76" s="327">
        <f t="shared" si="21"/>
        <v>0</v>
      </c>
      <c r="J76" s="327">
        <f>IF(I76=1,1,IF(SUM(J77:J$173)+SUM(I$26:I76)&lt;$I$22,1,0))</f>
        <v>0</v>
      </c>
      <c r="K76" s="327">
        <f t="shared" si="0"/>
        <v>0</v>
      </c>
      <c r="L76" s="327">
        <f t="shared" si="1"/>
        <v>0</v>
      </c>
      <c r="M76" s="327"/>
      <c r="N76" s="327"/>
      <c r="O76" s="327"/>
      <c r="P76" s="327"/>
      <c r="Q76" s="327"/>
      <c r="R76" s="327"/>
      <c r="S76" s="327"/>
      <c r="T76" s="346"/>
      <c r="U76" s="345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2"/>
        <v>0</v>
      </c>
      <c r="AF76" s="329"/>
      <c r="AG76" s="330"/>
    </row>
    <row r="77" spans="1:33" s="326" customFormat="1" hidden="1" x14ac:dyDescent="0.25">
      <c r="A77" s="327">
        <f t="shared" si="20"/>
        <v>0</v>
      </c>
      <c r="B77" s="122">
        <f t="shared" si="16"/>
        <v>0</v>
      </c>
      <c r="C77" s="332">
        <f t="shared" si="17"/>
        <v>0</v>
      </c>
      <c r="D77" s="332">
        <f t="shared" si="18"/>
        <v>0</v>
      </c>
      <c r="E77" s="332">
        <f>IFERROR(IF($A77=0,0,#REF!*#REF!),0)</f>
        <v>0</v>
      </c>
      <c r="F77" s="122">
        <f t="shared" si="19"/>
        <v>0</v>
      </c>
      <c r="I77" s="327">
        <f t="shared" si="21"/>
        <v>0</v>
      </c>
      <c r="J77" s="327">
        <f>IF(I77=1,1,IF(SUM(J78:J$173)+SUM(I$26:I77)&lt;$I$22,1,0))</f>
        <v>0</v>
      </c>
      <c r="K77" s="327">
        <f t="shared" si="0"/>
        <v>0</v>
      </c>
      <c r="L77" s="327">
        <f t="shared" si="1"/>
        <v>0</v>
      </c>
      <c r="M77" s="327"/>
      <c r="N77" s="327"/>
      <c r="O77" s="327"/>
      <c r="P77" s="327"/>
      <c r="Q77" s="327"/>
      <c r="R77" s="327"/>
      <c r="S77" s="327"/>
      <c r="T77" s="346"/>
      <c r="U77" s="345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2"/>
        <v>0</v>
      </c>
      <c r="AF77" s="329"/>
      <c r="AG77" s="330"/>
    </row>
    <row r="78" spans="1:33" s="326" customFormat="1" hidden="1" x14ac:dyDescent="0.25">
      <c r="A78" s="327">
        <f t="shared" si="20"/>
        <v>0</v>
      </c>
      <c r="B78" s="122">
        <f t="shared" si="16"/>
        <v>0</v>
      </c>
      <c r="C78" s="332">
        <f t="shared" si="17"/>
        <v>0</v>
      </c>
      <c r="D78" s="332">
        <f t="shared" si="18"/>
        <v>0</v>
      </c>
      <c r="E78" s="332">
        <f>IFERROR(IF($A78=0,0,#REF!*#REF!),0)</f>
        <v>0</v>
      </c>
      <c r="F78" s="122">
        <f t="shared" si="19"/>
        <v>0</v>
      </c>
      <c r="I78" s="327">
        <f t="shared" si="21"/>
        <v>0</v>
      </c>
      <c r="J78" s="327">
        <f>IF(I78=1,1,IF(SUM(J79:J$173)+SUM(I$26:I78)&lt;$I$22,1,0))</f>
        <v>0</v>
      </c>
      <c r="K78" s="327">
        <f t="shared" si="0"/>
        <v>0</v>
      </c>
      <c r="L78" s="327">
        <f t="shared" si="1"/>
        <v>0</v>
      </c>
      <c r="M78" s="327"/>
      <c r="N78" s="327"/>
      <c r="O78" s="327"/>
      <c r="P78" s="327"/>
      <c r="Q78" s="327"/>
      <c r="R78" s="327"/>
      <c r="S78" s="327"/>
      <c r="T78" s="346"/>
      <c r="U78" s="345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2"/>
        <v>0</v>
      </c>
      <c r="AF78" s="329"/>
      <c r="AG78" s="330"/>
    </row>
    <row r="79" spans="1:33" s="326" customFormat="1" hidden="1" x14ac:dyDescent="0.25">
      <c r="A79" s="327">
        <f t="shared" si="20"/>
        <v>0</v>
      </c>
      <c r="B79" s="122">
        <f t="shared" si="16"/>
        <v>0</v>
      </c>
      <c r="C79" s="332">
        <f t="shared" si="17"/>
        <v>0</v>
      </c>
      <c r="D79" s="332">
        <f t="shared" si="18"/>
        <v>0</v>
      </c>
      <c r="E79" s="332">
        <f>IFERROR(IF($A79=0,0,#REF!*#REF!),0)</f>
        <v>0</v>
      </c>
      <c r="F79" s="122">
        <f t="shared" si="19"/>
        <v>0</v>
      </c>
      <c r="I79" s="327">
        <f t="shared" si="21"/>
        <v>0</v>
      </c>
      <c r="J79" s="327">
        <f>IF(I79=1,1,IF(SUM(J80:J$173)+SUM(I$26:I79)&lt;$I$22,1,0))</f>
        <v>0</v>
      </c>
      <c r="K79" s="327">
        <f t="shared" si="0"/>
        <v>0</v>
      </c>
      <c r="L79" s="327">
        <f t="shared" si="1"/>
        <v>0</v>
      </c>
      <c r="M79" s="327"/>
      <c r="N79" s="327"/>
      <c r="O79" s="327"/>
      <c r="P79" s="327"/>
      <c r="Q79" s="327"/>
      <c r="R79" s="327"/>
      <c r="S79" s="327"/>
      <c r="T79" s="346"/>
      <c r="U79" s="345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2"/>
        <v>0</v>
      </c>
      <c r="AF79" s="329"/>
      <c r="AG79" s="330"/>
    </row>
    <row r="80" spans="1:33" s="326" customFormat="1" hidden="1" x14ac:dyDescent="0.25">
      <c r="A80" s="327">
        <f t="shared" si="20"/>
        <v>0</v>
      </c>
      <c r="B80" s="122">
        <f t="shared" si="16"/>
        <v>0</v>
      </c>
      <c r="C80" s="332">
        <f t="shared" si="17"/>
        <v>0</v>
      </c>
      <c r="D80" s="332">
        <f t="shared" si="18"/>
        <v>0</v>
      </c>
      <c r="E80" s="332">
        <f>IFERROR(IF($A80=0,0,#REF!*#REF!),0)</f>
        <v>0</v>
      </c>
      <c r="F80" s="122">
        <f t="shared" si="19"/>
        <v>0</v>
      </c>
      <c r="I80" s="327">
        <f t="shared" si="21"/>
        <v>0</v>
      </c>
      <c r="J80" s="327">
        <f>IF(I80=1,1,IF(SUM(J81:J$173)+SUM(I$26:I80)&lt;$I$22,1,0))</f>
        <v>0</v>
      </c>
      <c r="K80" s="327">
        <f t="shared" si="0"/>
        <v>0</v>
      </c>
      <c r="L80" s="327">
        <f t="shared" si="1"/>
        <v>0</v>
      </c>
      <c r="M80" s="327"/>
      <c r="N80" s="327"/>
      <c r="O80" s="327"/>
      <c r="P80" s="327"/>
      <c r="Q80" s="327"/>
      <c r="R80" s="327"/>
      <c r="S80" s="327"/>
      <c r="T80" s="346"/>
      <c r="U80" s="345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2"/>
        <v>0</v>
      </c>
      <c r="AF80" s="329"/>
      <c r="AG80" s="330"/>
    </row>
    <row r="81" spans="1:33" s="326" customFormat="1" hidden="1" x14ac:dyDescent="0.25">
      <c r="A81" s="327">
        <f t="shared" si="20"/>
        <v>0</v>
      </c>
      <c r="B81" s="122">
        <f t="shared" si="16"/>
        <v>0</v>
      </c>
      <c r="C81" s="332">
        <f t="shared" si="17"/>
        <v>0</v>
      </c>
      <c r="D81" s="332">
        <f t="shared" si="18"/>
        <v>0</v>
      </c>
      <c r="E81" s="332">
        <f>IFERROR(IF($A81=0,0,#REF!*#REF!),0)</f>
        <v>0</v>
      </c>
      <c r="F81" s="122">
        <f t="shared" si="19"/>
        <v>0</v>
      </c>
      <c r="I81" s="327">
        <f t="shared" si="21"/>
        <v>0</v>
      </c>
      <c r="J81" s="327">
        <f>IF(I81=1,1,IF(SUM(J82:J$173)+SUM(I$26:I81)&lt;$I$22,1,0))</f>
        <v>0</v>
      </c>
      <c r="K81" s="327">
        <f t="shared" si="0"/>
        <v>0</v>
      </c>
      <c r="L81" s="327">
        <f t="shared" si="1"/>
        <v>0</v>
      </c>
      <c r="M81" s="327"/>
      <c r="N81" s="327"/>
      <c r="O81" s="327"/>
      <c r="P81" s="327"/>
      <c r="Q81" s="327"/>
      <c r="R81" s="327"/>
      <c r="S81" s="327"/>
      <c r="T81" s="346"/>
      <c r="U81" s="345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2"/>
        <v>0</v>
      </c>
      <c r="AF81" s="329"/>
      <c r="AG81" s="330"/>
    </row>
    <row r="82" spans="1:33" s="326" customFormat="1" hidden="1" x14ac:dyDescent="0.25">
      <c r="A82" s="327">
        <f t="shared" si="20"/>
        <v>0</v>
      </c>
      <c r="B82" s="122">
        <f t="shared" si="16"/>
        <v>0</v>
      </c>
      <c r="C82" s="332">
        <f t="shared" si="17"/>
        <v>0</v>
      </c>
      <c r="D82" s="332">
        <f t="shared" si="18"/>
        <v>0</v>
      </c>
      <c r="E82" s="332">
        <f>IFERROR(IF($A82=0,0,#REF!*#REF!),0)</f>
        <v>0</v>
      </c>
      <c r="F82" s="122">
        <f t="shared" si="19"/>
        <v>0</v>
      </c>
      <c r="I82" s="327">
        <f t="shared" si="21"/>
        <v>0</v>
      </c>
      <c r="J82" s="327">
        <f>IF(I82=1,1,IF(SUM(J85:J$173)+SUM(I$26:I82)&lt;$I$22,1,0))</f>
        <v>0</v>
      </c>
      <c r="K82" s="327">
        <f t="shared" si="0"/>
        <v>0</v>
      </c>
      <c r="L82" s="327">
        <f t="shared" si="1"/>
        <v>0</v>
      </c>
      <c r="M82" s="327"/>
      <c r="N82" s="327"/>
      <c r="O82" s="327"/>
      <c r="P82" s="327"/>
      <c r="Q82" s="327"/>
      <c r="R82" s="327"/>
      <c r="S82" s="327"/>
      <c r="T82" s="346"/>
      <c r="U82" s="345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2"/>
        <v>0</v>
      </c>
      <c r="AF82" s="329"/>
      <c r="AG82" s="330"/>
    </row>
    <row r="83" spans="1:33" s="326" customFormat="1" x14ac:dyDescent="0.25">
      <c r="A83" s="327"/>
      <c r="B83" s="122"/>
      <c r="C83" s="332"/>
      <c r="D83" s="332"/>
      <c r="E83" s="332"/>
      <c r="F83" s="122"/>
      <c r="I83" s="327"/>
      <c r="J83" s="327"/>
      <c r="K83" s="327"/>
      <c r="L83" s="327"/>
      <c r="M83" s="327"/>
      <c r="N83" s="327"/>
      <c r="O83" s="327"/>
      <c r="P83" s="327"/>
      <c r="Q83" s="327"/>
      <c r="R83" s="327"/>
      <c r="S83" s="327"/>
      <c r="T83" s="346"/>
      <c r="U83" s="345"/>
      <c r="V83" s="569" t="s">
        <v>438</v>
      </c>
      <c r="W83" s="569"/>
      <c r="X83" s="131" t="s">
        <v>242</v>
      </c>
      <c r="Y83" s="207">
        <f>VLOOKUP(X83,BASE!$B$5:$E$56,4,FALSE)</f>
        <v>5015.7</v>
      </c>
      <c r="Z83" s="198">
        <v>1</v>
      </c>
      <c r="AA83" s="197">
        <f>AB83/SUM($AB$43:$AB$100)</f>
        <v>0.27160493827160492</v>
      </c>
      <c r="AB83" s="114">
        <v>220</v>
      </c>
      <c r="AC83" s="196">
        <f>Y83/220</f>
        <v>22.798636363636362</v>
      </c>
      <c r="AD83" s="113">
        <f>ROUND(AB83*AC83,4)</f>
        <v>5015.7</v>
      </c>
      <c r="AF83" s="329"/>
      <c r="AG83" s="330"/>
    </row>
    <row r="84" spans="1:33" s="326" customFormat="1" x14ac:dyDescent="0.25">
      <c r="A84" s="327"/>
      <c r="B84" s="122"/>
      <c r="C84" s="332"/>
      <c r="D84" s="332"/>
      <c r="E84" s="332"/>
      <c r="F84" s="122"/>
      <c r="I84" s="327"/>
      <c r="J84" s="327"/>
      <c r="K84" s="327"/>
      <c r="L84" s="327"/>
      <c r="M84" s="327"/>
      <c r="N84" s="327"/>
      <c r="O84" s="327"/>
      <c r="P84" s="327"/>
      <c r="Q84" s="327"/>
      <c r="R84" s="327"/>
      <c r="S84" s="327"/>
      <c r="T84" s="346"/>
      <c r="U84" s="345"/>
      <c r="V84" s="569" t="s">
        <v>421</v>
      </c>
      <c r="W84" s="569"/>
      <c r="X84" s="131" t="s">
        <v>237</v>
      </c>
      <c r="Y84" s="207">
        <f>VLOOKUP(X84,BASE!$B$5:$E$56,4,FALSE)</f>
        <v>3793.13</v>
      </c>
      <c r="Z84" s="198">
        <v>2</v>
      </c>
      <c r="AA84" s="197">
        <v>1</v>
      </c>
      <c r="AB84" s="114">
        <v>110</v>
      </c>
      <c r="AC84" s="196">
        <f>Y84/220</f>
        <v>17.241500000000002</v>
      </c>
      <c r="AD84" s="113">
        <f>ROUND(AB84*AC84,4)*Z84</f>
        <v>3793.13</v>
      </c>
      <c r="AF84" s="329"/>
      <c r="AG84" s="330"/>
    </row>
    <row r="85" spans="1:33" s="326" customFormat="1" x14ac:dyDescent="0.25">
      <c r="A85" s="327"/>
      <c r="B85" s="122">
        <f t="shared" si="16"/>
        <v>0</v>
      </c>
      <c r="C85" s="332">
        <f t="shared" si="17"/>
        <v>0</v>
      </c>
      <c r="D85" s="332">
        <f t="shared" si="18"/>
        <v>0</v>
      </c>
      <c r="E85" s="332">
        <f>IFERROR(IF($A85=0,0,#REF!*#REF!),0)</f>
        <v>0</v>
      </c>
      <c r="F85" s="122">
        <f t="shared" si="19"/>
        <v>0</v>
      </c>
      <c r="I85" s="327">
        <v>1</v>
      </c>
      <c r="J85" s="327">
        <f>IF(I85=1,1,IF(SUM(J86:J$173)+SUM(I$26:I85)&lt;$I$22,1,0))</f>
        <v>1</v>
      </c>
      <c r="K85" s="327">
        <f t="shared" si="0"/>
        <v>1</v>
      </c>
      <c r="L85" s="327">
        <f t="shared" si="1"/>
        <v>1</v>
      </c>
      <c r="M85" s="327"/>
      <c r="N85" s="327"/>
      <c r="O85" s="327"/>
      <c r="P85" s="327"/>
      <c r="Q85" s="327"/>
      <c r="R85" s="327"/>
      <c r="S85" s="327"/>
      <c r="T85" s="346"/>
      <c r="U85" s="345"/>
      <c r="V85" s="569" t="s">
        <v>422</v>
      </c>
      <c r="W85" s="569"/>
      <c r="X85" s="131" t="s">
        <v>228</v>
      </c>
      <c r="Y85" s="207">
        <f>VLOOKUP(X85,BASE!$B$5:$E$56,4,FALSE)</f>
        <v>2274.4299999999998</v>
      </c>
      <c r="Z85" s="198">
        <v>2</v>
      </c>
      <c r="AA85" s="197">
        <v>1</v>
      </c>
      <c r="AB85" s="114">
        <v>110</v>
      </c>
      <c r="AC85" s="196">
        <f>Y85/220</f>
        <v>10.338318181818181</v>
      </c>
      <c r="AD85" s="113">
        <f>ROUND(AB85*AC85,4)*Z85</f>
        <v>2274.4299999999998</v>
      </c>
      <c r="AF85" s="329"/>
      <c r="AG85" s="330"/>
    </row>
    <row r="86" spans="1:33" s="326" customFormat="1" x14ac:dyDescent="0.25">
      <c r="A86" s="327"/>
      <c r="B86" s="122"/>
      <c r="C86" s="332"/>
      <c r="D86" s="332"/>
      <c r="E86" s="332"/>
      <c r="F86" s="122"/>
      <c r="I86" s="327">
        <v>1</v>
      </c>
      <c r="J86" s="327">
        <f>IF(I86=1,1,IF(SUM(J87:J$173)+SUM(I$26:I86)&lt;$I$22,1,0))</f>
        <v>1</v>
      </c>
      <c r="K86" s="327">
        <f t="shared" si="0"/>
        <v>1</v>
      </c>
      <c r="L86" s="327">
        <f t="shared" si="1"/>
        <v>1</v>
      </c>
      <c r="M86" s="327"/>
      <c r="N86" s="327"/>
      <c r="O86" s="327"/>
      <c r="P86" s="327"/>
      <c r="Q86" s="327"/>
      <c r="R86" s="327"/>
      <c r="S86" s="327"/>
      <c r="T86" s="344"/>
      <c r="U86" s="345"/>
      <c r="V86" s="573" t="s">
        <v>45</v>
      </c>
      <c r="W86" s="573"/>
      <c r="X86" s="131"/>
      <c r="Y86" s="199"/>
      <c r="Z86" s="114"/>
      <c r="AA86" s="202"/>
      <c r="AB86" s="114"/>
      <c r="AC86" s="196"/>
      <c r="AD86" s="201">
        <f>ROUND(SUM(AD87:AD106),2)</f>
        <v>0</v>
      </c>
      <c r="AF86" s="329"/>
      <c r="AG86" s="330"/>
    </row>
    <row r="87" spans="1:33" s="326" customFormat="1" x14ac:dyDescent="0.25">
      <c r="A87" s="327"/>
      <c r="B87" s="122">
        <f t="shared" ref="B87:B106" si="23">IFERROR(IF($A87=0,0, ($AD87/$G$1)/$E$1  ),0)</f>
        <v>0</v>
      </c>
      <c r="C87" s="332">
        <f t="shared" ref="C87:C106" si="24">IF($A87=0,0,$B87*$E$1)</f>
        <v>0</v>
      </c>
      <c r="D87" s="332">
        <f t="shared" ref="D87:D106" si="25">IF($A87=0,0,$B87*$F$1)</f>
        <v>0</v>
      </c>
      <c r="E87" s="332">
        <f>IFERROR(IF($A87=0,0,#REF!*#REF!),0)</f>
        <v>0</v>
      </c>
      <c r="F87" s="122">
        <f t="shared" ref="F87:F106" si="26">IF($A87=0,0, ( ($AD87/$E87) / $Y87))</f>
        <v>0</v>
      </c>
      <c r="I87" s="327">
        <v>1</v>
      </c>
      <c r="J87" s="327">
        <f>IF(I87=1,1,IF(SUM(J88:J$173)+SUM(I$26:I87)&lt;$I$22,1,0))</f>
        <v>1</v>
      </c>
      <c r="K87" s="327">
        <f t="shared" si="0"/>
        <v>1</v>
      </c>
      <c r="L87" s="327">
        <f t="shared" si="1"/>
        <v>1</v>
      </c>
      <c r="M87" s="327"/>
      <c r="N87" s="327"/>
      <c r="O87" s="327"/>
      <c r="P87" s="327"/>
      <c r="Q87" s="327"/>
      <c r="R87" s="327"/>
      <c r="S87" s="327"/>
      <c r="T87" s="346"/>
      <c r="U87" s="345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>ROUND(AB87*AC87,4)</f>
        <v>0</v>
      </c>
      <c r="AF87" s="329"/>
      <c r="AG87" s="330"/>
    </row>
    <row r="88" spans="1:33" s="326" customFormat="1" x14ac:dyDescent="0.25">
      <c r="A88" s="327"/>
      <c r="B88" s="122">
        <f t="shared" si="23"/>
        <v>0</v>
      </c>
      <c r="C88" s="332">
        <f t="shared" si="24"/>
        <v>0</v>
      </c>
      <c r="D88" s="332">
        <f t="shared" si="25"/>
        <v>0</v>
      </c>
      <c r="E88" s="332">
        <f>IFERROR(IF($A88=0,0,#REF!*#REF!),0)</f>
        <v>0</v>
      </c>
      <c r="F88" s="122">
        <f t="shared" si="26"/>
        <v>0</v>
      </c>
      <c r="I88" s="327">
        <v>1</v>
      </c>
      <c r="J88" s="327">
        <f>IF(I88=1,1,IF(SUM(J89:J$173)+SUM(I$26:I88)&lt;$I$22,1,0))</f>
        <v>1</v>
      </c>
      <c r="K88" s="327">
        <f t="shared" si="0"/>
        <v>1</v>
      </c>
      <c r="L88" s="327">
        <f t="shared" si="1"/>
        <v>1</v>
      </c>
      <c r="M88" s="327"/>
      <c r="N88" s="327"/>
      <c r="O88" s="327"/>
      <c r="P88" s="327"/>
      <c r="Q88" s="327"/>
      <c r="R88" s="327"/>
      <c r="S88" s="327"/>
      <c r="T88" s="346"/>
      <c r="U88" s="345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ref="AD88:AD106" si="27">ROUND(AB88*AC88,4)</f>
        <v>0</v>
      </c>
      <c r="AF88" s="329"/>
      <c r="AG88" s="330"/>
    </row>
    <row r="89" spans="1:33" s="326" customFormat="1" hidden="1" x14ac:dyDescent="0.25">
      <c r="A89" s="327">
        <f t="shared" ref="A89:A106" si="28">IFERROR(IF(AD89&gt;0,T89,0),0)</f>
        <v>0</v>
      </c>
      <c r="B89" s="122">
        <f t="shared" si="23"/>
        <v>0</v>
      </c>
      <c r="C89" s="332">
        <f t="shared" si="24"/>
        <v>0</v>
      </c>
      <c r="D89" s="332">
        <f t="shared" si="25"/>
        <v>0</v>
      </c>
      <c r="E89" s="332">
        <f>IFERROR(IF($A89=0,0,#REF!*#REF!),0)</f>
        <v>0</v>
      </c>
      <c r="F89" s="122">
        <f t="shared" si="26"/>
        <v>0</v>
      </c>
      <c r="I89" s="327">
        <f t="shared" ref="I89:I106" si="29">IF($AD89=0,0,1)</f>
        <v>0</v>
      </c>
      <c r="J89" s="327">
        <f>IF(I89=1,1,IF(SUM(J90:J$173)+SUM(I$26:I89)&lt;$I$22,1,0))</f>
        <v>0</v>
      </c>
      <c r="K89" s="327">
        <f t="shared" si="0"/>
        <v>0</v>
      </c>
      <c r="L89" s="327">
        <f t="shared" si="1"/>
        <v>0</v>
      </c>
      <c r="M89" s="327"/>
      <c r="N89" s="327"/>
      <c r="O89" s="327"/>
      <c r="P89" s="327"/>
      <c r="Q89" s="327"/>
      <c r="R89" s="327"/>
      <c r="S89" s="327"/>
      <c r="T89" s="346"/>
      <c r="U89" s="345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7"/>
        <v>0</v>
      </c>
      <c r="AF89" s="329"/>
      <c r="AG89" s="330"/>
    </row>
    <row r="90" spans="1:33" s="326" customFormat="1" hidden="1" x14ac:dyDescent="0.25">
      <c r="A90" s="327">
        <f t="shared" si="28"/>
        <v>0</v>
      </c>
      <c r="B90" s="122">
        <f t="shared" si="23"/>
        <v>0</v>
      </c>
      <c r="C90" s="332">
        <f t="shared" si="24"/>
        <v>0</v>
      </c>
      <c r="D90" s="332">
        <f t="shared" si="25"/>
        <v>0</v>
      </c>
      <c r="E90" s="332">
        <f>IFERROR(IF($A90=0,0,#REF!*#REF!),0)</f>
        <v>0</v>
      </c>
      <c r="F90" s="122">
        <f t="shared" si="26"/>
        <v>0</v>
      </c>
      <c r="I90" s="327">
        <f t="shared" si="29"/>
        <v>0</v>
      </c>
      <c r="J90" s="327">
        <f>IF(I90=1,1,IF(SUM(J91:J$173)+SUM(I$26:I90)&lt;$I$22,1,0))</f>
        <v>0</v>
      </c>
      <c r="K90" s="327">
        <f t="shared" si="0"/>
        <v>0</v>
      </c>
      <c r="L90" s="327">
        <f t="shared" si="1"/>
        <v>0</v>
      </c>
      <c r="M90" s="327"/>
      <c r="N90" s="327"/>
      <c r="O90" s="327"/>
      <c r="P90" s="327"/>
      <c r="Q90" s="327"/>
      <c r="R90" s="327"/>
      <c r="S90" s="327"/>
      <c r="T90" s="346"/>
      <c r="U90" s="345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7"/>
        <v>0</v>
      </c>
      <c r="AF90" s="329"/>
      <c r="AG90" s="330"/>
    </row>
    <row r="91" spans="1:33" s="326" customFormat="1" hidden="1" x14ac:dyDescent="0.25">
      <c r="A91" s="327">
        <f t="shared" si="28"/>
        <v>0</v>
      </c>
      <c r="B91" s="122">
        <f t="shared" si="23"/>
        <v>0</v>
      </c>
      <c r="C91" s="332">
        <f t="shared" si="24"/>
        <v>0</v>
      </c>
      <c r="D91" s="332">
        <f t="shared" si="25"/>
        <v>0</v>
      </c>
      <c r="E91" s="332">
        <f>IFERROR(IF($A91=0,0,#REF!*#REF!),0)</f>
        <v>0</v>
      </c>
      <c r="F91" s="122">
        <f t="shared" si="26"/>
        <v>0</v>
      </c>
      <c r="I91" s="327">
        <f t="shared" si="29"/>
        <v>0</v>
      </c>
      <c r="J91" s="327">
        <f>IF(I91=1,1,IF(SUM(J92:J$173)+SUM(I$26:I91)&lt;$I$22,1,0))</f>
        <v>0</v>
      </c>
      <c r="K91" s="327">
        <f t="shared" si="0"/>
        <v>0</v>
      </c>
      <c r="L91" s="327">
        <f t="shared" si="1"/>
        <v>0</v>
      </c>
      <c r="M91" s="327"/>
      <c r="N91" s="327"/>
      <c r="O91" s="327"/>
      <c r="P91" s="327"/>
      <c r="Q91" s="327"/>
      <c r="R91" s="327"/>
      <c r="S91" s="327"/>
      <c r="T91" s="346"/>
      <c r="U91" s="345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7"/>
        <v>0</v>
      </c>
      <c r="AF91" s="329"/>
      <c r="AG91" s="330"/>
    </row>
    <row r="92" spans="1:33" s="326" customFormat="1" hidden="1" x14ac:dyDescent="0.25">
      <c r="A92" s="327">
        <f t="shared" si="28"/>
        <v>0</v>
      </c>
      <c r="B92" s="122">
        <f t="shared" si="23"/>
        <v>0</v>
      </c>
      <c r="C92" s="332">
        <f t="shared" si="24"/>
        <v>0</v>
      </c>
      <c r="D92" s="332">
        <f t="shared" si="25"/>
        <v>0</v>
      </c>
      <c r="E92" s="332">
        <f>IFERROR(IF($A92=0,0,#REF!*#REF!),0)</f>
        <v>0</v>
      </c>
      <c r="F92" s="122">
        <f t="shared" si="26"/>
        <v>0</v>
      </c>
      <c r="I92" s="327">
        <f t="shared" si="29"/>
        <v>0</v>
      </c>
      <c r="J92" s="327">
        <f>IF(I92=1,1,IF(SUM(J93:J$173)+SUM(I$26:I92)&lt;$I$22,1,0))</f>
        <v>0</v>
      </c>
      <c r="K92" s="327">
        <f t="shared" si="0"/>
        <v>0</v>
      </c>
      <c r="L92" s="327">
        <f t="shared" si="1"/>
        <v>0</v>
      </c>
      <c r="M92" s="327"/>
      <c r="N92" s="327"/>
      <c r="O92" s="327"/>
      <c r="P92" s="327"/>
      <c r="Q92" s="327"/>
      <c r="R92" s="327"/>
      <c r="S92" s="327"/>
      <c r="T92" s="346"/>
      <c r="U92" s="345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7"/>
        <v>0</v>
      </c>
      <c r="AF92" s="329"/>
      <c r="AG92" s="330"/>
    </row>
    <row r="93" spans="1:33" s="326" customFormat="1" hidden="1" x14ac:dyDescent="0.25">
      <c r="A93" s="327">
        <f t="shared" si="28"/>
        <v>0</v>
      </c>
      <c r="B93" s="122">
        <f t="shared" si="23"/>
        <v>0</v>
      </c>
      <c r="C93" s="332">
        <f t="shared" si="24"/>
        <v>0</v>
      </c>
      <c r="D93" s="332">
        <f t="shared" si="25"/>
        <v>0</v>
      </c>
      <c r="E93" s="332">
        <f>IFERROR(IF($A93=0,0,#REF!*#REF!),0)</f>
        <v>0</v>
      </c>
      <c r="F93" s="122">
        <f t="shared" si="26"/>
        <v>0</v>
      </c>
      <c r="I93" s="327">
        <f t="shared" si="29"/>
        <v>0</v>
      </c>
      <c r="J93" s="327">
        <f>IF(I93=1,1,IF(SUM(J94:J$173)+SUM(I$26:I93)&lt;$I$22,1,0))</f>
        <v>0</v>
      </c>
      <c r="K93" s="327">
        <f t="shared" si="0"/>
        <v>0</v>
      </c>
      <c r="L93" s="327">
        <f t="shared" si="1"/>
        <v>0</v>
      </c>
      <c r="M93" s="327"/>
      <c r="N93" s="327"/>
      <c r="O93" s="327"/>
      <c r="P93" s="327"/>
      <c r="Q93" s="327"/>
      <c r="R93" s="327"/>
      <c r="S93" s="327"/>
      <c r="T93" s="346"/>
      <c r="U93" s="345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7"/>
        <v>0</v>
      </c>
      <c r="AF93" s="329"/>
      <c r="AG93" s="330"/>
    </row>
    <row r="94" spans="1:33" s="326" customFormat="1" hidden="1" x14ac:dyDescent="0.25">
      <c r="A94" s="327">
        <f t="shared" si="28"/>
        <v>0</v>
      </c>
      <c r="B94" s="122">
        <f t="shared" si="23"/>
        <v>0</v>
      </c>
      <c r="C94" s="332">
        <f t="shared" si="24"/>
        <v>0</v>
      </c>
      <c r="D94" s="332">
        <f t="shared" si="25"/>
        <v>0</v>
      </c>
      <c r="E94" s="332">
        <f>IFERROR(IF($A94=0,0,#REF!*#REF!),0)</f>
        <v>0</v>
      </c>
      <c r="F94" s="122">
        <f t="shared" si="26"/>
        <v>0</v>
      </c>
      <c r="I94" s="327">
        <f t="shared" si="29"/>
        <v>0</v>
      </c>
      <c r="J94" s="327">
        <f>IF(I94=1,1,IF(SUM(J95:J$173)+SUM(I$26:I94)&lt;$I$22,1,0))</f>
        <v>0</v>
      </c>
      <c r="K94" s="327">
        <f t="shared" ref="K94:K159" si="30">MAX(I94:J94)</f>
        <v>0</v>
      </c>
      <c r="L94" s="327">
        <f t="shared" ref="L94:L159" si="31">K94</f>
        <v>0</v>
      </c>
      <c r="M94" s="327"/>
      <c r="N94" s="327"/>
      <c r="O94" s="327"/>
      <c r="P94" s="327"/>
      <c r="Q94" s="327"/>
      <c r="R94" s="327"/>
      <c r="S94" s="327"/>
      <c r="T94" s="346"/>
      <c r="U94" s="345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7"/>
        <v>0</v>
      </c>
      <c r="AF94" s="329"/>
      <c r="AG94" s="330"/>
    </row>
    <row r="95" spans="1:33" s="326" customFormat="1" hidden="1" x14ac:dyDescent="0.25">
      <c r="A95" s="327">
        <f t="shared" si="28"/>
        <v>0</v>
      </c>
      <c r="B95" s="122">
        <f t="shared" si="23"/>
        <v>0</v>
      </c>
      <c r="C95" s="332">
        <f t="shared" si="24"/>
        <v>0</v>
      </c>
      <c r="D95" s="332">
        <f t="shared" si="25"/>
        <v>0</v>
      </c>
      <c r="E95" s="332">
        <f>IFERROR(IF($A95=0,0,#REF!*#REF!),0)</f>
        <v>0</v>
      </c>
      <c r="F95" s="122">
        <f t="shared" si="26"/>
        <v>0</v>
      </c>
      <c r="I95" s="327">
        <f t="shared" si="29"/>
        <v>0</v>
      </c>
      <c r="J95" s="327">
        <f>IF(I95=1,1,IF(SUM(J96:J$173)+SUM(I$26:I95)&lt;$I$22,1,0))</f>
        <v>0</v>
      </c>
      <c r="K95" s="327">
        <f t="shared" si="30"/>
        <v>0</v>
      </c>
      <c r="L95" s="327">
        <f t="shared" si="31"/>
        <v>0</v>
      </c>
      <c r="M95" s="327"/>
      <c r="N95" s="327"/>
      <c r="O95" s="327"/>
      <c r="P95" s="327"/>
      <c r="Q95" s="327"/>
      <c r="R95" s="327"/>
      <c r="S95" s="327"/>
      <c r="T95" s="346"/>
      <c r="U95" s="345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7"/>
        <v>0</v>
      </c>
      <c r="AF95" s="329"/>
      <c r="AG95" s="330"/>
    </row>
    <row r="96" spans="1:33" s="326" customFormat="1" hidden="1" x14ac:dyDescent="0.25">
      <c r="A96" s="327">
        <f t="shared" si="28"/>
        <v>0</v>
      </c>
      <c r="B96" s="122">
        <f t="shared" si="23"/>
        <v>0</v>
      </c>
      <c r="C96" s="332">
        <f t="shared" si="24"/>
        <v>0</v>
      </c>
      <c r="D96" s="332">
        <f t="shared" si="25"/>
        <v>0</v>
      </c>
      <c r="E96" s="332">
        <f>IFERROR(IF($A96=0,0,#REF!*#REF!),0)</f>
        <v>0</v>
      </c>
      <c r="F96" s="122">
        <f t="shared" si="26"/>
        <v>0</v>
      </c>
      <c r="I96" s="327">
        <f t="shared" si="29"/>
        <v>0</v>
      </c>
      <c r="J96" s="327">
        <f>IF(I96=1,1,IF(SUM(J97:J$173)+SUM(I$26:I96)&lt;$I$22,1,0))</f>
        <v>0</v>
      </c>
      <c r="K96" s="327">
        <f t="shared" si="30"/>
        <v>0</v>
      </c>
      <c r="L96" s="327">
        <f t="shared" si="31"/>
        <v>0</v>
      </c>
      <c r="M96" s="327"/>
      <c r="N96" s="327"/>
      <c r="O96" s="327"/>
      <c r="P96" s="327"/>
      <c r="Q96" s="327"/>
      <c r="R96" s="327"/>
      <c r="S96" s="327"/>
      <c r="T96" s="346"/>
      <c r="U96" s="345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7"/>
        <v>0</v>
      </c>
      <c r="AF96" s="329"/>
      <c r="AG96" s="330"/>
    </row>
    <row r="97" spans="1:33" s="326" customFormat="1" hidden="1" x14ac:dyDescent="0.25">
      <c r="A97" s="327">
        <f t="shared" si="28"/>
        <v>0</v>
      </c>
      <c r="B97" s="122">
        <f t="shared" si="23"/>
        <v>0</v>
      </c>
      <c r="C97" s="332">
        <f t="shared" si="24"/>
        <v>0</v>
      </c>
      <c r="D97" s="332">
        <f t="shared" si="25"/>
        <v>0</v>
      </c>
      <c r="E97" s="332">
        <f>IFERROR(IF($A97=0,0,#REF!*#REF!),0)</f>
        <v>0</v>
      </c>
      <c r="F97" s="122">
        <f t="shared" si="26"/>
        <v>0</v>
      </c>
      <c r="I97" s="327">
        <f t="shared" si="29"/>
        <v>0</v>
      </c>
      <c r="J97" s="327">
        <f>IF(I97=1,1,IF(SUM(J98:J$173)+SUM(I$26:I97)&lt;$I$22,1,0))</f>
        <v>0</v>
      </c>
      <c r="K97" s="327">
        <f t="shared" si="30"/>
        <v>0</v>
      </c>
      <c r="L97" s="327">
        <f t="shared" si="31"/>
        <v>0</v>
      </c>
      <c r="M97" s="327"/>
      <c r="N97" s="327"/>
      <c r="O97" s="327"/>
      <c r="P97" s="327"/>
      <c r="Q97" s="327"/>
      <c r="R97" s="327"/>
      <c r="S97" s="327"/>
      <c r="T97" s="346"/>
      <c r="U97" s="345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7"/>
        <v>0</v>
      </c>
      <c r="AF97" s="329"/>
      <c r="AG97" s="330"/>
    </row>
    <row r="98" spans="1:33" s="326" customFormat="1" hidden="1" x14ac:dyDescent="0.25">
      <c r="A98" s="327">
        <f t="shared" si="28"/>
        <v>0</v>
      </c>
      <c r="B98" s="122">
        <f t="shared" si="23"/>
        <v>0</v>
      </c>
      <c r="C98" s="332">
        <f t="shared" si="24"/>
        <v>0</v>
      </c>
      <c r="D98" s="332">
        <f t="shared" si="25"/>
        <v>0</v>
      </c>
      <c r="E98" s="332">
        <f>IFERROR(IF($A98=0,0,#REF!*#REF!),0)</f>
        <v>0</v>
      </c>
      <c r="F98" s="122">
        <f t="shared" si="26"/>
        <v>0</v>
      </c>
      <c r="I98" s="327">
        <f t="shared" si="29"/>
        <v>0</v>
      </c>
      <c r="J98" s="327">
        <f>IF(I98=1,1,IF(SUM(J99:J$173)+SUM(I$26:I98)&lt;$I$22,1,0))</f>
        <v>0</v>
      </c>
      <c r="K98" s="327">
        <f t="shared" si="30"/>
        <v>0</v>
      </c>
      <c r="L98" s="327">
        <f t="shared" si="31"/>
        <v>0</v>
      </c>
      <c r="M98" s="327"/>
      <c r="N98" s="327"/>
      <c r="O98" s="327"/>
      <c r="P98" s="327"/>
      <c r="Q98" s="327"/>
      <c r="R98" s="327"/>
      <c r="S98" s="327"/>
      <c r="T98" s="346"/>
      <c r="U98" s="345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7"/>
        <v>0</v>
      </c>
      <c r="AF98" s="329"/>
      <c r="AG98" s="330"/>
    </row>
    <row r="99" spans="1:33" s="326" customFormat="1" hidden="1" x14ac:dyDescent="0.25">
      <c r="A99" s="327">
        <f t="shared" si="28"/>
        <v>0</v>
      </c>
      <c r="B99" s="122">
        <f t="shared" si="23"/>
        <v>0</v>
      </c>
      <c r="C99" s="332">
        <f t="shared" si="24"/>
        <v>0</v>
      </c>
      <c r="D99" s="332">
        <f t="shared" si="25"/>
        <v>0</v>
      </c>
      <c r="E99" s="332">
        <f>IFERROR(IF($A99=0,0,#REF!*#REF!),0)</f>
        <v>0</v>
      </c>
      <c r="F99" s="122">
        <f t="shared" si="26"/>
        <v>0</v>
      </c>
      <c r="I99" s="327">
        <f t="shared" si="29"/>
        <v>0</v>
      </c>
      <c r="J99" s="327">
        <f>IF(I99=1,1,IF(SUM(J100:J$173)+SUM(I$26:I99)&lt;$I$22,1,0))</f>
        <v>0</v>
      </c>
      <c r="K99" s="327">
        <f t="shared" si="30"/>
        <v>0</v>
      </c>
      <c r="L99" s="327">
        <f t="shared" si="31"/>
        <v>0</v>
      </c>
      <c r="M99" s="327"/>
      <c r="N99" s="327"/>
      <c r="O99" s="327"/>
      <c r="P99" s="327"/>
      <c r="Q99" s="327"/>
      <c r="R99" s="327"/>
      <c r="S99" s="327"/>
      <c r="T99" s="346"/>
      <c r="U99" s="345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7"/>
        <v>0</v>
      </c>
      <c r="AF99" s="329"/>
      <c r="AG99" s="330"/>
    </row>
    <row r="100" spans="1:33" s="326" customFormat="1" ht="14.45" hidden="1" customHeight="1" x14ac:dyDescent="0.25">
      <c r="A100" s="327">
        <f t="shared" si="28"/>
        <v>0</v>
      </c>
      <c r="B100" s="122">
        <f t="shared" si="23"/>
        <v>0</v>
      </c>
      <c r="C100" s="332">
        <f t="shared" si="24"/>
        <v>0</v>
      </c>
      <c r="D100" s="332">
        <f t="shared" si="25"/>
        <v>0</v>
      </c>
      <c r="E100" s="332">
        <f>IFERROR(IF($A100=0,0,#REF!*#REF!),0)</f>
        <v>0</v>
      </c>
      <c r="F100" s="122">
        <f t="shared" si="26"/>
        <v>0</v>
      </c>
      <c r="I100" s="327">
        <f t="shared" si="29"/>
        <v>0</v>
      </c>
      <c r="J100" s="327">
        <f>IF(I100=1,1,IF(SUM(J101:J$173)+SUM(I$26:I100)&lt;$I$22,1,0))</f>
        <v>0</v>
      </c>
      <c r="K100" s="327">
        <f t="shared" si="30"/>
        <v>0</v>
      </c>
      <c r="L100" s="327">
        <f t="shared" si="31"/>
        <v>0</v>
      </c>
      <c r="M100" s="327"/>
      <c r="N100" s="327"/>
      <c r="O100" s="327"/>
      <c r="P100" s="327"/>
      <c r="Q100" s="327"/>
      <c r="R100" s="327"/>
      <c r="S100" s="327"/>
      <c r="T100" s="346"/>
      <c r="U100" s="345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7"/>
        <v>0</v>
      </c>
      <c r="AF100" s="329"/>
      <c r="AG100" s="330"/>
    </row>
    <row r="101" spans="1:33" s="326" customFormat="1" hidden="1" x14ac:dyDescent="0.25">
      <c r="A101" s="327">
        <f t="shared" si="28"/>
        <v>0</v>
      </c>
      <c r="B101" s="122">
        <f t="shared" si="23"/>
        <v>0</v>
      </c>
      <c r="C101" s="332">
        <f t="shared" si="24"/>
        <v>0</v>
      </c>
      <c r="D101" s="332">
        <f t="shared" si="25"/>
        <v>0</v>
      </c>
      <c r="E101" s="332">
        <f>IFERROR(IF($A101=0,0,#REF!*#REF!),0)</f>
        <v>0</v>
      </c>
      <c r="F101" s="122">
        <f t="shared" si="26"/>
        <v>0</v>
      </c>
      <c r="I101" s="327">
        <f t="shared" si="29"/>
        <v>0</v>
      </c>
      <c r="J101" s="327">
        <f>IF(I101=1,1,IF(SUM(J102:J$173)+SUM(I$26:I101)&lt;$I$22,1,0))</f>
        <v>0</v>
      </c>
      <c r="K101" s="327">
        <f t="shared" si="30"/>
        <v>0</v>
      </c>
      <c r="L101" s="327">
        <f t="shared" si="31"/>
        <v>0</v>
      </c>
      <c r="M101" s="327"/>
      <c r="N101" s="327"/>
      <c r="O101" s="327"/>
      <c r="P101" s="327"/>
      <c r="Q101" s="327"/>
      <c r="R101" s="327"/>
      <c r="S101" s="327"/>
      <c r="T101" s="346"/>
      <c r="U101" s="345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7"/>
        <v>0</v>
      </c>
      <c r="AF101" s="329"/>
      <c r="AG101" s="330"/>
    </row>
    <row r="102" spans="1:33" s="326" customFormat="1" hidden="1" x14ac:dyDescent="0.25">
      <c r="A102" s="327">
        <f t="shared" si="28"/>
        <v>0</v>
      </c>
      <c r="B102" s="122">
        <f t="shared" si="23"/>
        <v>0</v>
      </c>
      <c r="C102" s="332">
        <f t="shared" si="24"/>
        <v>0</v>
      </c>
      <c r="D102" s="332">
        <f t="shared" si="25"/>
        <v>0</v>
      </c>
      <c r="E102" s="332">
        <f>IFERROR(IF($A102=0,0,#REF!*#REF!),0)</f>
        <v>0</v>
      </c>
      <c r="F102" s="122">
        <f t="shared" si="26"/>
        <v>0</v>
      </c>
      <c r="I102" s="327">
        <f t="shared" si="29"/>
        <v>0</v>
      </c>
      <c r="J102" s="327">
        <f>IF(I102=1,1,IF(SUM(J103:J$173)+SUM(I$26:I102)&lt;$I$22,1,0))</f>
        <v>0</v>
      </c>
      <c r="K102" s="327">
        <f t="shared" si="30"/>
        <v>0</v>
      </c>
      <c r="L102" s="327">
        <f t="shared" si="31"/>
        <v>0</v>
      </c>
      <c r="M102" s="327"/>
      <c r="N102" s="327"/>
      <c r="O102" s="327"/>
      <c r="P102" s="327"/>
      <c r="Q102" s="327"/>
      <c r="R102" s="327"/>
      <c r="S102" s="327"/>
      <c r="T102" s="346"/>
      <c r="U102" s="345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7"/>
        <v>0</v>
      </c>
      <c r="AF102" s="329"/>
      <c r="AG102" s="330"/>
    </row>
    <row r="103" spans="1:33" s="326" customFormat="1" hidden="1" x14ac:dyDescent="0.25">
      <c r="A103" s="327">
        <f t="shared" si="28"/>
        <v>0</v>
      </c>
      <c r="B103" s="122">
        <f t="shared" si="23"/>
        <v>0</v>
      </c>
      <c r="C103" s="332">
        <f t="shared" si="24"/>
        <v>0</v>
      </c>
      <c r="D103" s="332">
        <f t="shared" si="25"/>
        <v>0</v>
      </c>
      <c r="E103" s="332">
        <f>IFERROR(IF($A103=0,0,#REF!*#REF!),0)</f>
        <v>0</v>
      </c>
      <c r="F103" s="122">
        <f t="shared" si="26"/>
        <v>0</v>
      </c>
      <c r="I103" s="327">
        <f t="shared" si="29"/>
        <v>0</v>
      </c>
      <c r="J103" s="327">
        <f>IF(I103=1,1,IF(SUM(J104:J$173)+SUM(I$26:I103)&lt;$I$22,1,0))</f>
        <v>0</v>
      </c>
      <c r="K103" s="327">
        <f t="shared" si="30"/>
        <v>0</v>
      </c>
      <c r="L103" s="327">
        <f t="shared" si="31"/>
        <v>0</v>
      </c>
      <c r="M103" s="327"/>
      <c r="N103" s="327"/>
      <c r="O103" s="327"/>
      <c r="P103" s="327"/>
      <c r="Q103" s="327"/>
      <c r="R103" s="327"/>
      <c r="S103" s="327"/>
      <c r="T103" s="346"/>
      <c r="U103" s="345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7"/>
        <v>0</v>
      </c>
      <c r="AF103" s="329"/>
      <c r="AG103" s="330"/>
    </row>
    <row r="104" spans="1:33" s="326" customFormat="1" hidden="1" x14ac:dyDescent="0.25">
      <c r="A104" s="327">
        <f t="shared" si="28"/>
        <v>0</v>
      </c>
      <c r="B104" s="122">
        <f t="shared" si="23"/>
        <v>0</v>
      </c>
      <c r="C104" s="332">
        <f t="shared" si="24"/>
        <v>0</v>
      </c>
      <c r="D104" s="332">
        <f t="shared" si="25"/>
        <v>0</v>
      </c>
      <c r="E104" s="332">
        <f>IFERROR(IF($A104=0,0,#REF!*#REF!),0)</f>
        <v>0</v>
      </c>
      <c r="F104" s="122">
        <f t="shared" si="26"/>
        <v>0</v>
      </c>
      <c r="I104" s="327">
        <f t="shared" si="29"/>
        <v>0</v>
      </c>
      <c r="J104" s="327">
        <f>IF(I104=1,1,IF(SUM(J105:J$173)+SUM(I$26:I104)&lt;$I$22,1,0))</f>
        <v>0</v>
      </c>
      <c r="K104" s="327">
        <f t="shared" si="30"/>
        <v>0</v>
      </c>
      <c r="L104" s="327">
        <f t="shared" si="31"/>
        <v>0</v>
      </c>
      <c r="M104" s="327"/>
      <c r="N104" s="327"/>
      <c r="O104" s="327"/>
      <c r="P104" s="327"/>
      <c r="Q104" s="327"/>
      <c r="R104" s="327"/>
      <c r="S104" s="327"/>
      <c r="T104" s="346"/>
      <c r="U104" s="345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27"/>
        <v>0</v>
      </c>
      <c r="AF104" s="329"/>
      <c r="AG104" s="330"/>
    </row>
    <row r="105" spans="1:33" s="326" customFormat="1" hidden="1" x14ac:dyDescent="0.25">
      <c r="A105" s="327">
        <f t="shared" si="28"/>
        <v>0</v>
      </c>
      <c r="B105" s="122">
        <f t="shared" si="23"/>
        <v>0</v>
      </c>
      <c r="C105" s="332">
        <f t="shared" si="24"/>
        <v>0</v>
      </c>
      <c r="D105" s="332">
        <f t="shared" si="25"/>
        <v>0</v>
      </c>
      <c r="E105" s="332">
        <f>IFERROR(IF($A105=0,0,#REF!*#REF!),0)</f>
        <v>0</v>
      </c>
      <c r="F105" s="122">
        <f t="shared" si="26"/>
        <v>0</v>
      </c>
      <c r="I105" s="327">
        <f t="shared" si="29"/>
        <v>0</v>
      </c>
      <c r="J105" s="327">
        <f>IF(I105=1,1,IF(SUM(J106:J$173)+SUM(I$26:I105)&lt;$I$22,1,0))</f>
        <v>0</v>
      </c>
      <c r="K105" s="327">
        <f t="shared" si="30"/>
        <v>0</v>
      </c>
      <c r="L105" s="327">
        <f t="shared" si="31"/>
        <v>0</v>
      </c>
      <c r="M105" s="327"/>
      <c r="N105" s="327"/>
      <c r="O105" s="327"/>
      <c r="P105" s="327"/>
      <c r="Q105" s="327"/>
      <c r="R105" s="327"/>
      <c r="S105" s="327"/>
      <c r="T105" s="346"/>
      <c r="U105" s="345"/>
      <c r="V105" s="569" t="s">
        <v>19</v>
      </c>
      <c r="W105" s="569"/>
      <c r="X105" s="131" t="s">
        <v>19</v>
      </c>
      <c r="Y105" s="199">
        <v>0</v>
      </c>
      <c r="Z105" s="198">
        <v>0</v>
      </c>
      <c r="AA105" s="197">
        <v>0</v>
      </c>
      <c r="AB105" s="114">
        <v>0</v>
      </c>
      <c r="AC105" s="196">
        <v>0</v>
      </c>
      <c r="AD105" s="113">
        <f t="shared" si="27"/>
        <v>0</v>
      </c>
      <c r="AF105" s="329"/>
      <c r="AG105" s="330"/>
    </row>
    <row r="106" spans="1:33" s="326" customFormat="1" hidden="1" x14ac:dyDescent="0.25">
      <c r="A106" s="327">
        <f t="shared" si="28"/>
        <v>0</v>
      </c>
      <c r="B106" s="122">
        <f t="shared" si="23"/>
        <v>0</v>
      </c>
      <c r="C106" s="332">
        <f t="shared" si="24"/>
        <v>0</v>
      </c>
      <c r="D106" s="332">
        <f t="shared" si="25"/>
        <v>0</v>
      </c>
      <c r="E106" s="332">
        <f>IFERROR(IF($A106=0,0,#REF!*#REF!),0)</f>
        <v>0</v>
      </c>
      <c r="F106" s="122">
        <f t="shared" si="26"/>
        <v>0</v>
      </c>
      <c r="I106" s="327">
        <f t="shared" si="29"/>
        <v>0</v>
      </c>
      <c r="J106" s="327">
        <f>IF(I106=1,1,IF(SUM(J107:J$173)+SUM(I$26:I106)&lt;$I$22,1,0))</f>
        <v>0</v>
      </c>
      <c r="K106" s="327">
        <f t="shared" si="30"/>
        <v>0</v>
      </c>
      <c r="L106" s="327">
        <f t="shared" si="31"/>
        <v>0</v>
      </c>
      <c r="M106" s="327"/>
      <c r="N106" s="327"/>
      <c r="O106" s="327"/>
      <c r="P106" s="327"/>
      <c r="Q106" s="327"/>
      <c r="R106" s="327"/>
      <c r="S106" s="327"/>
      <c r="T106" s="346"/>
      <c r="U106" s="345"/>
      <c r="V106" s="569" t="s">
        <v>19</v>
      </c>
      <c r="W106" s="569"/>
      <c r="X106" s="131" t="s">
        <v>19</v>
      </c>
      <c r="Y106" s="199">
        <v>0</v>
      </c>
      <c r="Z106" s="198">
        <v>0</v>
      </c>
      <c r="AA106" s="197">
        <v>0</v>
      </c>
      <c r="AB106" s="114">
        <v>0</v>
      </c>
      <c r="AC106" s="196">
        <v>0</v>
      </c>
      <c r="AD106" s="113">
        <f t="shared" si="27"/>
        <v>0</v>
      </c>
      <c r="AF106" s="329"/>
      <c r="AG106" s="330"/>
    </row>
    <row r="107" spans="1:33" s="326" customFormat="1" x14ac:dyDescent="0.25">
      <c r="A107" s="325"/>
      <c r="B107" s="325"/>
      <c r="C107" s="325"/>
      <c r="D107" s="325"/>
      <c r="E107" s="325"/>
      <c r="F107" s="325"/>
      <c r="I107" s="327">
        <v>1</v>
      </c>
      <c r="J107" s="327">
        <f>IF(I107=1,1,IF(SUM(J110:J$173)+SUM(I$26:I107)&lt;$I$22,1,0))</f>
        <v>1</v>
      </c>
      <c r="K107" s="327">
        <f t="shared" si="30"/>
        <v>1</v>
      </c>
      <c r="L107" s="327">
        <f t="shared" si="31"/>
        <v>1</v>
      </c>
      <c r="M107" s="327"/>
      <c r="N107" s="327"/>
      <c r="O107" s="327"/>
      <c r="P107" s="327"/>
      <c r="Q107" s="327"/>
      <c r="R107" s="327"/>
      <c r="S107" s="327"/>
      <c r="T107" s="344"/>
      <c r="U107" s="345"/>
      <c r="V107" s="570"/>
      <c r="W107" s="570"/>
      <c r="X107" s="194"/>
      <c r="Y107" s="193"/>
      <c r="Z107" s="191"/>
      <c r="AA107" s="192"/>
      <c r="AB107" s="191"/>
      <c r="AC107" s="160" t="s">
        <v>43</v>
      </c>
      <c r="AD107" s="190">
        <f>ROUND(AD42+AD63+AD86,2)</f>
        <v>26658.28</v>
      </c>
      <c r="AF107" s="329"/>
      <c r="AG107" s="330"/>
    </row>
    <row r="108" spans="1:33" s="337" customFormat="1" ht="14.45" customHeight="1" x14ac:dyDescent="0.25">
      <c r="A108" s="327"/>
      <c r="B108" s="122">
        <f>IFERROR(IF($A108=0,0, ($AD108/$G$1)/$E$1  ),0)</f>
        <v>0</v>
      </c>
      <c r="C108" s="332">
        <f>IF($A108=0,0,$B108*$E$1)</f>
        <v>0</v>
      </c>
      <c r="D108" s="332">
        <f>IF($A108=0,0,$B108*$F$1)</f>
        <v>0</v>
      </c>
      <c r="E108" s="332"/>
      <c r="F108" s="122"/>
      <c r="G108" s="64" t="s">
        <v>16</v>
      </c>
      <c r="H108" s="424">
        <f>IFERROR(IF(G108=$A$1,1,0),0)</f>
        <v>1</v>
      </c>
      <c r="I108" s="327">
        <v>1</v>
      </c>
      <c r="J108" s="327">
        <f>H108</f>
        <v>1</v>
      </c>
      <c r="K108" s="327">
        <f t="shared" si="30"/>
        <v>1</v>
      </c>
      <c r="L108" s="327">
        <f t="shared" si="31"/>
        <v>1</v>
      </c>
      <c r="M108" s="327"/>
      <c r="N108" s="327"/>
      <c r="O108" s="327"/>
      <c r="P108" s="327"/>
      <c r="Q108" s="327"/>
      <c r="R108" s="327"/>
      <c r="S108" s="338"/>
      <c r="T108" s="157">
        <v>1</v>
      </c>
      <c r="U108" s="347"/>
      <c r="V108" s="348"/>
      <c r="W108" s="348"/>
      <c r="X108" s="348"/>
      <c r="Y108" s="349"/>
      <c r="Z108" s="350"/>
      <c r="AA108" s="350"/>
      <c r="AB108" s="351" t="s">
        <v>42</v>
      </c>
      <c r="AC108" s="188">
        <v>0.84040000000000004</v>
      </c>
      <c r="AD108" s="352">
        <f>$AD$107*AC108*T108</f>
        <v>22403.618512000001</v>
      </c>
      <c r="AF108" s="341"/>
      <c r="AG108" s="342"/>
    </row>
    <row r="109" spans="1:33" s="337" customFormat="1" ht="22.35" customHeight="1" x14ac:dyDescent="0.25">
      <c r="A109" s="336"/>
      <c r="B109" s="336"/>
      <c r="C109" s="336"/>
      <c r="D109" s="336"/>
      <c r="E109" s="336"/>
      <c r="F109" s="336"/>
      <c r="I109" s="327">
        <v>1</v>
      </c>
      <c r="J109" s="327">
        <f>IF(I109=1,1,IF(SUM(J112:J$173)+SUM(I$26:I109)&lt;$I$22,1,0))</f>
        <v>1</v>
      </c>
      <c r="K109" s="327">
        <f t="shared" si="30"/>
        <v>1</v>
      </c>
      <c r="L109" s="327">
        <f t="shared" si="31"/>
        <v>1</v>
      </c>
      <c r="M109" s="327"/>
      <c r="N109" s="327"/>
      <c r="O109" s="327"/>
      <c r="P109" s="327"/>
      <c r="Q109" s="327"/>
      <c r="R109" s="327"/>
      <c r="S109" s="338"/>
      <c r="T109" s="353"/>
      <c r="U109" s="347"/>
      <c r="V109" s="348"/>
      <c r="W109" s="348"/>
      <c r="X109" s="348"/>
      <c r="Y109" s="349"/>
      <c r="Z109" s="350"/>
      <c r="AA109" s="350"/>
      <c r="AB109" s="354"/>
      <c r="AC109" s="181" t="s">
        <v>41</v>
      </c>
      <c r="AD109" s="355">
        <f>ROUND(AD107+AD108,2)</f>
        <v>49061.9</v>
      </c>
      <c r="AF109" s="341"/>
      <c r="AG109" s="342"/>
    </row>
    <row r="110" spans="1:33" s="337" customFormat="1" ht="25.35" customHeight="1" x14ac:dyDescent="0.25">
      <c r="A110" s="336"/>
      <c r="B110" s="336"/>
      <c r="C110" s="336"/>
      <c r="D110" s="336"/>
      <c r="E110" s="336"/>
      <c r="F110" s="336"/>
      <c r="G110" s="356" t="s">
        <v>18</v>
      </c>
      <c r="H110" s="356" t="s">
        <v>17</v>
      </c>
      <c r="I110" s="327">
        <v>1</v>
      </c>
      <c r="J110" s="327">
        <f>IF(I110=1,1,IF(SUM(J112:J$173)+SUM(I$26:I110)&lt;$I$22,1,0))</f>
        <v>1</v>
      </c>
      <c r="K110" s="327">
        <f t="shared" si="30"/>
        <v>1</v>
      </c>
      <c r="L110" s="327">
        <f t="shared" si="31"/>
        <v>1</v>
      </c>
      <c r="M110" s="327"/>
      <c r="N110" s="327"/>
      <c r="O110" s="327"/>
      <c r="P110" s="327"/>
      <c r="Q110" s="327"/>
      <c r="R110" s="327"/>
      <c r="S110" s="338"/>
      <c r="T110" s="357" t="s">
        <v>40</v>
      </c>
      <c r="U110" s="347"/>
      <c r="V110" s="178" t="s">
        <v>39</v>
      </c>
      <c r="W110" s="177"/>
      <c r="X110" s="167"/>
      <c r="Y110" s="177"/>
      <c r="Z110" s="176"/>
      <c r="AA110" s="176"/>
      <c r="AB110" s="176"/>
      <c r="AC110" s="125"/>
      <c r="AD110" s="175"/>
      <c r="AF110" s="341"/>
      <c r="AG110" s="342"/>
    </row>
    <row r="111" spans="1:33" s="337" customFormat="1" ht="14.45" customHeight="1" x14ac:dyDescent="0.25">
      <c r="A111" s="336"/>
      <c r="B111" s="336"/>
      <c r="C111" s="336"/>
      <c r="D111" s="336"/>
      <c r="E111" s="336"/>
      <c r="F111" s="336"/>
      <c r="G111" s="64" t="s">
        <v>16</v>
      </c>
      <c r="H111" s="424">
        <f t="shared" ref="H111:H120" si="32">IFERROR(IF(G111=$A$1,1,0),0)</f>
        <v>1</v>
      </c>
      <c r="I111" s="327">
        <v>1</v>
      </c>
      <c r="J111" s="327">
        <f t="shared" ref="J111:J120" si="33">I111</f>
        <v>1</v>
      </c>
      <c r="K111" s="327">
        <f t="shared" si="30"/>
        <v>1</v>
      </c>
      <c r="L111" s="327">
        <f t="shared" si="31"/>
        <v>1</v>
      </c>
      <c r="M111" s="327"/>
      <c r="N111" s="327"/>
      <c r="O111" s="327"/>
      <c r="P111" s="327"/>
      <c r="Q111" s="327"/>
      <c r="R111" s="327"/>
      <c r="S111" s="338"/>
      <c r="T111" s="157">
        <v>1</v>
      </c>
      <c r="U111" s="347"/>
      <c r="V111" s="169"/>
      <c r="W111" s="169"/>
      <c r="X111" s="169"/>
      <c r="Y111" s="164"/>
      <c r="Z111" s="164" t="s">
        <v>38</v>
      </c>
      <c r="AA111" s="174">
        <v>0.3</v>
      </c>
      <c r="AB111" s="173" t="s">
        <v>37</v>
      </c>
      <c r="AC111" s="172">
        <v>0.16300804173005867</v>
      </c>
      <c r="AD111" s="113">
        <f>ROUND($AD$109*AC111*T111,4)</f>
        <v>7997.4841999999999</v>
      </c>
      <c r="AF111" s="341"/>
      <c r="AG111" s="342"/>
    </row>
    <row r="112" spans="1:33" s="337" customFormat="1" ht="14.45" hidden="1" customHeight="1" x14ac:dyDescent="0.25">
      <c r="A112" s="336"/>
      <c r="B112" s="336"/>
      <c r="C112" s="336"/>
      <c r="D112" s="336"/>
      <c r="E112" s="336"/>
      <c r="F112" s="336"/>
      <c r="G112" s="64" t="s">
        <v>16</v>
      </c>
      <c r="H112" s="424">
        <f t="shared" si="32"/>
        <v>1</v>
      </c>
      <c r="I112" s="327">
        <f t="shared" ref="I112:I120" si="34">IF($AD112=0,0,1)</f>
        <v>0</v>
      </c>
      <c r="J112" s="327">
        <f t="shared" si="33"/>
        <v>0</v>
      </c>
      <c r="K112" s="327">
        <f t="shared" si="30"/>
        <v>0</v>
      </c>
      <c r="L112" s="327">
        <f t="shared" si="31"/>
        <v>0</v>
      </c>
      <c r="M112" s="327"/>
      <c r="N112" s="327"/>
      <c r="O112" s="327"/>
      <c r="P112" s="327"/>
      <c r="Q112" s="327"/>
      <c r="R112" s="327"/>
      <c r="S112" s="338"/>
      <c r="T112" s="157">
        <v>0</v>
      </c>
      <c r="U112" s="347"/>
      <c r="V112" s="169"/>
      <c r="W112" s="169"/>
      <c r="X112" s="169"/>
      <c r="Y112" s="166"/>
      <c r="Z112" s="171"/>
      <c r="AA112" s="170"/>
      <c r="AB112" s="164" t="s">
        <v>36</v>
      </c>
      <c r="AC112" s="163">
        <v>0.05</v>
      </c>
      <c r="AD112" s="113">
        <f t="shared" ref="AD112:AD120" si="35">ROUND($AD$109*AC112*T112,4)</f>
        <v>0</v>
      </c>
      <c r="AF112" s="341"/>
      <c r="AG112" s="342"/>
    </row>
    <row r="113" spans="1:33" s="337" customFormat="1" ht="14.45" hidden="1" customHeight="1" x14ac:dyDescent="0.25">
      <c r="A113" s="336"/>
      <c r="B113" s="336"/>
      <c r="C113" s="336"/>
      <c r="D113" s="336"/>
      <c r="E113" s="336"/>
      <c r="F113" s="336"/>
      <c r="G113" s="64" t="s">
        <v>16</v>
      </c>
      <c r="H113" s="424">
        <f t="shared" si="32"/>
        <v>1</v>
      </c>
      <c r="I113" s="327">
        <f t="shared" si="34"/>
        <v>0</v>
      </c>
      <c r="J113" s="327">
        <f t="shared" si="33"/>
        <v>0</v>
      </c>
      <c r="K113" s="327">
        <f t="shared" si="30"/>
        <v>0</v>
      </c>
      <c r="L113" s="327">
        <f t="shared" si="31"/>
        <v>0</v>
      </c>
      <c r="M113" s="327"/>
      <c r="N113" s="327"/>
      <c r="O113" s="327"/>
      <c r="P113" s="327"/>
      <c r="Q113" s="327"/>
      <c r="R113" s="327"/>
      <c r="S113" s="338"/>
      <c r="T113" s="157">
        <v>0</v>
      </c>
      <c r="U113" s="347"/>
      <c r="V113" s="169"/>
      <c r="W113" s="169"/>
      <c r="X113" s="169"/>
      <c r="Y113" s="166"/>
      <c r="Z113" s="165"/>
      <c r="AA113" s="165"/>
      <c r="AB113" s="164" t="s">
        <v>36</v>
      </c>
      <c r="AC113" s="163">
        <v>7.6999999999999999E-2</v>
      </c>
      <c r="AD113" s="113">
        <f t="shared" si="35"/>
        <v>0</v>
      </c>
      <c r="AF113" s="341"/>
      <c r="AG113" s="342"/>
    </row>
    <row r="114" spans="1:33" s="337" customFormat="1" ht="14.45" hidden="1" customHeight="1" x14ac:dyDescent="0.25">
      <c r="A114" s="336"/>
      <c r="B114" s="336"/>
      <c r="C114" s="336"/>
      <c r="D114" s="336"/>
      <c r="E114" s="336"/>
      <c r="F114" s="336"/>
      <c r="G114" s="64" t="s">
        <v>16</v>
      </c>
      <c r="H114" s="424">
        <f t="shared" si="32"/>
        <v>1</v>
      </c>
      <c r="I114" s="327">
        <f t="shared" si="34"/>
        <v>0</v>
      </c>
      <c r="J114" s="327">
        <f t="shared" si="33"/>
        <v>0</v>
      </c>
      <c r="K114" s="327">
        <f t="shared" si="30"/>
        <v>0</v>
      </c>
      <c r="L114" s="327">
        <f t="shared" si="31"/>
        <v>0</v>
      </c>
      <c r="M114" s="327"/>
      <c r="N114" s="327"/>
      <c r="O114" s="327"/>
      <c r="P114" s="327"/>
      <c r="Q114" s="327"/>
      <c r="R114" s="327"/>
      <c r="S114" s="338"/>
      <c r="T114" s="157">
        <v>0</v>
      </c>
      <c r="U114" s="347"/>
      <c r="V114" s="169"/>
      <c r="W114" s="169"/>
      <c r="X114" s="169"/>
      <c r="Y114" s="166"/>
      <c r="Z114" s="165"/>
      <c r="AA114" s="165"/>
      <c r="AB114" s="164" t="s">
        <v>35</v>
      </c>
      <c r="AC114" s="163">
        <v>1.4999999999999999E-2</v>
      </c>
      <c r="AD114" s="113">
        <f t="shared" si="35"/>
        <v>0</v>
      </c>
      <c r="AF114" s="341"/>
      <c r="AG114" s="342"/>
    </row>
    <row r="115" spans="1:33" s="337" customFormat="1" ht="14.45" hidden="1" customHeight="1" x14ac:dyDescent="0.25">
      <c r="A115" s="336"/>
      <c r="B115" s="336"/>
      <c r="C115" s="336"/>
      <c r="D115" s="336"/>
      <c r="E115" s="336"/>
      <c r="F115" s="336"/>
      <c r="G115" s="64" t="s">
        <v>16</v>
      </c>
      <c r="H115" s="424">
        <f t="shared" si="32"/>
        <v>1</v>
      </c>
      <c r="I115" s="327">
        <f t="shared" si="34"/>
        <v>0</v>
      </c>
      <c r="J115" s="327">
        <f t="shared" si="33"/>
        <v>0</v>
      </c>
      <c r="K115" s="327">
        <f t="shared" si="30"/>
        <v>0</v>
      </c>
      <c r="L115" s="327">
        <f t="shared" si="31"/>
        <v>0</v>
      </c>
      <c r="M115" s="327"/>
      <c r="N115" s="327"/>
      <c r="O115" s="327"/>
      <c r="P115" s="327"/>
      <c r="Q115" s="327"/>
      <c r="R115" s="327"/>
      <c r="S115" s="338"/>
      <c r="T115" s="157">
        <v>0</v>
      </c>
      <c r="U115" s="347"/>
      <c r="V115" s="169"/>
      <c r="W115" s="169"/>
      <c r="X115" s="169"/>
      <c r="Y115" s="166"/>
      <c r="Z115" s="165"/>
      <c r="AA115" s="165"/>
      <c r="AB115" s="164" t="s">
        <v>35</v>
      </c>
      <c r="AC115" s="163">
        <v>2.7E-2</v>
      </c>
      <c r="AD115" s="113">
        <f t="shared" si="35"/>
        <v>0</v>
      </c>
      <c r="AF115" s="341"/>
      <c r="AG115" s="342"/>
    </row>
    <row r="116" spans="1:33" s="337" customFormat="1" ht="14.45" hidden="1" customHeight="1" x14ac:dyDescent="0.25">
      <c r="A116" s="336"/>
      <c r="B116" s="336"/>
      <c r="C116" s="336"/>
      <c r="D116" s="336"/>
      <c r="E116" s="336"/>
      <c r="F116" s="336"/>
      <c r="G116" s="64" t="s">
        <v>14</v>
      </c>
      <c r="H116" s="424">
        <f t="shared" si="32"/>
        <v>0</v>
      </c>
      <c r="I116" s="327">
        <f t="shared" si="34"/>
        <v>0</v>
      </c>
      <c r="J116" s="327">
        <f t="shared" si="33"/>
        <v>0</v>
      </c>
      <c r="K116" s="327">
        <f t="shared" si="30"/>
        <v>0</v>
      </c>
      <c r="L116" s="327">
        <f t="shared" si="31"/>
        <v>0</v>
      </c>
      <c r="M116" s="327"/>
      <c r="N116" s="327"/>
      <c r="O116" s="327"/>
      <c r="P116" s="327"/>
      <c r="Q116" s="327"/>
      <c r="R116" s="327"/>
      <c r="S116" s="338"/>
      <c r="T116" s="157">
        <v>0</v>
      </c>
      <c r="U116" s="347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5"/>
        <v>0</v>
      </c>
      <c r="AF116" s="341"/>
      <c r="AG116" s="342"/>
    </row>
    <row r="117" spans="1:33" s="337" customFormat="1" ht="14.45" hidden="1" customHeight="1" x14ac:dyDescent="0.25">
      <c r="A117" s="336"/>
      <c r="B117" s="336"/>
      <c r="C117" s="336"/>
      <c r="D117" s="336"/>
      <c r="E117" s="336"/>
      <c r="F117" s="336"/>
      <c r="G117" s="64" t="s">
        <v>14</v>
      </c>
      <c r="H117" s="424">
        <f t="shared" si="32"/>
        <v>0</v>
      </c>
      <c r="I117" s="327">
        <f t="shared" si="34"/>
        <v>0</v>
      </c>
      <c r="J117" s="327">
        <f t="shared" si="33"/>
        <v>0</v>
      </c>
      <c r="K117" s="327">
        <f t="shared" si="30"/>
        <v>0</v>
      </c>
      <c r="L117" s="327">
        <f t="shared" si="31"/>
        <v>0</v>
      </c>
      <c r="M117" s="327"/>
      <c r="N117" s="327"/>
      <c r="O117" s="327"/>
      <c r="P117" s="327"/>
      <c r="Q117" s="327"/>
      <c r="R117" s="327"/>
      <c r="S117" s="338"/>
      <c r="T117" s="157">
        <v>0</v>
      </c>
      <c r="U117" s="347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35"/>
        <v>0</v>
      </c>
      <c r="AF117" s="341"/>
      <c r="AG117" s="342"/>
    </row>
    <row r="118" spans="1:33" s="337" customFormat="1" ht="14.45" hidden="1" customHeight="1" x14ac:dyDescent="0.25">
      <c r="A118" s="336"/>
      <c r="B118" s="336"/>
      <c r="C118" s="336"/>
      <c r="D118" s="336"/>
      <c r="E118" s="336"/>
      <c r="F118" s="336"/>
      <c r="G118" s="64" t="s">
        <v>14</v>
      </c>
      <c r="H118" s="424">
        <f t="shared" si="32"/>
        <v>0</v>
      </c>
      <c r="I118" s="327">
        <f t="shared" si="34"/>
        <v>0</v>
      </c>
      <c r="J118" s="327">
        <f t="shared" si="33"/>
        <v>0</v>
      </c>
      <c r="K118" s="327">
        <f t="shared" si="30"/>
        <v>0</v>
      </c>
      <c r="L118" s="327">
        <f t="shared" si="31"/>
        <v>0</v>
      </c>
      <c r="M118" s="327"/>
      <c r="N118" s="327"/>
      <c r="O118" s="327"/>
      <c r="P118" s="327"/>
      <c r="Q118" s="327"/>
      <c r="R118" s="327"/>
      <c r="S118" s="338"/>
      <c r="T118" s="157">
        <v>0</v>
      </c>
      <c r="U118" s="347"/>
      <c r="V118" s="169"/>
      <c r="W118" s="169"/>
      <c r="X118" s="169"/>
      <c r="Y118" s="166"/>
      <c r="Z118" s="165"/>
      <c r="AA118" s="165"/>
      <c r="AB118" s="164"/>
      <c r="AC118" s="163"/>
      <c r="AD118" s="113">
        <f t="shared" si="35"/>
        <v>0</v>
      </c>
      <c r="AF118" s="341"/>
      <c r="AG118" s="342"/>
    </row>
    <row r="119" spans="1:33" s="337" customFormat="1" ht="14.45" hidden="1" customHeight="1" x14ac:dyDescent="0.25">
      <c r="A119" s="336"/>
      <c r="B119" s="336"/>
      <c r="C119" s="336"/>
      <c r="D119" s="336"/>
      <c r="E119" s="336"/>
      <c r="F119" s="336"/>
      <c r="G119" s="64" t="s">
        <v>14</v>
      </c>
      <c r="H119" s="424">
        <f t="shared" si="32"/>
        <v>0</v>
      </c>
      <c r="I119" s="327">
        <f t="shared" si="34"/>
        <v>0</v>
      </c>
      <c r="J119" s="327">
        <f t="shared" si="33"/>
        <v>0</v>
      </c>
      <c r="K119" s="327">
        <f t="shared" si="30"/>
        <v>0</v>
      </c>
      <c r="L119" s="327">
        <f t="shared" si="31"/>
        <v>0</v>
      </c>
      <c r="M119" s="327"/>
      <c r="N119" s="327"/>
      <c r="O119" s="327"/>
      <c r="P119" s="327"/>
      <c r="Q119" s="327"/>
      <c r="R119" s="327"/>
      <c r="S119" s="338"/>
      <c r="T119" s="157">
        <v>0</v>
      </c>
      <c r="U119" s="347"/>
      <c r="V119" s="169"/>
      <c r="W119" s="169"/>
      <c r="X119" s="169"/>
      <c r="Y119" s="166"/>
      <c r="Z119" s="165"/>
      <c r="AA119" s="165"/>
      <c r="AB119" s="164"/>
      <c r="AC119" s="163"/>
      <c r="AD119" s="113">
        <f t="shared" si="35"/>
        <v>0</v>
      </c>
      <c r="AF119" s="341"/>
      <c r="AG119" s="342"/>
    </row>
    <row r="120" spans="1:33" s="337" customFormat="1" ht="14.45" hidden="1" customHeight="1" x14ac:dyDescent="0.25">
      <c r="A120" s="336"/>
      <c r="B120" s="336"/>
      <c r="C120" s="336"/>
      <c r="D120" s="336"/>
      <c r="E120" s="336"/>
      <c r="F120" s="336"/>
      <c r="G120" s="64" t="s">
        <v>14</v>
      </c>
      <c r="H120" s="424">
        <f t="shared" si="32"/>
        <v>0</v>
      </c>
      <c r="I120" s="327">
        <f t="shared" si="34"/>
        <v>0</v>
      </c>
      <c r="J120" s="327">
        <f t="shared" si="33"/>
        <v>0</v>
      </c>
      <c r="K120" s="327">
        <f t="shared" si="30"/>
        <v>0</v>
      </c>
      <c r="L120" s="327">
        <f t="shared" si="31"/>
        <v>0</v>
      </c>
      <c r="M120" s="327"/>
      <c r="N120" s="327"/>
      <c r="O120" s="327"/>
      <c r="P120" s="327"/>
      <c r="Q120" s="327"/>
      <c r="R120" s="327"/>
      <c r="S120" s="338"/>
      <c r="T120" s="157">
        <v>0</v>
      </c>
      <c r="U120" s="347"/>
      <c r="V120" s="167"/>
      <c r="W120" s="167"/>
      <c r="X120" s="167"/>
      <c r="Y120" s="166"/>
      <c r="Z120" s="165"/>
      <c r="AA120" s="165"/>
      <c r="AB120" s="164"/>
      <c r="AC120" s="163"/>
      <c r="AD120" s="113">
        <f t="shared" si="35"/>
        <v>0</v>
      </c>
      <c r="AF120" s="341"/>
      <c r="AG120" s="342"/>
    </row>
    <row r="121" spans="1:33" s="326" customFormat="1" x14ac:dyDescent="0.25">
      <c r="A121" s="327"/>
      <c r="B121" s="122">
        <f>IFERROR(IF($A121=0,0, ($AD121/$G$1)/$E$1  ),0)</f>
        <v>0</v>
      </c>
      <c r="C121" s="332">
        <f>IF($A121=0,0,$B121*$E$1)</f>
        <v>0</v>
      </c>
      <c r="D121" s="332">
        <f>IF($A121=0,0,$B121*$F$1)</f>
        <v>0</v>
      </c>
      <c r="E121" s="332"/>
      <c r="F121" s="122"/>
      <c r="I121" s="327">
        <v>1</v>
      </c>
      <c r="J121" s="338">
        <v>1</v>
      </c>
      <c r="K121" s="327">
        <f t="shared" si="30"/>
        <v>1</v>
      </c>
      <c r="L121" s="327">
        <f t="shared" si="31"/>
        <v>1</v>
      </c>
      <c r="M121" s="327"/>
      <c r="N121" s="327"/>
      <c r="O121" s="327"/>
      <c r="P121" s="327"/>
      <c r="Q121" s="327"/>
      <c r="R121" s="327"/>
      <c r="S121" s="327"/>
      <c r="T121" s="358"/>
      <c r="U121" s="345"/>
      <c r="V121" s="161"/>
      <c r="W121" s="161"/>
      <c r="X121" s="88"/>
      <c r="Y121" s="88"/>
      <c r="Z121" s="86"/>
      <c r="AA121" s="86"/>
      <c r="AB121" s="160"/>
      <c r="AC121" s="159" t="s">
        <v>34</v>
      </c>
      <c r="AD121" s="158">
        <f>ROUND(SUM(AD111:AD120),2)</f>
        <v>7997.48</v>
      </c>
      <c r="AF121" s="329"/>
      <c r="AG121" s="330"/>
    </row>
    <row r="122" spans="1:33" s="326" customFormat="1" x14ac:dyDescent="0.25">
      <c r="A122" s="325"/>
      <c r="B122" s="325"/>
      <c r="C122" s="325"/>
      <c r="D122" s="325"/>
      <c r="E122" s="325"/>
      <c r="F122" s="325"/>
      <c r="I122" s="327">
        <v>1</v>
      </c>
      <c r="J122" s="338">
        <v>1</v>
      </c>
      <c r="K122" s="327">
        <f t="shared" si="30"/>
        <v>1</v>
      </c>
      <c r="L122" s="327">
        <f t="shared" si="31"/>
        <v>1</v>
      </c>
      <c r="M122" s="327"/>
      <c r="N122" s="327"/>
      <c r="O122" s="327"/>
      <c r="P122" s="327"/>
      <c r="Q122" s="327"/>
      <c r="R122" s="327"/>
      <c r="S122" s="327"/>
      <c r="T122" s="359"/>
      <c r="U122" s="345"/>
      <c r="V122" s="153"/>
      <c r="W122" s="360"/>
      <c r="X122" s="360"/>
      <c r="Y122" s="361"/>
      <c r="Z122" s="362"/>
      <c r="AA122" s="362"/>
      <c r="AB122" s="363"/>
      <c r="AC122" s="148" t="s">
        <v>33</v>
      </c>
      <c r="AD122" s="364">
        <f>ROUND(AD109+AD121,2)</f>
        <v>57059.38</v>
      </c>
      <c r="AF122" s="329"/>
      <c r="AG122" s="341"/>
    </row>
    <row r="123" spans="1:33" s="326" customFormat="1" x14ac:dyDescent="0.25">
      <c r="A123" s="325"/>
      <c r="B123" s="325"/>
      <c r="C123" s="325"/>
      <c r="D123" s="325"/>
      <c r="E123" s="325"/>
      <c r="F123" s="325"/>
      <c r="I123" s="327">
        <v>1</v>
      </c>
      <c r="J123" s="338">
        <v>1</v>
      </c>
      <c r="K123" s="327">
        <f t="shared" si="30"/>
        <v>1</v>
      </c>
      <c r="L123" s="327">
        <f t="shared" si="31"/>
        <v>1</v>
      </c>
      <c r="M123" s="327"/>
      <c r="N123" s="327"/>
      <c r="O123" s="327"/>
      <c r="P123" s="327"/>
      <c r="Q123" s="327"/>
      <c r="R123" s="327"/>
      <c r="S123" s="327"/>
      <c r="T123" s="421" t="s">
        <v>32</v>
      </c>
      <c r="U123" s="328"/>
      <c r="V123" s="153"/>
      <c r="W123" s="366"/>
      <c r="X123" s="366"/>
      <c r="Y123" s="360"/>
      <c r="Z123" s="367"/>
      <c r="AA123" s="367"/>
      <c r="AB123" s="368"/>
      <c r="AC123" s="148" t="s">
        <v>31</v>
      </c>
      <c r="AD123" s="364">
        <f>ROUND(AD40+AD122,2)</f>
        <v>64209.03</v>
      </c>
      <c r="AF123" s="329"/>
      <c r="AG123" s="330"/>
    </row>
    <row r="124" spans="1:33" s="337" customFormat="1" ht="22.35" customHeight="1" x14ac:dyDescent="0.25">
      <c r="A124" s="336"/>
      <c r="B124" s="336"/>
      <c r="C124" s="336"/>
      <c r="D124" s="336"/>
      <c r="E124" s="336"/>
      <c r="F124" s="336"/>
      <c r="I124" s="338">
        <v>1</v>
      </c>
      <c r="J124" s="338">
        <v>1</v>
      </c>
      <c r="K124" s="338">
        <f t="shared" si="30"/>
        <v>1</v>
      </c>
      <c r="L124" s="338">
        <f t="shared" si="31"/>
        <v>1</v>
      </c>
      <c r="M124" s="338"/>
      <c r="N124" s="338"/>
      <c r="O124" s="338"/>
      <c r="P124" s="338"/>
      <c r="Q124" s="338"/>
      <c r="R124" s="338"/>
      <c r="S124" s="338"/>
      <c r="T124" s="146">
        <v>1400</v>
      </c>
      <c r="U124" s="369"/>
      <c r="V124" s="571" t="s">
        <v>30</v>
      </c>
      <c r="W124" s="571"/>
      <c r="X124" s="572" t="str">
        <f>IF($AD$122=0,"ZERO",CONCATENATE(TEXT(T124,"#.##0,00")," ",AC25))</f>
        <v>1.400,00 m²</v>
      </c>
      <c r="Y124" s="572"/>
      <c r="Z124" s="144"/>
      <c r="AA124" s="143"/>
      <c r="AB124" s="142"/>
      <c r="AC124" s="141" t="s">
        <v>29</v>
      </c>
      <c r="AD124" s="140">
        <f>IF(T124=0,0,ROUND(AD123/T124,2))</f>
        <v>45.86</v>
      </c>
      <c r="AF124" s="341"/>
      <c r="AG124" s="342"/>
    </row>
    <row r="125" spans="1:33" s="326" customFormat="1" ht="39.6" customHeight="1" x14ac:dyDescent="0.25">
      <c r="A125" s="325"/>
      <c r="B125" s="325"/>
      <c r="C125" s="325"/>
      <c r="D125" s="325"/>
      <c r="E125" s="325"/>
      <c r="F125" s="325"/>
      <c r="I125" s="327">
        <v>1</v>
      </c>
      <c r="J125" s="327">
        <f>IF(I125=1,1,IF(SUM(J126:J$173)+SUM(I$26:I125)&lt;$I$22,1,0))</f>
        <v>1</v>
      </c>
      <c r="K125" s="327">
        <f t="shared" si="30"/>
        <v>1</v>
      </c>
      <c r="L125" s="327">
        <f t="shared" si="31"/>
        <v>1</v>
      </c>
      <c r="M125" s="327"/>
      <c r="N125" s="327"/>
      <c r="O125" s="327"/>
      <c r="P125" s="327"/>
      <c r="Q125" s="327"/>
      <c r="R125" s="327"/>
      <c r="S125" s="327"/>
      <c r="T125" s="424" t="s">
        <v>8</v>
      </c>
      <c r="U125" s="328"/>
      <c r="V125" s="568" t="s">
        <v>28</v>
      </c>
      <c r="W125" s="568"/>
      <c r="X125" s="568"/>
      <c r="Y125" s="568"/>
      <c r="Z125" s="568"/>
      <c r="AA125" s="425" t="s">
        <v>22</v>
      </c>
      <c r="AB125" s="419" t="s">
        <v>21</v>
      </c>
      <c r="AC125" s="135" t="s">
        <v>24</v>
      </c>
      <c r="AD125" s="134" t="s">
        <v>20</v>
      </c>
      <c r="AF125" s="329"/>
      <c r="AG125" s="330"/>
    </row>
    <row r="126" spans="1:33" s="326" customFormat="1" x14ac:dyDescent="0.25">
      <c r="A126" s="327"/>
      <c r="B126" s="122">
        <f t="shared" ref="B126:B136" si="36">IFERROR(IF($A126=0,0, ($AD126)/$E$1  ),0)</f>
        <v>0</v>
      </c>
      <c r="C126" s="332">
        <f t="shared" ref="C126:C136" si="37">IF($A126=0,0,$B126*$E$1)</f>
        <v>0</v>
      </c>
      <c r="D126" s="332">
        <f t="shared" ref="D126:D136" si="38">IF($A126=0,0,$B126*$F$1)</f>
        <v>0</v>
      </c>
      <c r="E126" s="332">
        <f t="shared" ref="E126:E136" si="39">IFERROR(IF($A126=0,0,$AB126),0)</f>
        <v>0</v>
      </c>
      <c r="F126" s="122"/>
      <c r="I126" s="327">
        <v>1</v>
      </c>
      <c r="J126" s="327">
        <f>IF(I126=1,1,IF(SUM(J127:J$173)+SUM(I$26:I126)&lt;$I$22,1,0))</f>
        <v>1</v>
      </c>
      <c r="K126" s="327">
        <f t="shared" si="30"/>
        <v>1</v>
      </c>
      <c r="L126" s="327">
        <f t="shared" si="31"/>
        <v>1</v>
      </c>
      <c r="M126" s="327"/>
      <c r="N126" s="327"/>
      <c r="O126" s="327"/>
      <c r="P126" s="327"/>
      <c r="Q126" s="327"/>
      <c r="R126" s="327"/>
      <c r="S126" s="327"/>
      <c r="T126" s="334"/>
      <c r="U126" s="335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>ROUND(AC126*AB126,4)</f>
        <v>0</v>
      </c>
      <c r="AF126" s="329"/>
      <c r="AG126" s="330"/>
    </row>
    <row r="127" spans="1:33" s="326" customFormat="1" ht="14.45" hidden="1" customHeight="1" x14ac:dyDescent="0.25">
      <c r="A127" s="327">
        <f t="shared" ref="A127:A133" si="40">IFERROR(IF(AD127&gt;0,T127,0),0)</f>
        <v>0</v>
      </c>
      <c r="B127" s="122">
        <f t="shared" si="36"/>
        <v>0</v>
      </c>
      <c r="C127" s="332">
        <f t="shared" si="37"/>
        <v>0</v>
      </c>
      <c r="D127" s="332">
        <f t="shared" si="38"/>
        <v>0</v>
      </c>
      <c r="E127" s="332">
        <f t="shared" si="39"/>
        <v>0</v>
      </c>
      <c r="F127" s="325"/>
      <c r="I127" s="327">
        <f t="shared" ref="I127:I136" si="41">IF($AD127=0,0,1)</f>
        <v>0</v>
      </c>
      <c r="J127" s="327">
        <f>IF(I127=1,1,IF(SUM(J128:J$173)+SUM(I$26:I127)&lt;$I$22,1,0))</f>
        <v>0</v>
      </c>
      <c r="K127" s="327">
        <f t="shared" si="30"/>
        <v>0</v>
      </c>
      <c r="L127" s="327">
        <f t="shared" si="31"/>
        <v>0</v>
      </c>
      <c r="M127" s="327"/>
      <c r="N127" s="327"/>
      <c r="O127" s="327"/>
      <c r="P127" s="327"/>
      <c r="Q127" s="327"/>
      <c r="R127" s="327"/>
      <c r="S127" s="327"/>
      <c r="T127" s="334"/>
      <c r="U127" s="335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ref="AD127:AD136" si="42">ROUND(AC127*AB127,4)</f>
        <v>0</v>
      </c>
      <c r="AF127" s="329"/>
      <c r="AG127" s="330"/>
    </row>
    <row r="128" spans="1:33" s="326" customFormat="1" ht="14.45" hidden="1" customHeight="1" x14ac:dyDescent="0.25">
      <c r="A128" s="327">
        <f t="shared" si="40"/>
        <v>0</v>
      </c>
      <c r="B128" s="122">
        <f t="shared" si="36"/>
        <v>0</v>
      </c>
      <c r="C128" s="332">
        <f t="shared" si="37"/>
        <v>0</v>
      </c>
      <c r="D128" s="332">
        <f t="shared" si="38"/>
        <v>0</v>
      </c>
      <c r="E128" s="332">
        <f t="shared" si="39"/>
        <v>0</v>
      </c>
      <c r="F128" s="325"/>
      <c r="I128" s="327">
        <f t="shared" si="41"/>
        <v>0</v>
      </c>
      <c r="J128" s="327">
        <f>IF(I128=1,1,IF(SUM(J129:J$173)+SUM(I$26:I128)&lt;$I$22,1,0))</f>
        <v>0</v>
      </c>
      <c r="K128" s="327">
        <f t="shared" si="30"/>
        <v>0</v>
      </c>
      <c r="L128" s="327">
        <f t="shared" si="31"/>
        <v>0</v>
      </c>
      <c r="M128" s="327"/>
      <c r="N128" s="327"/>
      <c r="O128" s="327"/>
      <c r="P128" s="327"/>
      <c r="Q128" s="327"/>
      <c r="R128" s="327"/>
      <c r="S128" s="327"/>
      <c r="T128" s="334"/>
      <c r="U128" s="335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2"/>
        <v>0</v>
      </c>
      <c r="AF128" s="329"/>
      <c r="AG128" s="330"/>
    </row>
    <row r="129" spans="1:33" s="326" customFormat="1" ht="14.45" hidden="1" customHeight="1" x14ac:dyDescent="0.25">
      <c r="A129" s="327">
        <f t="shared" si="40"/>
        <v>0</v>
      </c>
      <c r="B129" s="122">
        <f t="shared" si="36"/>
        <v>0</v>
      </c>
      <c r="C129" s="332">
        <f t="shared" si="37"/>
        <v>0</v>
      </c>
      <c r="D129" s="332">
        <f t="shared" si="38"/>
        <v>0</v>
      </c>
      <c r="E129" s="332">
        <f t="shared" si="39"/>
        <v>0</v>
      </c>
      <c r="F129" s="325"/>
      <c r="I129" s="327">
        <f t="shared" si="41"/>
        <v>0</v>
      </c>
      <c r="J129" s="327">
        <f>IF(I129=1,1,IF(SUM(J130:J$173)+SUM(I$26:I129)&lt;$I$22,1,0))</f>
        <v>0</v>
      </c>
      <c r="K129" s="327">
        <f t="shared" si="30"/>
        <v>0</v>
      </c>
      <c r="L129" s="327">
        <f t="shared" si="31"/>
        <v>0</v>
      </c>
      <c r="M129" s="327"/>
      <c r="N129" s="327"/>
      <c r="O129" s="327"/>
      <c r="P129" s="327"/>
      <c r="Q129" s="327"/>
      <c r="R129" s="327"/>
      <c r="S129" s="327"/>
      <c r="T129" s="334"/>
      <c r="U129" s="335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2"/>
        <v>0</v>
      </c>
      <c r="AF129" s="329"/>
      <c r="AG129" s="330"/>
    </row>
    <row r="130" spans="1:33" s="326" customFormat="1" hidden="1" x14ac:dyDescent="0.25">
      <c r="A130" s="327">
        <f t="shared" si="40"/>
        <v>0</v>
      </c>
      <c r="B130" s="122">
        <f t="shared" si="36"/>
        <v>0</v>
      </c>
      <c r="C130" s="332">
        <f t="shared" si="37"/>
        <v>0</v>
      </c>
      <c r="D130" s="332">
        <f t="shared" si="38"/>
        <v>0</v>
      </c>
      <c r="E130" s="332">
        <f t="shared" si="39"/>
        <v>0</v>
      </c>
      <c r="F130" s="325"/>
      <c r="I130" s="327">
        <f t="shared" si="41"/>
        <v>0</v>
      </c>
      <c r="J130" s="327">
        <f>IF(I130=1,1,IF(SUM(J131:J$173)+SUM(I$26:I130)&lt;$I$22,1,0))</f>
        <v>0</v>
      </c>
      <c r="K130" s="327">
        <f t="shared" si="30"/>
        <v>0</v>
      </c>
      <c r="L130" s="327">
        <f t="shared" si="31"/>
        <v>0</v>
      </c>
      <c r="M130" s="327"/>
      <c r="N130" s="327"/>
      <c r="O130" s="327"/>
      <c r="P130" s="327"/>
      <c r="Q130" s="327"/>
      <c r="R130" s="327"/>
      <c r="S130" s="327"/>
      <c r="T130" s="334"/>
      <c r="U130" s="335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2"/>
        <v>0</v>
      </c>
      <c r="AF130" s="329"/>
      <c r="AG130" s="330"/>
    </row>
    <row r="131" spans="1:33" s="326" customFormat="1" hidden="1" x14ac:dyDescent="0.25">
      <c r="A131" s="327">
        <f t="shared" si="40"/>
        <v>0</v>
      </c>
      <c r="B131" s="122">
        <f t="shared" si="36"/>
        <v>0</v>
      </c>
      <c r="C131" s="332">
        <f t="shared" si="37"/>
        <v>0</v>
      </c>
      <c r="D131" s="332">
        <f t="shared" si="38"/>
        <v>0</v>
      </c>
      <c r="E131" s="332">
        <f t="shared" si="39"/>
        <v>0</v>
      </c>
      <c r="F131" s="325"/>
      <c r="I131" s="327">
        <f t="shared" si="41"/>
        <v>0</v>
      </c>
      <c r="J131" s="327">
        <f>IF(I131=1,1,IF(SUM(J132:J$173)+SUM(I$26:I131)&lt;$I$22,1,0))</f>
        <v>0</v>
      </c>
      <c r="K131" s="327">
        <f t="shared" si="30"/>
        <v>0</v>
      </c>
      <c r="L131" s="327">
        <f t="shared" si="31"/>
        <v>0</v>
      </c>
      <c r="M131" s="327"/>
      <c r="N131" s="327"/>
      <c r="O131" s="327"/>
      <c r="P131" s="327"/>
      <c r="Q131" s="327"/>
      <c r="R131" s="327"/>
      <c r="S131" s="327"/>
      <c r="T131" s="334"/>
      <c r="U131" s="335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2"/>
        <v>0</v>
      </c>
      <c r="AF131" s="329"/>
      <c r="AG131" s="330"/>
    </row>
    <row r="132" spans="1:33" s="326" customFormat="1" hidden="1" x14ac:dyDescent="0.25">
      <c r="A132" s="327">
        <f t="shared" si="40"/>
        <v>0</v>
      </c>
      <c r="B132" s="122">
        <f t="shared" si="36"/>
        <v>0</v>
      </c>
      <c r="C132" s="332">
        <f t="shared" si="37"/>
        <v>0</v>
      </c>
      <c r="D132" s="332">
        <f t="shared" si="38"/>
        <v>0</v>
      </c>
      <c r="E132" s="332">
        <f t="shared" si="39"/>
        <v>0</v>
      </c>
      <c r="F132" s="325"/>
      <c r="I132" s="327">
        <f t="shared" si="41"/>
        <v>0</v>
      </c>
      <c r="J132" s="327">
        <f>IF(I132=1,1,IF(SUM(J133:J$173)+SUM(I$26:I132)&lt;$I$22,1,0))</f>
        <v>1</v>
      </c>
      <c r="K132" s="327">
        <f t="shared" si="30"/>
        <v>1</v>
      </c>
      <c r="L132" s="327">
        <f t="shared" si="31"/>
        <v>1</v>
      </c>
      <c r="M132" s="327"/>
      <c r="N132" s="327"/>
      <c r="O132" s="327"/>
      <c r="P132" s="327"/>
      <c r="Q132" s="327"/>
      <c r="R132" s="327"/>
      <c r="S132" s="327"/>
      <c r="T132" s="334"/>
      <c r="U132" s="335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2"/>
        <v>0</v>
      </c>
      <c r="AF132" s="329"/>
      <c r="AG132" s="330"/>
    </row>
    <row r="133" spans="1:33" s="326" customFormat="1" hidden="1" x14ac:dyDescent="0.25">
      <c r="A133" s="327">
        <f t="shared" si="40"/>
        <v>0</v>
      </c>
      <c r="B133" s="122">
        <f t="shared" si="36"/>
        <v>0</v>
      </c>
      <c r="C133" s="332">
        <f t="shared" si="37"/>
        <v>0</v>
      </c>
      <c r="D133" s="332">
        <f t="shared" si="38"/>
        <v>0</v>
      </c>
      <c r="E133" s="332">
        <f t="shared" si="39"/>
        <v>0</v>
      </c>
      <c r="F133" s="325"/>
      <c r="I133" s="327">
        <f t="shared" si="41"/>
        <v>0</v>
      </c>
      <c r="J133" s="327">
        <f>IF(I133=1,1,IF(SUM(J134:J$173)+SUM(I$26:I133)&lt;$I$22,1,0))</f>
        <v>1</v>
      </c>
      <c r="K133" s="327">
        <f t="shared" si="30"/>
        <v>1</v>
      </c>
      <c r="L133" s="327">
        <f t="shared" si="31"/>
        <v>1</v>
      </c>
      <c r="M133" s="327"/>
      <c r="N133" s="327"/>
      <c r="O133" s="327"/>
      <c r="P133" s="327"/>
      <c r="Q133" s="327"/>
      <c r="R133" s="327"/>
      <c r="S133" s="327"/>
      <c r="T133" s="334"/>
      <c r="U133" s="335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2"/>
        <v>0</v>
      </c>
      <c r="AF133" s="329"/>
      <c r="AG133" s="330"/>
    </row>
    <row r="134" spans="1:33" s="326" customFormat="1" x14ac:dyDescent="0.25">
      <c r="A134" s="327"/>
      <c r="B134" s="122">
        <f t="shared" si="36"/>
        <v>0</v>
      </c>
      <c r="C134" s="332">
        <f t="shared" si="37"/>
        <v>0</v>
      </c>
      <c r="D134" s="332">
        <f t="shared" si="38"/>
        <v>0</v>
      </c>
      <c r="E134" s="332">
        <f t="shared" si="39"/>
        <v>0</v>
      </c>
      <c r="F134" s="325"/>
      <c r="I134" s="327">
        <f t="shared" si="41"/>
        <v>0</v>
      </c>
      <c r="J134" s="327">
        <f>IF(I134=1,1,IF(SUM(J135:J$173)+SUM(I$26:I134)&lt;$I$22,1,0))</f>
        <v>1</v>
      </c>
      <c r="K134" s="327">
        <f t="shared" si="30"/>
        <v>1</v>
      </c>
      <c r="L134" s="327">
        <f t="shared" si="31"/>
        <v>1</v>
      </c>
      <c r="M134" s="327"/>
      <c r="N134" s="327"/>
      <c r="O134" s="327"/>
      <c r="P134" s="327"/>
      <c r="Q134" s="327"/>
      <c r="R134" s="327"/>
      <c r="S134" s="327"/>
      <c r="T134" s="334"/>
      <c r="U134" s="335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42"/>
        <v>0</v>
      </c>
      <c r="AF134" s="329"/>
      <c r="AG134" s="330"/>
    </row>
    <row r="135" spans="1:33" s="326" customFormat="1" x14ac:dyDescent="0.25">
      <c r="A135" s="327"/>
      <c r="B135" s="122">
        <f t="shared" si="36"/>
        <v>0</v>
      </c>
      <c r="C135" s="332">
        <f t="shared" si="37"/>
        <v>0</v>
      </c>
      <c r="D135" s="332">
        <f t="shared" si="38"/>
        <v>0</v>
      </c>
      <c r="E135" s="332">
        <f t="shared" si="39"/>
        <v>0</v>
      </c>
      <c r="F135" s="325"/>
      <c r="I135" s="327">
        <f t="shared" si="41"/>
        <v>0</v>
      </c>
      <c r="J135" s="327">
        <f>IF(I135=1,1,IF(SUM(J136:J$173)+SUM(I$26:I135)&lt;$I$22,1,0))</f>
        <v>1</v>
      </c>
      <c r="K135" s="327">
        <f t="shared" si="30"/>
        <v>1</v>
      </c>
      <c r="L135" s="327">
        <f t="shared" si="31"/>
        <v>1</v>
      </c>
      <c r="M135" s="327"/>
      <c r="N135" s="327"/>
      <c r="O135" s="327"/>
      <c r="P135" s="327"/>
      <c r="Q135" s="327"/>
      <c r="R135" s="327"/>
      <c r="S135" s="327"/>
      <c r="T135" s="334"/>
      <c r="U135" s="335"/>
      <c r="V135" s="563" t="s">
        <v>19</v>
      </c>
      <c r="W135" s="563"/>
      <c r="X135" s="563"/>
      <c r="Y135" s="563"/>
      <c r="Z135" s="563"/>
      <c r="AA135" s="131" t="s">
        <v>19</v>
      </c>
      <c r="AB135" s="115"/>
      <c r="AC135" s="114">
        <v>0</v>
      </c>
      <c r="AD135" s="113">
        <f t="shared" si="42"/>
        <v>0</v>
      </c>
      <c r="AF135" s="329"/>
      <c r="AG135" s="330"/>
    </row>
    <row r="136" spans="1:33" s="326" customFormat="1" x14ac:dyDescent="0.25">
      <c r="A136" s="327"/>
      <c r="B136" s="122">
        <f t="shared" si="36"/>
        <v>0</v>
      </c>
      <c r="C136" s="332">
        <f t="shared" si="37"/>
        <v>0</v>
      </c>
      <c r="D136" s="332">
        <f t="shared" si="38"/>
        <v>0</v>
      </c>
      <c r="E136" s="332">
        <f t="shared" si="39"/>
        <v>0</v>
      </c>
      <c r="F136" s="325"/>
      <c r="I136" s="327">
        <f t="shared" si="41"/>
        <v>0</v>
      </c>
      <c r="J136" s="327">
        <f>IF(I136=1,1,IF(SUM(J137:J$173)+SUM(I$26:I136)&lt;$I$22,1,0))</f>
        <v>1</v>
      </c>
      <c r="K136" s="327">
        <f t="shared" si="30"/>
        <v>1</v>
      </c>
      <c r="L136" s="327">
        <f t="shared" si="31"/>
        <v>1</v>
      </c>
      <c r="M136" s="327"/>
      <c r="N136" s="327"/>
      <c r="O136" s="327"/>
      <c r="P136" s="327"/>
      <c r="Q136" s="327"/>
      <c r="R136" s="327"/>
      <c r="S136" s="327"/>
      <c r="T136" s="334"/>
      <c r="U136" s="335"/>
      <c r="V136" s="563" t="s">
        <v>19</v>
      </c>
      <c r="W136" s="563"/>
      <c r="X136" s="563"/>
      <c r="Y136" s="563"/>
      <c r="Z136" s="563"/>
      <c r="AA136" s="131" t="s">
        <v>19</v>
      </c>
      <c r="AB136" s="115"/>
      <c r="AC136" s="114">
        <v>0</v>
      </c>
      <c r="AD136" s="113">
        <f t="shared" si="42"/>
        <v>0</v>
      </c>
      <c r="AF136" s="329"/>
      <c r="AG136" s="330"/>
    </row>
    <row r="137" spans="1:33" s="337" customFormat="1" ht="22.35" customHeight="1" x14ac:dyDescent="0.25">
      <c r="A137" s="336"/>
      <c r="B137" s="336"/>
      <c r="C137" s="336"/>
      <c r="D137" s="336"/>
      <c r="E137" s="336"/>
      <c r="F137" s="336"/>
      <c r="I137" s="338">
        <v>1</v>
      </c>
      <c r="J137" s="338">
        <v>1</v>
      </c>
      <c r="K137" s="338">
        <f t="shared" si="30"/>
        <v>1</v>
      </c>
      <c r="L137" s="338">
        <f t="shared" si="31"/>
        <v>1</v>
      </c>
      <c r="M137" s="338"/>
      <c r="N137" s="338"/>
      <c r="O137" s="338"/>
      <c r="P137" s="338"/>
      <c r="Q137" s="338"/>
      <c r="R137" s="338"/>
      <c r="S137" s="338"/>
      <c r="T137" s="339"/>
      <c r="U137" s="340"/>
      <c r="V137" s="129"/>
      <c r="W137" s="129"/>
      <c r="X137" s="129"/>
      <c r="Y137" s="128"/>
      <c r="Z137" s="127"/>
      <c r="AA137" s="127"/>
      <c r="AB137" s="126"/>
      <c r="AC137" s="125" t="s">
        <v>27</v>
      </c>
      <c r="AD137" s="105">
        <f>ROUND(SUM(AD126:AD136),2)</f>
        <v>0</v>
      </c>
      <c r="AF137" s="341"/>
      <c r="AG137" s="342"/>
    </row>
    <row r="138" spans="1:33" s="326" customFormat="1" ht="25.5" x14ac:dyDescent="0.25">
      <c r="H138" s="370" t="s">
        <v>26</v>
      </c>
      <c r="I138" s="327">
        <v>1</v>
      </c>
      <c r="J138" s="327">
        <f>IF(I138=1,1,IF(SUM(J141:J$173)+SUM(I$26:I138)&lt;$I$22,1,0))</f>
        <v>1</v>
      </c>
      <c r="K138" s="327">
        <f t="shared" si="30"/>
        <v>1</v>
      </c>
      <c r="L138" s="327">
        <f t="shared" si="31"/>
        <v>1</v>
      </c>
      <c r="M138" s="327"/>
      <c r="N138" s="327"/>
      <c r="O138" s="327"/>
      <c r="P138" s="327"/>
      <c r="Q138" s="327"/>
      <c r="R138" s="327"/>
      <c r="S138" s="327"/>
      <c r="T138" s="424" t="s">
        <v>8</v>
      </c>
      <c r="U138" s="328"/>
      <c r="V138" s="568" t="s">
        <v>25</v>
      </c>
      <c r="W138" s="568"/>
      <c r="X138" s="568"/>
      <c r="Y138" s="568"/>
      <c r="Z138" s="568"/>
      <c r="AA138" s="425" t="s">
        <v>22</v>
      </c>
      <c r="AB138" s="419" t="s">
        <v>21</v>
      </c>
      <c r="AC138" s="135" t="s">
        <v>24</v>
      </c>
      <c r="AD138" s="134" t="s">
        <v>20</v>
      </c>
      <c r="AF138" s="329"/>
      <c r="AG138" s="330"/>
    </row>
    <row r="139" spans="1:33" s="27" customFormat="1" x14ac:dyDescent="0.25">
      <c r="A139" s="326"/>
      <c r="B139" s="326"/>
      <c r="C139" s="326"/>
      <c r="D139" s="326"/>
      <c r="E139" s="326"/>
      <c r="F139" s="326"/>
      <c r="G139" s="326"/>
      <c r="H139" s="370"/>
      <c r="I139" s="327"/>
      <c r="J139" s="327"/>
      <c r="K139" s="327"/>
      <c r="L139" s="33"/>
      <c r="M139" s="33"/>
      <c r="N139" s="33"/>
      <c r="O139" s="33"/>
      <c r="P139" s="33"/>
      <c r="Q139" s="33"/>
      <c r="R139" s="33"/>
      <c r="S139" s="33"/>
      <c r="T139" s="435"/>
      <c r="U139" s="124"/>
      <c r="V139" s="431" t="s">
        <v>480</v>
      </c>
      <c r="W139" s="431"/>
      <c r="X139" s="431"/>
      <c r="Y139" s="431"/>
      <c r="Z139" s="431"/>
      <c r="AA139" s="131" t="s">
        <v>441</v>
      </c>
      <c r="AB139" s="115">
        <v>8</v>
      </c>
      <c r="AC139" s="207">
        <f>VLOOKUP(V139,BASE!$B$5:$E$60,4,FALSE)</f>
        <v>162</v>
      </c>
      <c r="AD139" s="113">
        <f>ROUND(AC139*AB139,2)</f>
        <v>1296</v>
      </c>
      <c r="AE139" s="32"/>
      <c r="AF139" s="39"/>
      <c r="AG139" s="38"/>
    </row>
    <row r="140" spans="1:33" s="27" customFormat="1" x14ac:dyDescent="0.25">
      <c r="A140" s="326"/>
      <c r="B140" s="326"/>
      <c r="C140" s="326"/>
      <c r="D140" s="326"/>
      <c r="E140" s="326"/>
      <c r="F140" s="326"/>
      <c r="G140" s="326"/>
      <c r="H140" s="370"/>
      <c r="I140" s="327"/>
      <c r="J140" s="327"/>
      <c r="K140" s="327"/>
      <c r="L140" s="33"/>
      <c r="M140" s="33"/>
      <c r="N140" s="33"/>
      <c r="O140" s="33"/>
      <c r="P140" s="33"/>
      <c r="Q140" s="33"/>
      <c r="R140" s="33"/>
      <c r="S140" s="33"/>
      <c r="T140" s="435"/>
      <c r="U140" s="124"/>
      <c r="V140" s="431" t="s">
        <v>479</v>
      </c>
      <c r="W140" s="431"/>
      <c r="X140" s="431"/>
      <c r="Y140" s="431"/>
      <c r="Z140" s="431"/>
      <c r="AA140" s="131" t="s">
        <v>441</v>
      </c>
      <c r="AB140" s="115">
        <v>22</v>
      </c>
      <c r="AC140" s="207">
        <f>VLOOKUP(V140,BASE!$B$5:$E$60,4,FALSE)</f>
        <v>120</v>
      </c>
      <c r="AD140" s="113">
        <f>ROUND(AC140*AB140,2)</f>
        <v>2640</v>
      </c>
      <c r="AE140" s="32"/>
      <c r="AF140" s="39"/>
      <c r="AG140" s="38"/>
    </row>
    <row r="141" spans="1:33" s="326" customFormat="1" x14ac:dyDescent="0.25">
      <c r="A141" s="327"/>
      <c r="B141" s="122">
        <f t="shared" ref="B141:B151" si="43">IFERROR(IF($A141=0,0, ($AD141)/$E$1  ),0)</f>
        <v>0</v>
      </c>
      <c r="C141" s="332">
        <f t="shared" ref="C141:C151" si="44">IF($A141=0,0,$B141*$E$1)</f>
        <v>0</v>
      </c>
      <c r="D141" s="332">
        <f t="shared" ref="D141:D151" si="45">IF($A141=0,0,$B141*$F$1)</f>
        <v>0</v>
      </c>
      <c r="E141" s="332">
        <f t="shared" ref="E141:E151" si="46">IFERROR(IF($A141=0,0,$AB141),0)</f>
        <v>0</v>
      </c>
      <c r="F141" s="325"/>
      <c r="G141" s="326">
        <f t="shared" ref="G141:G151" ca="1" si="47">IF($H141=0,0,IFERROR(INDIRECT(CONCATENATE("'",$T141,"'!E1")),0))</f>
        <v>0</v>
      </c>
      <c r="H141" s="424">
        <f t="shared" ref="H141:H151" ca="1" si="48">IFERROR(IF(CONCATENATE(INDIRECT(CONCATENATE("'",$T141,"'!B1")))=CONCATENATE($T141),1,0),0)</f>
        <v>0</v>
      </c>
      <c r="I141" s="327">
        <v>1</v>
      </c>
      <c r="J141" s="327">
        <v>0</v>
      </c>
      <c r="K141" s="327">
        <f t="shared" si="30"/>
        <v>1</v>
      </c>
      <c r="L141" s="327">
        <f t="shared" si="31"/>
        <v>1</v>
      </c>
      <c r="M141" s="327"/>
      <c r="N141" s="327"/>
      <c r="O141" s="327"/>
      <c r="P141" s="327"/>
      <c r="Q141" s="327"/>
      <c r="R141" s="327"/>
      <c r="S141" s="327"/>
      <c r="T141" s="334"/>
      <c r="U141" s="335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>ROUND(AC141*AB141,4)</f>
        <v>0</v>
      </c>
      <c r="AF141" s="325"/>
      <c r="AG141" s="330"/>
    </row>
    <row r="142" spans="1:33" s="326" customFormat="1" hidden="1" x14ac:dyDescent="0.25">
      <c r="A142" s="327">
        <f t="shared" ref="A142:A151" si="49">IFERROR(IF(AD142&gt;0,T142,0),0)</f>
        <v>0</v>
      </c>
      <c r="B142" s="122">
        <f t="shared" si="43"/>
        <v>0</v>
      </c>
      <c r="C142" s="332">
        <f t="shared" si="44"/>
        <v>0</v>
      </c>
      <c r="D142" s="332">
        <f t="shared" si="45"/>
        <v>0</v>
      </c>
      <c r="E142" s="332">
        <f t="shared" si="46"/>
        <v>0</v>
      </c>
      <c r="G142" s="326">
        <f t="shared" ca="1" si="47"/>
        <v>0</v>
      </c>
      <c r="H142" s="424">
        <f t="shared" ca="1" si="48"/>
        <v>0</v>
      </c>
      <c r="I142" s="327">
        <f t="shared" ref="I142:I151" si="50">IF($AD142=0,0,1)</f>
        <v>0</v>
      </c>
      <c r="J142" s="327">
        <v>0</v>
      </c>
      <c r="K142" s="327">
        <f t="shared" si="30"/>
        <v>0</v>
      </c>
      <c r="L142" s="327">
        <f t="shared" si="31"/>
        <v>0</v>
      </c>
      <c r="M142" s="327"/>
      <c r="N142" s="327"/>
      <c r="O142" s="327"/>
      <c r="P142" s="327"/>
      <c r="Q142" s="327"/>
      <c r="R142" s="327"/>
      <c r="S142" s="327"/>
      <c r="T142" s="334"/>
      <c r="U142" s="335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ref="AD142:AD151" si="51">ROUND(AC142*AB142,4)</f>
        <v>0</v>
      </c>
      <c r="AF142" s="329"/>
      <c r="AG142" s="330"/>
    </row>
    <row r="143" spans="1:33" s="326" customFormat="1" hidden="1" x14ac:dyDescent="0.25">
      <c r="A143" s="327">
        <f t="shared" si="49"/>
        <v>0</v>
      </c>
      <c r="B143" s="122">
        <f t="shared" si="43"/>
        <v>0</v>
      </c>
      <c r="C143" s="332">
        <f t="shared" si="44"/>
        <v>0</v>
      </c>
      <c r="D143" s="332">
        <f t="shared" si="45"/>
        <v>0</v>
      </c>
      <c r="E143" s="332">
        <f t="shared" si="46"/>
        <v>0</v>
      </c>
      <c r="G143" s="326">
        <f t="shared" ca="1" si="47"/>
        <v>0</v>
      </c>
      <c r="H143" s="424">
        <f t="shared" ca="1" si="48"/>
        <v>0</v>
      </c>
      <c r="I143" s="327">
        <f t="shared" si="50"/>
        <v>0</v>
      </c>
      <c r="J143" s="327">
        <v>0</v>
      </c>
      <c r="K143" s="327">
        <f t="shared" si="30"/>
        <v>0</v>
      </c>
      <c r="L143" s="327">
        <f t="shared" si="31"/>
        <v>0</v>
      </c>
      <c r="M143" s="327"/>
      <c r="N143" s="327"/>
      <c r="O143" s="327"/>
      <c r="P143" s="327"/>
      <c r="Q143" s="327"/>
      <c r="R143" s="327"/>
      <c r="S143" s="327"/>
      <c r="T143" s="334"/>
      <c r="U143" s="335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1"/>
        <v>0</v>
      </c>
      <c r="AF143" s="329"/>
      <c r="AG143" s="330"/>
    </row>
    <row r="144" spans="1:33" s="326" customFormat="1" hidden="1" x14ac:dyDescent="0.25">
      <c r="A144" s="327">
        <f t="shared" si="49"/>
        <v>0</v>
      </c>
      <c r="B144" s="122">
        <f t="shared" si="43"/>
        <v>0</v>
      </c>
      <c r="C144" s="332">
        <f t="shared" si="44"/>
        <v>0</v>
      </c>
      <c r="D144" s="332">
        <f t="shared" si="45"/>
        <v>0</v>
      </c>
      <c r="E144" s="332">
        <f t="shared" si="46"/>
        <v>0</v>
      </c>
      <c r="G144" s="326">
        <f t="shared" ca="1" si="47"/>
        <v>0</v>
      </c>
      <c r="H144" s="424">
        <f t="shared" ca="1" si="48"/>
        <v>0</v>
      </c>
      <c r="I144" s="327">
        <f t="shared" si="50"/>
        <v>0</v>
      </c>
      <c r="J144" s="327">
        <v>0</v>
      </c>
      <c r="K144" s="327">
        <f t="shared" si="30"/>
        <v>0</v>
      </c>
      <c r="L144" s="327">
        <f t="shared" si="31"/>
        <v>0</v>
      </c>
      <c r="M144" s="327"/>
      <c r="N144" s="327"/>
      <c r="O144" s="327"/>
      <c r="P144" s="327"/>
      <c r="Q144" s="327"/>
      <c r="R144" s="327"/>
      <c r="S144" s="327"/>
      <c r="T144" s="334"/>
      <c r="U144" s="335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1"/>
        <v>0</v>
      </c>
      <c r="AF144" s="329"/>
      <c r="AG144" s="330"/>
    </row>
    <row r="145" spans="1:33" s="326" customFormat="1" hidden="1" x14ac:dyDescent="0.25">
      <c r="A145" s="327">
        <f t="shared" si="49"/>
        <v>0</v>
      </c>
      <c r="B145" s="122">
        <f t="shared" si="43"/>
        <v>0</v>
      </c>
      <c r="C145" s="332">
        <f t="shared" si="44"/>
        <v>0</v>
      </c>
      <c r="D145" s="332">
        <f t="shared" si="45"/>
        <v>0</v>
      </c>
      <c r="E145" s="332">
        <f t="shared" si="46"/>
        <v>0</v>
      </c>
      <c r="G145" s="326">
        <f t="shared" ca="1" si="47"/>
        <v>0</v>
      </c>
      <c r="H145" s="424">
        <f t="shared" ca="1" si="48"/>
        <v>0</v>
      </c>
      <c r="I145" s="327">
        <f t="shared" si="50"/>
        <v>0</v>
      </c>
      <c r="J145" s="327">
        <v>0</v>
      </c>
      <c r="K145" s="327">
        <f t="shared" si="30"/>
        <v>0</v>
      </c>
      <c r="L145" s="327">
        <f t="shared" si="31"/>
        <v>0</v>
      </c>
      <c r="M145" s="327"/>
      <c r="N145" s="327"/>
      <c r="O145" s="327"/>
      <c r="P145" s="327"/>
      <c r="Q145" s="327"/>
      <c r="R145" s="327"/>
      <c r="S145" s="327"/>
      <c r="T145" s="334"/>
      <c r="U145" s="335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1"/>
        <v>0</v>
      </c>
      <c r="AF145" s="329"/>
      <c r="AG145" s="330"/>
    </row>
    <row r="146" spans="1:33" s="326" customFormat="1" hidden="1" x14ac:dyDescent="0.25">
      <c r="A146" s="327">
        <f t="shared" si="49"/>
        <v>0</v>
      </c>
      <c r="B146" s="122">
        <f t="shared" si="43"/>
        <v>0</v>
      </c>
      <c r="C146" s="332">
        <f t="shared" si="44"/>
        <v>0</v>
      </c>
      <c r="D146" s="332">
        <f t="shared" si="45"/>
        <v>0</v>
      </c>
      <c r="E146" s="332">
        <f t="shared" si="46"/>
        <v>0</v>
      </c>
      <c r="G146" s="326">
        <f t="shared" ca="1" si="47"/>
        <v>0</v>
      </c>
      <c r="H146" s="424">
        <f t="shared" ca="1" si="48"/>
        <v>0</v>
      </c>
      <c r="I146" s="327">
        <f t="shared" si="50"/>
        <v>0</v>
      </c>
      <c r="J146" s="327">
        <v>0</v>
      </c>
      <c r="K146" s="327">
        <f t="shared" si="30"/>
        <v>0</v>
      </c>
      <c r="L146" s="327">
        <f t="shared" si="31"/>
        <v>0</v>
      </c>
      <c r="M146" s="327"/>
      <c r="N146" s="327"/>
      <c r="O146" s="327"/>
      <c r="P146" s="327"/>
      <c r="Q146" s="327"/>
      <c r="R146" s="327"/>
      <c r="S146" s="327"/>
      <c r="T146" s="334"/>
      <c r="U146" s="335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1"/>
        <v>0</v>
      </c>
      <c r="AF146" s="329"/>
      <c r="AG146" s="330"/>
    </row>
    <row r="147" spans="1:33" s="326" customFormat="1" hidden="1" x14ac:dyDescent="0.25">
      <c r="A147" s="327">
        <f t="shared" si="49"/>
        <v>0</v>
      </c>
      <c r="B147" s="122">
        <f t="shared" si="43"/>
        <v>0</v>
      </c>
      <c r="C147" s="332">
        <f t="shared" si="44"/>
        <v>0</v>
      </c>
      <c r="D147" s="332">
        <f t="shared" si="45"/>
        <v>0</v>
      </c>
      <c r="E147" s="332">
        <f t="shared" si="46"/>
        <v>0</v>
      </c>
      <c r="G147" s="326">
        <f t="shared" ca="1" si="47"/>
        <v>0</v>
      </c>
      <c r="H147" s="424">
        <f t="shared" ca="1" si="48"/>
        <v>0</v>
      </c>
      <c r="I147" s="327">
        <f t="shared" si="50"/>
        <v>0</v>
      </c>
      <c r="J147" s="327">
        <v>0</v>
      </c>
      <c r="K147" s="327">
        <f t="shared" si="30"/>
        <v>0</v>
      </c>
      <c r="L147" s="327">
        <f t="shared" si="31"/>
        <v>0</v>
      </c>
      <c r="M147" s="327"/>
      <c r="N147" s="327"/>
      <c r="O147" s="327"/>
      <c r="P147" s="327"/>
      <c r="Q147" s="327"/>
      <c r="R147" s="327"/>
      <c r="S147" s="327"/>
      <c r="T147" s="334"/>
      <c r="U147" s="335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1"/>
        <v>0</v>
      </c>
      <c r="AF147" s="329"/>
      <c r="AG147" s="330"/>
    </row>
    <row r="148" spans="1:33" s="326" customFormat="1" hidden="1" x14ac:dyDescent="0.25">
      <c r="A148" s="327">
        <f t="shared" si="49"/>
        <v>0</v>
      </c>
      <c r="B148" s="122">
        <f t="shared" si="43"/>
        <v>0</v>
      </c>
      <c r="C148" s="332">
        <f t="shared" si="44"/>
        <v>0</v>
      </c>
      <c r="D148" s="332">
        <f t="shared" si="45"/>
        <v>0</v>
      </c>
      <c r="E148" s="332">
        <f t="shared" si="46"/>
        <v>0</v>
      </c>
      <c r="G148" s="326">
        <f t="shared" ca="1" si="47"/>
        <v>0</v>
      </c>
      <c r="H148" s="424">
        <f t="shared" ca="1" si="48"/>
        <v>0</v>
      </c>
      <c r="I148" s="327">
        <f t="shared" si="50"/>
        <v>0</v>
      </c>
      <c r="J148" s="327">
        <v>0</v>
      </c>
      <c r="K148" s="327">
        <f t="shared" si="30"/>
        <v>0</v>
      </c>
      <c r="L148" s="327">
        <f t="shared" si="31"/>
        <v>0</v>
      </c>
      <c r="M148" s="327"/>
      <c r="N148" s="327"/>
      <c r="O148" s="327"/>
      <c r="P148" s="327"/>
      <c r="Q148" s="327"/>
      <c r="R148" s="327"/>
      <c r="S148" s="327"/>
      <c r="T148" s="334"/>
      <c r="U148" s="335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51"/>
        <v>0</v>
      </c>
      <c r="AF148" s="329"/>
      <c r="AG148" s="330"/>
    </row>
    <row r="149" spans="1:33" s="326" customFormat="1" hidden="1" x14ac:dyDescent="0.25">
      <c r="A149" s="327">
        <f t="shared" si="49"/>
        <v>0</v>
      </c>
      <c r="B149" s="122">
        <f t="shared" si="43"/>
        <v>0</v>
      </c>
      <c r="C149" s="332">
        <f t="shared" si="44"/>
        <v>0</v>
      </c>
      <c r="D149" s="332">
        <f t="shared" si="45"/>
        <v>0</v>
      </c>
      <c r="E149" s="332">
        <f t="shared" si="46"/>
        <v>0</v>
      </c>
      <c r="G149" s="326">
        <f t="shared" ca="1" si="47"/>
        <v>0</v>
      </c>
      <c r="H149" s="424">
        <f t="shared" ca="1" si="48"/>
        <v>0</v>
      </c>
      <c r="I149" s="327">
        <f t="shared" si="50"/>
        <v>0</v>
      </c>
      <c r="J149" s="327">
        <v>0</v>
      </c>
      <c r="K149" s="327">
        <f t="shared" si="30"/>
        <v>0</v>
      </c>
      <c r="L149" s="327">
        <f t="shared" si="31"/>
        <v>0</v>
      </c>
      <c r="M149" s="327"/>
      <c r="N149" s="327"/>
      <c r="O149" s="327"/>
      <c r="P149" s="327"/>
      <c r="Q149" s="327"/>
      <c r="R149" s="327"/>
      <c r="S149" s="327"/>
      <c r="T149" s="334"/>
      <c r="U149" s="335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51"/>
        <v>0</v>
      </c>
      <c r="AF149" s="329"/>
      <c r="AG149" s="330"/>
    </row>
    <row r="150" spans="1:33" s="326" customFormat="1" hidden="1" x14ac:dyDescent="0.25">
      <c r="A150" s="327">
        <f t="shared" si="49"/>
        <v>0</v>
      </c>
      <c r="B150" s="122">
        <f t="shared" si="43"/>
        <v>0</v>
      </c>
      <c r="C150" s="332">
        <f t="shared" si="44"/>
        <v>0</v>
      </c>
      <c r="D150" s="332">
        <f t="shared" si="45"/>
        <v>0</v>
      </c>
      <c r="E150" s="332">
        <f t="shared" si="46"/>
        <v>0</v>
      </c>
      <c r="G150" s="326">
        <f t="shared" ca="1" si="47"/>
        <v>0</v>
      </c>
      <c r="H150" s="424">
        <f t="shared" ca="1" si="48"/>
        <v>0</v>
      </c>
      <c r="I150" s="327">
        <f t="shared" si="50"/>
        <v>0</v>
      </c>
      <c r="J150" s="327">
        <v>0</v>
      </c>
      <c r="K150" s="327">
        <f t="shared" si="30"/>
        <v>0</v>
      </c>
      <c r="L150" s="327">
        <f t="shared" si="31"/>
        <v>0</v>
      </c>
      <c r="M150" s="327"/>
      <c r="N150" s="327"/>
      <c r="O150" s="327"/>
      <c r="P150" s="327"/>
      <c r="Q150" s="327"/>
      <c r="R150" s="327"/>
      <c r="S150" s="327"/>
      <c r="T150" s="334"/>
      <c r="U150" s="335"/>
      <c r="V150" s="563" t="s">
        <v>19</v>
      </c>
      <c r="W150" s="563"/>
      <c r="X150" s="563"/>
      <c r="Y150" s="563"/>
      <c r="Z150" s="563"/>
      <c r="AA150" s="131" t="s">
        <v>19</v>
      </c>
      <c r="AB150" s="115"/>
      <c r="AC150" s="114">
        <v>0</v>
      </c>
      <c r="AD150" s="113">
        <f t="shared" si="51"/>
        <v>0</v>
      </c>
      <c r="AF150" s="329"/>
      <c r="AG150" s="330"/>
    </row>
    <row r="151" spans="1:33" s="326" customFormat="1" hidden="1" x14ac:dyDescent="0.25">
      <c r="A151" s="327">
        <f t="shared" si="49"/>
        <v>0</v>
      </c>
      <c r="B151" s="122">
        <f t="shared" si="43"/>
        <v>0</v>
      </c>
      <c r="C151" s="332">
        <f t="shared" si="44"/>
        <v>0</v>
      </c>
      <c r="D151" s="332">
        <f t="shared" si="45"/>
        <v>0</v>
      </c>
      <c r="E151" s="332">
        <f t="shared" si="46"/>
        <v>0</v>
      </c>
      <c r="G151" s="326">
        <f t="shared" ca="1" si="47"/>
        <v>0</v>
      </c>
      <c r="H151" s="424">
        <f t="shared" ca="1" si="48"/>
        <v>0</v>
      </c>
      <c r="I151" s="327">
        <f t="shared" si="50"/>
        <v>0</v>
      </c>
      <c r="J151" s="327">
        <v>0</v>
      </c>
      <c r="K151" s="327">
        <f t="shared" si="30"/>
        <v>0</v>
      </c>
      <c r="L151" s="327">
        <f t="shared" si="31"/>
        <v>0</v>
      </c>
      <c r="M151" s="327"/>
      <c r="N151" s="327"/>
      <c r="O151" s="327"/>
      <c r="P151" s="327"/>
      <c r="Q151" s="327"/>
      <c r="R151" s="327"/>
      <c r="S151" s="327"/>
      <c r="T151" s="334"/>
      <c r="U151" s="335"/>
      <c r="V151" s="563" t="s">
        <v>19</v>
      </c>
      <c r="W151" s="563"/>
      <c r="X151" s="563"/>
      <c r="Y151" s="563"/>
      <c r="Z151" s="563"/>
      <c r="AA151" s="131" t="s">
        <v>19</v>
      </c>
      <c r="AB151" s="115"/>
      <c r="AC151" s="114">
        <v>0</v>
      </c>
      <c r="AD151" s="113">
        <f t="shared" si="51"/>
        <v>0</v>
      </c>
      <c r="AF151" s="329"/>
      <c r="AG151" s="330"/>
    </row>
    <row r="152" spans="1:33" s="337" customFormat="1" ht="22.35" customHeight="1" x14ac:dyDescent="0.25">
      <c r="A152" s="336"/>
      <c r="B152" s="336"/>
      <c r="C152" s="336"/>
      <c r="D152" s="336"/>
      <c r="E152" s="336"/>
      <c r="F152" s="336"/>
      <c r="I152" s="338">
        <v>1</v>
      </c>
      <c r="J152" s="338">
        <v>1</v>
      </c>
      <c r="K152" s="338">
        <f t="shared" si="30"/>
        <v>1</v>
      </c>
      <c r="L152" s="338">
        <f t="shared" si="31"/>
        <v>1</v>
      </c>
      <c r="M152" s="338"/>
      <c r="N152" s="338"/>
      <c r="O152" s="338"/>
      <c r="P152" s="338"/>
      <c r="Q152" s="338"/>
      <c r="R152" s="338"/>
      <c r="S152" s="338"/>
      <c r="T152" s="339"/>
      <c r="U152" s="340"/>
      <c r="V152" s="110"/>
      <c r="W152" s="110"/>
      <c r="X152" s="110"/>
      <c r="Y152" s="109"/>
      <c r="Z152" s="108"/>
      <c r="AA152" s="108"/>
      <c r="AB152" s="107"/>
      <c r="AC152" s="106" t="s">
        <v>23</v>
      </c>
      <c r="AD152" s="105">
        <f>IF($T$124=0,0,ROUND((SUM(AD139:AD142))/$T$124,2))</f>
        <v>2.81</v>
      </c>
      <c r="AF152" s="341"/>
      <c r="AG152" s="342"/>
    </row>
    <row r="153" spans="1:33" s="326" customFormat="1" ht="15" customHeight="1" x14ac:dyDescent="0.25">
      <c r="A153" s="325"/>
      <c r="B153" s="325"/>
      <c r="C153" s="325"/>
      <c r="D153" s="325"/>
      <c r="E153" s="325"/>
      <c r="F153" s="325"/>
      <c r="I153" s="327">
        <v>1</v>
      </c>
      <c r="J153" s="327">
        <f>IF(I153=1,1,IF(SUM(J154:J$173)+SUM(I$26:I153)&lt;$I$22,1,0))</f>
        <v>1</v>
      </c>
      <c r="K153" s="327">
        <f t="shared" si="30"/>
        <v>1</v>
      </c>
      <c r="L153" s="327">
        <f t="shared" si="31"/>
        <v>1</v>
      </c>
      <c r="M153" s="327"/>
      <c r="N153" s="327"/>
      <c r="O153" s="327"/>
      <c r="P153" s="327"/>
      <c r="Q153" s="327"/>
      <c r="R153" s="327"/>
      <c r="S153" s="327"/>
      <c r="T153" s="593" t="s">
        <v>8</v>
      </c>
      <c r="U153" s="486"/>
      <c r="V153" s="566"/>
      <c r="W153" s="566"/>
      <c r="X153" s="567"/>
      <c r="Y153" s="567"/>
      <c r="Z153" s="567"/>
      <c r="AA153" s="567"/>
      <c r="AB153" s="558"/>
      <c r="AC153" s="559"/>
      <c r="AD153" s="560"/>
      <c r="AF153" s="329"/>
      <c r="AG153" s="330"/>
    </row>
    <row r="154" spans="1:33" s="326" customFormat="1" x14ac:dyDescent="0.25">
      <c r="A154" s="325"/>
      <c r="B154" s="325"/>
      <c r="C154" s="325"/>
      <c r="D154" s="325"/>
      <c r="E154" s="325"/>
      <c r="F154" s="325"/>
      <c r="I154" s="327">
        <v>1</v>
      </c>
      <c r="J154" s="327">
        <f>IF(I154=1,1,IF(SUM(J155:J$173)+SUM(I$26:I154)&lt;$I$22,1,0))</f>
        <v>1</v>
      </c>
      <c r="K154" s="327">
        <f t="shared" si="30"/>
        <v>1</v>
      </c>
      <c r="L154" s="327">
        <f t="shared" si="31"/>
        <v>1</v>
      </c>
      <c r="M154" s="327"/>
      <c r="N154" s="327"/>
      <c r="O154" s="327"/>
      <c r="P154" s="327"/>
      <c r="Q154" s="327"/>
      <c r="R154" s="327"/>
      <c r="S154" s="327"/>
      <c r="T154" s="594"/>
      <c r="U154" s="486"/>
      <c r="V154" s="566"/>
      <c r="W154" s="566"/>
      <c r="X154" s="567"/>
      <c r="Y154" s="479"/>
      <c r="Z154" s="479"/>
      <c r="AA154" s="479"/>
      <c r="AB154" s="558"/>
      <c r="AC154" s="559"/>
      <c r="AD154" s="560"/>
      <c r="AF154" s="329"/>
      <c r="AG154" s="330"/>
    </row>
    <row r="155" spans="1:33" s="326" customFormat="1" x14ac:dyDescent="0.25">
      <c r="A155" s="327"/>
      <c r="B155" s="122">
        <f t="shared" ref="B155:B165" si="52">IFERROR(IF($A155=0,0, ($AD155)/$E$1  ),0)</f>
        <v>0</v>
      </c>
      <c r="C155" s="332">
        <f t="shared" ref="C155:C165" si="53">IF($A155=0,0,$B155*$E$1)</f>
        <v>0</v>
      </c>
      <c r="D155" s="332">
        <f t="shared" ref="D155:D165" si="54">IF($A155=0,0,$B155*$F$1)</f>
        <v>0</v>
      </c>
      <c r="E155" s="332">
        <f t="shared" ref="E155:E165" si="55">IFERROR(IF($A155=0,0,$AB155),0)</f>
        <v>0</v>
      </c>
      <c r="F155" s="325"/>
      <c r="I155" s="327">
        <v>1</v>
      </c>
      <c r="J155" s="327">
        <v>0</v>
      </c>
      <c r="K155" s="327">
        <f t="shared" si="30"/>
        <v>1</v>
      </c>
      <c r="L155" s="327">
        <f t="shared" si="31"/>
        <v>1</v>
      </c>
      <c r="M155" s="327"/>
      <c r="N155" s="327"/>
      <c r="O155" s="327"/>
      <c r="P155" s="327"/>
      <c r="Q155" s="327"/>
      <c r="R155" s="327"/>
      <c r="S155" s="120"/>
      <c r="T155" s="485"/>
      <c r="U155" s="118"/>
      <c r="V155" s="561"/>
      <c r="W155" s="561"/>
      <c r="X155" s="480"/>
      <c r="Y155" s="481"/>
      <c r="Z155" s="481"/>
      <c r="AA155" s="482"/>
      <c r="AB155" s="481"/>
      <c r="AC155" s="483"/>
      <c r="AD155" s="187"/>
      <c r="AF155" s="329"/>
      <c r="AG155" s="330"/>
    </row>
    <row r="156" spans="1:33" s="326" customFormat="1" hidden="1" x14ac:dyDescent="0.25">
      <c r="A156" s="327">
        <f t="shared" ref="A156:A165" si="56">IFERROR(IF(AD156&gt;0,T156,0),0)</f>
        <v>0</v>
      </c>
      <c r="B156" s="122">
        <f t="shared" si="52"/>
        <v>0</v>
      </c>
      <c r="C156" s="332">
        <f t="shared" si="53"/>
        <v>0</v>
      </c>
      <c r="D156" s="332">
        <f t="shared" si="54"/>
        <v>0</v>
      </c>
      <c r="E156" s="332">
        <f t="shared" si="55"/>
        <v>0</v>
      </c>
      <c r="F156" s="325"/>
      <c r="I156" s="327">
        <f t="shared" ref="I156:I165" si="57">IF($AD156=0,0,1)</f>
        <v>0</v>
      </c>
      <c r="J156" s="327">
        <v>0</v>
      </c>
      <c r="K156" s="327">
        <f t="shared" si="30"/>
        <v>0</v>
      </c>
      <c r="L156" s="327">
        <f t="shared" si="31"/>
        <v>0</v>
      </c>
      <c r="M156" s="327"/>
      <c r="N156" s="327"/>
      <c r="O156" s="327"/>
      <c r="P156" s="327"/>
      <c r="Q156" s="327"/>
      <c r="R156" s="327"/>
      <c r="S156" s="120"/>
      <c r="T156" s="334"/>
      <c r="U156" s="118"/>
      <c r="V156" s="562" t="s">
        <v>19</v>
      </c>
      <c r="W156" s="562"/>
      <c r="X156" s="474" t="s">
        <v>19</v>
      </c>
      <c r="Y156" s="475"/>
      <c r="Z156" s="475"/>
      <c r="AA156" s="476">
        <v>0</v>
      </c>
      <c r="AB156" s="475"/>
      <c r="AC156" s="477">
        <v>0</v>
      </c>
      <c r="AD156" s="478">
        <f t="shared" ref="AD156:AD165" si="58">ROUND(AA156*AB156*AC156,4)</f>
        <v>0</v>
      </c>
      <c r="AF156" s="329"/>
      <c r="AG156" s="330"/>
    </row>
    <row r="157" spans="1:33" s="326" customFormat="1" hidden="1" x14ac:dyDescent="0.25">
      <c r="A157" s="327">
        <f t="shared" si="56"/>
        <v>0</v>
      </c>
      <c r="B157" s="122">
        <f t="shared" si="52"/>
        <v>0</v>
      </c>
      <c r="C157" s="332">
        <f t="shared" si="53"/>
        <v>0</v>
      </c>
      <c r="D157" s="332">
        <f t="shared" si="54"/>
        <v>0</v>
      </c>
      <c r="E157" s="332">
        <f t="shared" si="55"/>
        <v>0</v>
      </c>
      <c r="F157" s="325"/>
      <c r="I157" s="327">
        <f t="shared" si="57"/>
        <v>0</v>
      </c>
      <c r="J157" s="327">
        <v>0</v>
      </c>
      <c r="K157" s="327">
        <f t="shared" si="30"/>
        <v>0</v>
      </c>
      <c r="L157" s="327">
        <f t="shared" si="31"/>
        <v>0</v>
      </c>
      <c r="M157" s="327"/>
      <c r="N157" s="327"/>
      <c r="O157" s="327"/>
      <c r="P157" s="327"/>
      <c r="Q157" s="327"/>
      <c r="R157" s="327"/>
      <c r="S157" s="120"/>
      <c r="T157" s="334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8"/>
        <v>0</v>
      </c>
      <c r="AF157" s="329"/>
      <c r="AG157" s="330"/>
    </row>
    <row r="158" spans="1:33" s="326" customFormat="1" hidden="1" x14ac:dyDescent="0.25">
      <c r="A158" s="327">
        <f t="shared" si="56"/>
        <v>0</v>
      </c>
      <c r="B158" s="122">
        <f t="shared" si="52"/>
        <v>0</v>
      </c>
      <c r="C158" s="332">
        <f t="shared" si="53"/>
        <v>0</v>
      </c>
      <c r="D158" s="332">
        <f t="shared" si="54"/>
        <v>0</v>
      </c>
      <c r="E158" s="332">
        <f t="shared" si="55"/>
        <v>0</v>
      </c>
      <c r="F158" s="325"/>
      <c r="I158" s="327">
        <f t="shared" si="57"/>
        <v>0</v>
      </c>
      <c r="J158" s="327">
        <v>0</v>
      </c>
      <c r="K158" s="327">
        <f t="shared" si="30"/>
        <v>0</v>
      </c>
      <c r="L158" s="327">
        <f t="shared" si="31"/>
        <v>0</v>
      </c>
      <c r="M158" s="327"/>
      <c r="N158" s="327"/>
      <c r="O158" s="327"/>
      <c r="P158" s="327"/>
      <c r="Q158" s="327"/>
      <c r="R158" s="327"/>
      <c r="S158" s="120"/>
      <c r="T158" s="334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8"/>
        <v>0</v>
      </c>
      <c r="AF158" s="329"/>
      <c r="AG158" s="330"/>
    </row>
    <row r="159" spans="1:33" s="326" customFormat="1" hidden="1" x14ac:dyDescent="0.25">
      <c r="A159" s="327">
        <f t="shared" si="56"/>
        <v>0</v>
      </c>
      <c r="B159" s="122">
        <f t="shared" si="52"/>
        <v>0</v>
      </c>
      <c r="C159" s="332">
        <f t="shared" si="53"/>
        <v>0</v>
      </c>
      <c r="D159" s="332">
        <f t="shared" si="54"/>
        <v>0</v>
      </c>
      <c r="E159" s="332">
        <f t="shared" si="55"/>
        <v>0</v>
      </c>
      <c r="F159" s="325"/>
      <c r="I159" s="327">
        <f t="shared" si="57"/>
        <v>0</v>
      </c>
      <c r="J159" s="327">
        <v>0</v>
      </c>
      <c r="K159" s="327">
        <f t="shared" si="30"/>
        <v>0</v>
      </c>
      <c r="L159" s="327">
        <f t="shared" si="31"/>
        <v>0</v>
      </c>
      <c r="M159" s="327"/>
      <c r="N159" s="327"/>
      <c r="O159" s="327"/>
      <c r="P159" s="327"/>
      <c r="Q159" s="327"/>
      <c r="R159" s="327"/>
      <c r="S159" s="120"/>
      <c r="T159" s="334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8"/>
        <v>0</v>
      </c>
      <c r="AF159" s="329"/>
      <c r="AG159" s="330"/>
    </row>
    <row r="160" spans="1:33" s="326" customFormat="1" hidden="1" x14ac:dyDescent="0.25">
      <c r="A160" s="327">
        <f t="shared" si="56"/>
        <v>0</v>
      </c>
      <c r="B160" s="122">
        <f t="shared" si="52"/>
        <v>0</v>
      </c>
      <c r="C160" s="332">
        <f t="shared" si="53"/>
        <v>0</v>
      </c>
      <c r="D160" s="332">
        <f t="shared" si="54"/>
        <v>0</v>
      </c>
      <c r="E160" s="332">
        <f t="shared" si="55"/>
        <v>0</v>
      </c>
      <c r="F160" s="325"/>
      <c r="I160" s="327">
        <f t="shared" si="57"/>
        <v>0</v>
      </c>
      <c r="J160" s="327">
        <v>0</v>
      </c>
      <c r="K160" s="327">
        <f t="shared" ref="K160:K172" si="59">MAX(I160:J160)</f>
        <v>0</v>
      </c>
      <c r="L160" s="327">
        <f t="shared" ref="L160:L172" si="60">K160</f>
        <v>0</v>
      </c>
      <c r="M160" s="327"/>
      <c r="N160" s="327"/>
      <c r="O160" s="327"/>
      <c r="P160" s="327"/>
      <c r="Q160" s="327"/>
      <c r="R160" s="327"/>
      <c r="S160" s="120"/>
      <c r="T160" s="334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8"/>
        <v>0</v>
      </c>
      <c r="AF160" s="329"/>
      <c r="AG160" s="330"/>
    </row>
    <row r="161" spans="1:33" s="326" customFormat="1" hidden="1" x14ac:dyDescent="0.25">
      <c r="A161" s="327">
        <f t="shared" si="56"/>
        <v>0</v>
      </c>
      <c r="B161" s="122">
        <f t="shared" si="52"/>
        <v>0</v>
      </c>
      <c r="C161" s="332">
        <f t="shared" si="53"/>
        <v>0</v>
      </c>
      <c r="D161" s="332">
        <f t="shared" si="54"/>
        <v>0</v>
      </c>
      <c r="E161" s="332">
        <f t="shared" si="55"/>
        <v>0</v>
      </c>
      <c r="F161" s="325"/>
      <c r="I161" s="327">
        <f t="shared" si="57"/>
        <v>0</v>
      </c>
      <c r="J161" s="327">
        <v>0</v>
      </c>
      <c r="K161" s="327">
        <f t="shared" si="59"/>
        <v>0</v>
      </c>
      <c r="L161" s="327">
        <f t="shared" si="60"/>
        <v>0</v>
      </c>
      <c r="M161" s="327"/>
      <c r="N161" s="327"/>
      <c r="O161" s="327"/>
      <c r="P161" s="327"/>
      <c r="Q161" s="327"/>
      <c r="R161" s="327"/>
      <c r="S161" s="120"/>
      <c r="T161" s="334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8"/>
        <v>0</v>
      </c>
      <c r="AF161" s="329"/>
      <c r="AG161" s="330"/>
    </row>
    <row r="162" spans="1:33" s="326" customFormat="1" hidden="1" x14ac:dyDescent="0.25">
      <c r="A162" s="327">
        <f t="shared" si="56"/>
        <v>0</v>
      </c>
      <c r="B162" s="122">
        <f t="shared" si="52"/>
        <v>0</v>
      </c>
      <c r="C162" s="332">
        <f t="shared" si="53"/>
        <v>0</v>
      </c>
      <c r="D162" s="332">
        <f t="shared" si="54"/>
        <v>0</v>
      </c>
      <c r="E162" s="332">
        <f t="shared" si="55"/>
        <v>0</v>
      </c>
      <c r="F162" s="325"/>
      <c r="I162" s="327">
        <f t="shared" si="57"/>
        <v>0</v>
      </c>
      <c r="J162" s="327">
        <v>0</v>
      </c>
      <c r="K162" s="327">
        <f t="shared" si="59"/>
        <v>0</v>
      </c>
      <c r="L162" s="327">
        <f t="shared" si="60"/>
        <v>0</v>
      </c>
      <c r="M162" s="327"/>
      <c r="N162" s="327"/>
      <c r="O162" s="327"/>
      <c r="P162" s="327"/>
      <c r="Q162" s="327"/>
      <c r="R162" s="327"/>
      <c r="S162" s="120"/>
      <c r="T162" s="334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58"/>
        <v>0</v>
      </c>
      <c r="AF162" s="329"/>
      <c r="AG162" s="330"/>
    </row>
    <row r="163" spans="1:33" s="326" customFormat="1" hidden="1" x14ac:dyDescent="0.25">
      <c r="A163" s="327">
        <f t="shared" si="56"/>
        <v>0</v>
      </c>
      <c r="B163" s="122">
        <f t="shared" si="52"/>
        <v>0</v>
      </c>
      <c r="C163" s="332">
        <f t="shared" si="53"/>
        <v>0</v>
      </c>
      <c r="D163" s="332">
        <f t="shared" si="54"/>
        <v>0</v>
      </c>
      <c r="E163" s="332">
        <f t="shared" si="55"/>
        <v>0</v>
      </c>
      <c r="F163" s="325"/>
      <c r="I163" s="327">
        <f t="shared" si="57"/>
        <v>0</v>
      </c>
      <c r="J163" s="327">
        <v>0</v>
      </c>
      <c r="K163" s="327">
        <f t="shared" si="59"/>
        <v>0</v>
      </c>
      <c r="L163" s="327">
        <f t="shared" si="60"/>
        <v>0</v>
      </c>
      <c r="M163" s="327"/>
      <c r="N163" s="327"/>
      <c r="O163" s="327"/>
      <c r="P163" s="327"/>
      <c r="Q163" s="327"/>
      <c r="R163" s="327"/>
      <c r="S163" s="120"/>
      <c r="T163" s="334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58"/>
        <v>0</v>
      </c>
      <c r="AF163" s="329"/>
      <c r="AG163" s="330"/>
    </row>
    <row r="164" spans="1:33" s="326" customFormat="1" hidden="1" x14ac:dyDescent="0.25">
      <c r="A164" s="327">
        <f t="shared" si="56"/>
        <v>0</v>
      </c>
      <c r="B164" s="122">
        <f t="shared" si="52"/>
        <v>0</v>
      </c>
      <c r="C164" s="332">
        <f t="shared" si="53"/>
        <v>0</v>
      </c>
      <c r="D164" s="332">
        <f t="shared" si="54"/>
        <v>0</v>
      </c>
      <c r="E164" s="332">
        <f t="shared" si="55"/>
        <v>0</v>
      </c>
      <c r="F164" s="325"/>
      <c r="I164" s="327">
        <f t="shared" si="57"/>
        <v>0</v>
      </c>
      <c r="J164" s="327">
        <v>0</v>
      </c>
      <c r="K164" s="327">
        <f t="shared" si="59"/>
        <v>0</v>
      </c>
      <c r="L164" s="327">
        <f t="shared" si="60"/>
        <v>0</v>
      </c>
      <c r="M164" s="327"/>
      <c r="N164" s="327"/>
      <c r="O164" s="327"/>
      <c r="P164" s="327"/>
      <c r="Q164" s="327"/>
      <c r="R164" s="327"/>
      <c r="S164" s="120"/>
      <c r="T164" s="334"/>
      <c r="U164" s="118"/>
      <c r="V164" s="557" t="s">
        <v>19</v>
      </c>
      <c r="W164" s="557"/>
      <c r="X164" s="117" t="s">
        <v>19</v>
      </c>
      <c r="Y164" s="115"/>
      <c r="Z164" s="115"/>
      <c r="AA164" s="116">
        <v>0</v>
      </c>
      <c r="AB164" s="115"/>
      <c r="AC164" s="114">
        <v>0</v>
      </c>
      <c r="AD164" s="113">
        <f t="shared" si="58"/>
        <v>0</v>
      </c>
      <c r="AF164" s="329"/>
      <c r="AG164" s="330"/>
    </row>
    <row r="165" spans="1:33" s="326" customFormat="1" hidden="1" x14ac:dyDescent="0.25">
      <c r="A165" s="327">
        <f t="shared" si="56"/>
        <v>0</v>
      </c>
      <c r="B165" s="122">
        <f t="shared" si="52"/>
        <v>0</v>
      </c>
      <c r="C165" s="332">
        <f t="shared" si="53"/>
        <v>0</v>
      </c>
      <c r="D165" s="332">
        <f t="shared" si="54"/>
        <v>0</v>
      </c>
      <c r="E165" s="332">
        <f t="shared" si="55"/>
        <v>0</v>
      </c>
      <c r="F165" s="325"/>
      <c r="I165" s="327">
        <f t="shared" si="57"/>
        <v>0</v>
      </c>
      <c r="J165" s="327">
        <v>0</v>
      </c>
      <c r="K165" s="327">
        <f t="shared" si="59"/>
        <v>0</v>
      </c>
      <c r="L165" s="327">
        <f t="shared" si="60"/>
        <v>0</v>
      </c>
      <c r="M165" s="327"/>
      <c r="N165" s="327"/>
      <c r="O165" s="327"/>
      <c r="P165" s="327"/>
      <c r="Q165" s="327"/>
      <c r="R165" s="327"/>
      <c r="S165" s="120"/>
      <c r="T165" s="372"/>
      <c r="U165" s="118"/>
      <c r="V165" s="557" t="s">
        <v>19</v>
      </c>
      <c r="W165" s="557"/>
      <c r="X165" s="117" t="s">
        <v>19</v>
      </c>
      <c r="Y165" s="115"/>
      <c r="Z165" s="115"/>
      <c r="AA165" s="116">
        <v>0</v>
      </c>
      <c r="AB165" s="115"/>
      <c r="AC165" s="114">
        <v>0</v>
      </c>
      <c r="AD165" s="113">
        <f t="shared" si="58"/>
        <v>0</v>
      </c>
      <c r="AF165" s="329"/>
      <c r="AG165" s="330"/>
    </row>
    <row r="166" spans="1:33" s="337" customFormat="1" ht="22.35" customHeight="1" x14ac:dyDescent="0.25">
      <c r="A166" s="336"/>
      <c r="B166" s="336"/>
      <c r="C166" s="336"/>
      <c r="D166" s="336"/>
      <c r="E166" s="336"/>
      <c r="F166" s="336"/>
      <c r="G166" s="326"/>
      <c r="H166" s="326"/>
      <c r="I166" s="338">
        <v>1</v>
      </c>
      <c r="J166" s="338">
        <v>1</v>
      </c>
      <c r="K166" s="338">
        <f t="shared" si="59"/>
        <v>1</v>
      </c>
      <c r="L166" s="338">
        <f t="shared" si="60"/>
        <v>1</v>
      </c>
      <c r="M166" s="338"/>
      <c r="N166" s="338"/>
      <c r="O166" s="338"/>
      <c r="P166" s="338"/>
      <c r="Q166" s="338"/>
      <c r="R166" s="338"/>
      <c r="S166" s="338"/>
      <c r="T166" s="340"/>
      <c r="U166" s="340"/>
      <c r="V166" s="110"/>
      <c r="W166" s="110"/>
      <c r="X166" s="110"/>
      <c r="Y166" s="109"/>
      <c r="Z166" s="108"/>
      <c r="AA166" s="108"/>
      <c r="AB166" s="107"/>
      <c r="AC166" s="106"/>
      <c r="AD166" s="105"/>
      <c r="AF166" s="341"/>
      <c r="AG166" s="342"/>
    </row>
    <row r="167" spans="1:33" s="326" customFormat="1" ht="18" customHeight="1" x14ac:dyDescent="0.25">
      <c r="A167" s="325"/>
      <c r="B167" s="325"/>
      <c r="C167" s="325"/>
      <c r="D167" s="325"/>
      <c r="E167" s="325"/>
      <c r="F167" s="325"/>
      <c r="G167" s="356" t="s">
        <v>18</v>
      </c>
      <c r="H167" s="356" t="s">
        <v>17</v>
      </c>
      <c r="I167" s="327">
        <v>1</v>
      </c>
      <c r="J167" s="327">
        <f>IF(I167=1,1,IF(SUM(J168:J$173)+SUM(I$26:I167)&lt;$I$22,1,0))</f>
        <v>1</v>
      </c>
      <c r="K167" s="327">
        <f t="shared" si="59"/>
        <v>1</v>
      </c>
      <c r="L167" s="327">
        <f t="shared" si="60"/>
        <v>1</v>
      </c>
      <c r="M167" s="327"/>
      <c r="N167" s="327"/>
      <c r="O167" s="327"/>
      <c r="P167" s="327"/>
      <c r="Q167" s="327"/>
      <c r="R167" s="327"/>
      <c r="S167" s="327"/>
      <c r="T167" s="24"/>
      <c r="U167" s="345"/>
      <c r="V167" s="99"/>
      <c r="W167" s="98"/>
      <c r="X167" s="97"/>
      <c r="Y167" s="96"/>
      <c r="Z167" s="373" t="s">
        <v>486</v>
      </c>
      <c r="AA167" s="94"/>
      <c r="AB167" s="93"/>
      <c r="AC167" s="92"/>
      <c r="AD167" s="91">
        <f>TRUNC(SUM(AD124+AD137+AD152+AD166),2)</f>
        <v>48.67</v>
      </c>
      <c r="AF167" s="329"/>
      <c r="AG167" s="330"/>
    </row>
    <row r="168" spans="1:33" s="326" customFormat="1" ht="18" customHeight="1" x14ac:dyDescent="0.25">
      <c r="A168" s="325"/>
      <c r="B168" s="325"/>
      <c r="C168" s="325"/>
      <c r="D168" s="325"/>
      <c r="E168" s="325"/>
      <c r="F168" s="325"/>
      <c r="G168" s="64" t="s">
        <v>16</v>
      </c>
      <c r="H168" s="424">
        <f>IFERROR(IF(G168=$A$1,1,0),0)</f>
        <v>1</v>
      </c>
      <c r="I168" s="327">
        <f>IF($AD168=0,0,1)</f>
        <v>1</v>
      </c>
      <c r="J168" s="327">
        <f>H168</f>
        <v>1</v>
      </c>
      <c r="K168" s="327">
        <f t="shared" si="59"/>
        <v>1</v>
      </c>
      <c r="L168" s="327">
        <f t="shared" si="60"/>
        <v>1</v>
      </c>
      <c r="M168" s="327"/>
      <c r="N168" s="327"/>
      <c r="O168" s="327"/>
      <c r="P168" s="327"/>
      <c r="Q168" s="327"/>
      <c r="R168" s="327"/>
      <c r="S168" s="327"/>
      <c r="T168" s="24"/>
      <c r="U168" s="345"/>
      <c r="V168" s="90"/>
      <c r="W168" s="90"/>
      <c r="X168" s="89"/>
      <c r="Y168" s="88"/>
      <c r="Z168" s="374" t="s">
        <v>266</v>
      </c>
      <c r="AA168" s="86"/>
      <c r="AB168" s="85">
        <v>0.12</v>
      </c>
      <c r="AC168" s="84"/>
      <c r="AD168" s="83">
        <f>TRUNC(AD167*AB168,2)</f>
        <v>5.84</v>
      </c>
      <c r="AF168" s="329"/>
      <c r="AG168" s="330"/>
    </row>
    <row r="169" spans="1:33" s="326" customFormat="1" ht="18" customHeight="1" x14ac:dyDescent="0.25">
      <c r="A169" s="325"/>
      <c r="B169" s="325"/>
      <c r="C169" s="325"/>
      <c r="D169" s="325"/>
      <c r="E169" s="325"/>
      <c r="F169" s="325"/>
      <c r="G169" s="64" t="s">
        <v>16</v>
      </c>
      <c r="H169" s="424">
        <f>IFERROR(IF(G169=$A$1,1,0),0)</f>
        <v>1</v>
      </c>
      <c r="I169" s="327">
        <f>IF($AD169=0,0,1)</f>
        <v>1</v>
      </c>
      <c r="J169" s="327">
        <f>H169</f>
        <v>1</v>
      </c>
      <c r="K169" s="327">
        <f t="shared" si="59"/>
        <v>1</v>
      </c>
      <c r="L169" s="327">
        <f t="shared" si="60"/>
        <v>1</v>
      </c>
      <c r="M169" s="327"/>
      <c r="N169" s="327"/>
      <c r="O169" s="327"/>
      <c r="P169" s="327"/>
      <c r="Q169" s="327"/>
      <c r="R169" s="327"/>
      <c r="S169" s="327"/>
      <c r="T169" s="24"/>
      <c r="U169" s="345"/>
      <c r="V169" s="375"/>
      <c r="W169" s="375"/>
      <c r="X169" s="376"/>
      <c r="Y169" s="361"/>
      <c r="Z169" s="377" t="s">
        <v>267</v>
      </c>
      <c r="AA169" s="362"/>
      <c r="AB169" s="378">
        <v>0.10787172011661809</v>
      </c>
      <c r="AC169" s="379"/>
      <c r="AD169" s="380">
        <f>TRUNC((AD168+AD167)*AB169,2)</f>
        <v>5.88</v>
      </c>
      <c r="AF169" s="329"/>
      <c r="AG169" s="330"/>
    </row>
    <row r="170" spans="1:33" s="326" customFormat="1" ht="18" customHeight="1" x14ac:dyDescent="0.25">
      <c r="A170" s="325"/>
      <c r="B170" s="325"/>
      <c r="C170" s="325"/>
      <c r="D170" s="325"/>
      <c r="E170" s="325"/>
      <c r="F170" s="325"/>
      <c r="G170" s="64" t="s">
        <v>16</v>
      </c>
      <c r="H170" s="424">
        <f>IFERROR(IF(G170=$A$1,1,0),0)</f>
        <v>1</v>
      </c>
      <c r="I170" s="327">
        <f>IF($AD170=0,0,1)</f>
        <v>1</v>
      </c>
      <c r="J170" s="327">
        <f>H170</f>
        <v>1</v>
      </c>
      <c r="K170" s="327">
        <f t="shared" si="59"/>
        <v>1</v>
      </c>
      <c r="L170" s="327">
        <f t="shared" si="60"/>
        <v>1</v>
      </c>
      <c r="M170" s="327"/>
      <c r="N170" s="327"/>
      <c r="O170" s="327"/>
      <c r="P170" s="327"/>
      <c r="Q170" s="327"/>
      <c r="R170" s="327"/>
      <c r="S170" s="327"/>
      <c r="T170" s="24"/>
      <c r="U170" s="345"/>
      <c r="V170" s="375"/>
      <c r="W170" s="375"/>
      <c r="X170" s="376"/>
      <c r="Y170" s="361"/>
      <c r="Z170" s="377" t="s">
        <v>268</v>
      </c>
      <c r="AA170" s="362"/>
      <c r="AB170" s="378">
        <v>5.8309037900874654E-2</v>
      </c>
      <c r="AC170" s="379"/>
      <c r="AD170" s="380">
        <f>TRUNC((AD168+AD167)*AB170,2)</f>
        <v>3.17</v>
      </c>
      <c r="AF170" s="329"/>
      <c r="AG170" s="330"/>
    </row>
    <row r="171" spans="1:33" s="326" customFormat="1" ht="18" hidden="1" customHeight="1" x14ac:dyDescent="0.25">
      <c r="A171" s="325"/>
      <c r="B171" s="325"/>
      <c r="C171" s="325"/>
      <c r="D171" s="325"/>
      <c r="E171" s="325"/>
      <c r="F171" s="325"/>
      <c r="G171" s="64" t="s">
        <v>14</v>
      </c>
      <c r="H171" s="424">
        <f>IFERROR(IF(G171=$A$1,1,0),0)</f>
        <v>0</v>
      </c>
      <c r="I171" s="327">
        <f>IF($AD171=0,0,1)</f>
        <v>0</v>
      </c>
      <c r="J171" s="327">
        <f>H171</f>
        <v>0</v>
      </c>
      <c r="K171" s="327">
        <f t="shared" si="59"/>
        <v>0</v>
      </c>
      <c r="L171" s="327">
        <f t="shared" si="60"/>
        <v>0</v>
      </c>
      <c r="M171" s="327"/>
      <c r="N171" s="327"/>
      <c r="O171" s="327"/>
      <c r="P171" s="327"/>
      <c r="Q171" s="327"/>
      <c r="R171" s="327"/>
      <c r="S171" s="327"/>
      <c r="T171" s="24"/>
      <c r="U171" s="345"/>
      <c r="V171" s="74"/>
      <c r="W171" s="74"/>
      <c r="X171" s="73"/>
      <c r="Y171" s="72"/>
      <c r="Z171" s="381" t="s">
        <v>15</v>
      </c>
      <c r="AA171" s="70"/>
      <c r="AB171" s="69">
        <v>0</v>
      </c>
      <c r="AC171" s="68"/>
      <c r="AD171" s="67">
        <f>ROUND(AD167*AB171,2)</f>
        <v>0</v>
      </c>
      <c r="AF171" s="329"/>
      <c r="AG171" s="330"/>
    </row>
    <row r="172" spans="1:33" s="326" customFormat="1" ht="18" customHeight="1" x14ac:dyDescent="0.25">
      <c r="A172" s="325"/>
      <c r="B172" s="382">
        <f>SUM(B$26:B$171)</f>
        <v>0</v>
      </c>
      <c r="C172" s="383">
        <f>SUM(C$26:C$171)</f>
        <v>0</v>
      </c>
      <c r="D172" s="383">
        <f>SUM(D$26:D$171)</f>
        <v>0</v>
      </c>
      <c r="E172" s="325"/>
      <c r="F172" s="325"/>
      <c r="G172" s="64" t="s">
        <v>14</v>
      </c>
      <c r="H172" s="424">
        <f>IFERROR(IF(G172=$A$1,1,0),0)</f>
        <v>0</v>
      </c>
      <c r="I172" s="338">
        <v>1</v>
      </c>
      <c r="J172" s="338">
        <v>1</v>
      </c>
      <c r="K172" s="338">
        <f t="shared" si="59"/>
        <v>1</v>
      </c>
      <c r="L172" s="338">
        <f t="shared" si="60"/>
        <v>1</v>
      </c>
      <c r="M172" s="338"/>
      <c r="N172" s="338"/>
      <c r="O172" s="338"/>
      <c r="P172" s="338"/>
      <c r="Q172" s="338"/>
      <c r="R172" s="338"/>
      <c r="S172" s="327"/>
      <c r="T172" s="24"/>
      <c r="U172" s="345"/>
      <c r="V172" s="59"/>
      <c r="W172" s="58"/>
      <c r="X172" s="57"/>
      <c r="Y172" s="56"/>
      <c r="Z172" s="384" t="s">
        <v>269</v>
      </c>
      <c r="AA172" s="54"/>
      <c r="AB172" s="53"/>
      <c r="AC172" s="52"/>
      <c r="AD172" s="51">
        <f>TRUNC(AD167+AD168+AD169+AD170,2)</f>
        <v>63.56</v>
      </c>
      <c r="AF172" s="329"/>
      <c r="AG172" s="330"/>
    </row>
    <row r="173" spans="1:33" s="326" customFormat="1" ht="5.45" customHeight="1" x14ac:dyDescent="0.25">
      <c r="A173" s="325"/>
      <c r="B173" s="325"/>
      <c r="C173" s="325"/>
      <c r="D173" s="325"/>
      <c r="E173" s="325"/>
      <c r="F173" s="325"/>
      <c r="I173" s="327"/>
      <c r="J173" s="327"/>
      <c r="K173" s="327"/>
      <c r="L173" s="327"/>
      <c r="M173" s="327"/>
      <c r="N173" s="327"/>
      <c r="O173" s="327"/>
      <c r="P173" s="327"/>
      <c r="Q173" s="327"/>
      <c r="R173" s="327"/>
      <c r="S173" s="327"/>
      <c r="T173" s="385"/>
      <c r="U173" s="345"/>
      <c r="V173" s="386"/>
      <c r="W173" s="386"/>
      <c r="X173" s="387"/>
      <c r="Y173" s="388"/>
      <c r="Z173" s="389"/>
      <c r="AA173" s="390"/>
      <c r="AB173" s="391"/>
      <c r="AC173" s="392"/>
      <c r="AD173" s="393"/>
      <c r="AF173" s="329"/>
      <c r="AG173" s="330"/>
    </row>
    <row r="174" spans="1:33" s="326" customFormat="1" ht="18" customHeight="1" x14ac:dyDescent="0.25">
      <c r="A174" s="325"/>
      <c r="B174" s="325"/>
      <c r="C174" s="325"/>
      <c r="D174" s="325"/>
      <c r="E174" s="325"/>
      <c r="F174" s="325"/>
      <c r="I174" s="327"/>
      <c r="J174" s="327"/>
      <c r="K174" s="327"/>
      <c r="L174" s="327"/>
      <c r="M174" s="327"/>
      <c r="N174" s="327"/>
      <c r="O174" s="327"/>
      <c r="P174" s="327"/>
      <c r="Q174" s="327"/>
      <c r="R174" s="327"/>
      <c r="S174" s="327"/>
      <c r="T174" s="385"/>
      <c r="U174" s="345"/>
      <c r="V174" s="386"/>
      <c r="W174" s="386"/>
      <c r="X174" s="387"/>
      <c r="Y174" s="388"/>
      <c r="Z174" s="389"/>
      <c r="AA174" s="390"/>
      <c r="AB174" s="391"/>
      <c r="AC174" s="392"/>
      <c r="AD174" s="393"/>
      <c r="AF174" s="329"/>
      <c r="AG174" s="330"/>
    </row>
    <row r="175" spans="1:33" s="326" customFormat="1" ht="18" customHeight="1" x14ac:dyDescent="0.25">
      <c r="A175" s="325"/>
      <c r="B175" s="325"/>
      <c r="C175" s="325"/>
      <c r="D175" s="325"/>
      <c r="E175" s="325"/>
      <c r="F175" s="325"/>
      <c r="I175" s="327"/>
      <c r="J175" s="327"/>
      <c r="K175" s="327"/>
      <c r="L175" s="327"/>
      <c r="M175" s="327"/>
      <c r="N175" s="327"/>
      <c r="O175" s="327"/>
      <c r="P175" s="327"/>
      <c r="Q175" s="327"/>
      <c r="R175" s="327"/>
      <c r="S175" s="327"/>
      <c r="T175" s="385"/>
      <c r="U175" s="345"/>
      <c r="V175" s="386"/>
      <c r="W175" s="386"/>
      <c r="X175" s="387"/>
      <c r="Y175" s="388"/>
      <c r="AF175" s="329"/>
      <c r="AG175" s="330"/>
    </row>
    <row r="176" spans="1:33" s="326" customFormat="1" ht="18" customHeight="1" x14ac:dyDescent="0.25">
      <c r="A176" s="325"/>
      <c r="B176" s="325"/>
      <c r="C176" s="325"/>
      <c r="D176" s="325"/>
      <c r="E176" s="325"/>
      <c r="F176" s="325"/>
      <c r="I176" s="327"/>
      <c r="J176" s="327"/>
      <c r="K176" s="327"/>
      <c r="L176" s="327"/>
      <c r="M176" s="327"/>
      <c r="N176" s="327"/>
      <c r="O176" s="327"/>
      <c r="P176" s="327"/>
      <c r="Q176" s="327"/>
      <c r="R176" s="327"/>
      <c r="S176" s="327"/>
      <c r="T176" s="385"/>
      <c r="U176" s="345"/>
      <c r="V176" s="386"/>
      <c r="W176" s="386"/>
      <c r="X176" s="387"/>
      <c r="Y176" s="388"/>
      <c r="AF176" s="329"/>
      <c r="AG176" s="330"/>
    </row>
    <row r="177" spans="1:33" s="326" customFormat="1" ht="18" customHeight="1" x14ac:dyDescent="0.25">
      <c r="A177" s="325"/>
      <c r="B177" s="325"/>
      <c r="C177" s="325"/>
      <c r="D177" s="325"/>
      <c r="E177" s="325"/>
      <c r="F177" s="325"/>
      <c r="I177" s="327"/>
      <c r="J177" s="327"/>
      <c r="K177" s="327"/>
      <c r="L177" s="327"/>
      <c r="M177" s="327"/>
      <c r="N177" s="327"/>
      <c r="O177" s="327"/>
      <c r="P177" s="327"/>
      <c r="Q177" s="327"/>
      <c r="R177" s="327"/>
      <c r="S177" s="327"/>
      <c r="T177" s="385"/>
      <c r="U177" s="345"/>
      <c r="V177" s="386"/>
      <c r="W177" s="386"/>
      <c r="X177" s="387"/>
      <c r="Y177" s="388"/>
      <c r="AF177" s="329"/>
      <c r="AG177" s="330"/>
    </row>
    <row r="178" spans="1:33" s="326" customFormat="1" ht="18" customHeight="1" x14ac:dyDescent="0.25">
      <c r="A178" s="325"/>
      <c r="B178" s="325"/>
      <c r="C178" s="325"/>
      <c r="D178" s="325"/>
      <c r="E178" s="325"/>
      <c r="F178" s="325"/>
      <c r="I178" s="327"/>
      <c r="J178" s="327"/>
      <c r="K178" s="327"/>
      <c r="L178" s="327"/>
      <c r="M178" s="327"/>
      <c r="N178" s="327"/>
      <c r="O178" s="327"/>
      <c r="P178" s="327"/>
      <c r="Q178" s="327"/>
      <c r="R178" s="327"/>
      <c r="S178" s="327"/>
      <c r="T178" s="385"/>
      <c r="U178" s="345"/>
      <c r="V178" s="386"/>
      <c r="W178" s="386"/>
      <c r="X178" s="387"/>
      <c r="Y178" s="388"/>
      <c r="Z178" s="389"/>
      <c r="AA178" s="390"/>
      <c r="AB178" s="391"/>
      <c r="AC178" s="392"/>
      <c r="AD178" s="394"/>
      <c r="AF178" s="329"/>
      <c r="AG178" s="330"/>
    </row>
    <row r="179" spans="1:33" s="326" customFormat="1" x14ac:dyDescent="0.25">
      <c r="A179" s="325"/>
      <c r="B179" s="26"/>
      <c r="C179" s="26"/>
      <c r="D179" s="26"/>
      <c r="E179" s="26"/>
      <c r="F179" s="26"/>
      <c r="G179" s="1"/>
      <c r="H179" s="1"/>
      <c r="I179" s="25"/>
      <c r="J179" s="25"/>
      <c r="K179" s="25"/>
      <c r="L179" s="327"/>
      <c r="M179" s="327"/>
      <c r="N179" s="327"/>
      <c r="O179" s="327"/>
      <c r="P179" s="327"/>
      <c r="Q179" s="327"/>
      <c r="R179" s="327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</row>
    <row r="180" spans="1:33" s="326" customFormat="1" x14ac:dyDescent="0.25">
      <c r="A180" s="325"/>
      <c r="B180" s="26"/>
      <c r="C180" s="26"/>
      <c r="D180" s="26"/>
      <c r="E180" s="26"/>
      <c r="F180" s="26"/>
      <c r="G180" s="1"/>
      <c r="H180" s="1"/>
      <c r="I180" s="25"/>
      <c r="J180" s="25"/>
      <c r="K180" s="25"/>
      <c r="L180" s="327"/>
      <c r="M180" s="327"/>
      <c r="N180" s="327"/>
      <c r="O180" s="327"/>
      <c r="P180" s="327"/>
      <c r="Q180" s="327"/>
      <c r="R180" s="327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</row>
    <row r="181" spans="1:33" s="326" customFormat="1" x14ac:dyDescent="0.25">
      <c r="A181" s="325"/>
      <c r="B181" s="26"/>
      <c r="C181" s="26"/>
      <c r="D181" s="26"/>
      <c r="E181" s="26"/>
      <c r="F181" s="26"/>
      <c r="G181" s="1"/>
      <c r="H181" s="1"/>
      <c r="I181" s="25"/>
      <c r="J181" s="25"/>
      <c r="K181" s="25"/>
      <c r="L181" s="327"/>
      <c r="M181" s="327"/>
      <c r="N181" s="327"/>
      <c r="O181" s="327"/>
      <c r="P181" s="327"/>
      <c r="Q181" s="327"/>
      <c r="R181" s="327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</row>
    <row r="182" spans="1:33" s="326" customFormat="1" x14ac:dyDescent="0.25">
      <c r="A182" s="325"/>
      <c r="B182" s="26"/>
      <c r="C182" s="26"/>
      <c r="D182" s="26"/>
      <c r="E182" s="26"/>
      <c r="F182" s="26"/>
      <c r="G182" s="1"/>
      <c r="H182" s="1"/>
      <c r="I182" s="25"/>
      <c r="J182" s="25"/>
      <c r="K182" s="25"/>
      <c r="L182" s="327"/>
      <c r="M182" s="327"/>
      <c r="N182" s="327"/>
      <c r="O182" s="327"/>
      <c r="P182" s="327"/>
      <c r="Q182" s="327"/>
      <c r="R182" s="327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</row>
    <row r="183" spans="1:33" s="326" customFormat="1" x14ac:dyDescent="0.25">
      <c r="A183" s="325"/>
      <c r="B183" s="26"/>
      <c r="C183" s="26"/>
      <c r="D183" s="26"/>
      <c r="E183" s="26"/>
      <c r="F183" s="26"/>
      <c r="G183" s="1"/>
      <c r="H183" s="1"/>
      <c r="I183" s="25"/>
      <c r="J183" s="25"/>
      <c r="K183" s="25"/>
      <c r="L183" s="327"/>
      <c r="M183" s="327"/>
      <c r="N183" s="327"/>
      <c r="O183" s="327"/>
      <c r="P183" s="327"/>
      <c r="Q183" s="327"/>
      <c r="R183" s="327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</row>
    <row r="184" spans="1:33" s="326" customFormat="1" x14ac:dyDescent="0.25">
      <c r="A184" s="325"/>
      <c r="B184" s="26"/>
      <c r="C184" s="26"/>
      <c r="D184" s="26"/>
      <c r="E184" s="26"/>
      <c r="F184" s="26"/>
      <c r="G184" s="1"/>
      <c r="H184" s="1"/>
      <c r="I184" s="25"/>
      <c r="J184" s="25"/>
      <c r="K184" s="25"/>
      <c r="L184" s="327"/>
      <c r="M184" s="327"/>
      <c r="N184" s="327"/>
      <c r="O184" s="327"/>
      <c r="P184" s="327"/>
      <c r="Q184" s="327"/>
      <c r="R184" s="327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</row>
    <row r="185" spans="1:33" s="326" customFormat="1" x14ac:dyDescent="0.25">
      <c r="A185" s="325"/>
      <c r="B185" s="26"/>
      <c r="C185" s="26"/>
      <c r="D185" s="26"/>
      <c r="E185" s="26"/>
      <c r="F185" s="26"/>
      <c r="G185" s="1"/>
      <c r="H185" s="1"/>
      <c r="I185" s="25"/>
      <c r="J185" s="25"/>
      <c r="K185" s="25"/>
      <c r="L185" s="327"/>
      <c r="M185" s="327"/>
      <c r="N185" s="327"/>
      <c r="O185" s="327"/>
      <c r="P185" s="327"/>
      <c r="Q185" s="327"/>
      <c r="R185" s="327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</row>
    <row r="186" spans="1:33" s="326" customFormat="1" x14ac:dyDescent="0.25">
      <c r="A186" s="325"/>
      <c r="B186" s="26"/>
      <c r="C186" s="26"/>
      <c r="D186" s="26"/>
      <c r="E186" s="26"/>
      <c r="F186" s="26"/>
      <c r="G186" s="1"/>
      <c r="H186" s="1"/>
      <c r="I186" s="25"/>
      <c r="J186" s="25"/>
      <c r="K186" s="25"/>
      <c r="L186" s="327"/>
      <c r="M186" s="327"/>
      <c r="N186" s="327"/>
      <c r="O186" s="327"/>
      <c r="P186" s="327"/>
      <c r="Q186" s="327"/>
      <c r="R186" s="327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</row>
    <row r="187" spans="1:33" s="326" customFormat="1" x14ac:dyDescent="0.25">
      <c r="A187" s="325"/>
      <c r="B187" s="26"/>
      <c r="C187" s="26"/>
      <c r="D187" s="26"/>
      <c r="E187" s="26"/>
      <c r="F187" s="26"/>
      <c r="G187" s="1"/>
      <c r="H187" s="1"/>
      <c r="I187" s="25"/>
      <c r="J187" s="25"/>
      <c r="K187" s="25"/>
      <c r="L187" s="327"/>
      <c r="M187" s="327"/>
      <c r="N187" s="327"/>
      <c r="O187" s="327"/>
      <c r="P187" s="327"/>
      <c r="Q187" s="327"/>
      <c r="R187" s="327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</row>
    <row r="188" spans="1:33" s="326" customFormat="1" x14ac:dyDescent="0.25">
      <c r="A188" s="325"/>
      <c r="B188" s="26"/>
      <c r="C188" s="26"/>
      <c r="D188" s="26"/>
      <c r="E188" s="26"/>
      <c r="F188" s="26"/>
      <c r="G188" s="1"/>
      <c r="H188" s="1"/>
      <c r="I188" s="25"/>
      <c r="J188" s="25"/>
      <c r="K188" s="25"/>
      <c r="L188" s="327"/>
      <c r="M188" s="327"/>
      <c r="N188" s="327"/>
      <c r="O188" s="327"/>
      <c r="P188" s="327"/>
      <c r="Q188" s="327"/>
      <c r="R188" s="327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</row>
    <row r="189" spans="1:33" s="326" customFormat="1" x14ac:dyDescent="0.25">
      <c r="A189" s="325"/>
      <c r="B189" s="26"/>
      <c r="C189" s="26"/>
      <c r="D189" s="26"/>
      <c r="E189" s="26"/>
      <c r="F189" s="26"/>
      <c r="G189" s="1"/>
      <c r="H189" s="1"/>
      <c r="I189" s="25"/>
      <c r="J189" s="25"/>
      <c r="K189" s="25"/>
      <c r="L189" s="327"/>
      <c r="M189" s="327"/>
      <c r="N189" s="327"/>
      <c r="O189" s="327"/>
      <c r="P189" s="327"/>
      <c r="Q189" s="327"/>
      <c r="R189" s="327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</row>
    <row r="190" spans="1:33" s="326" customFormat="1" x14ac:dyDescent="0.25">
      <c r="A190" s="325"/>
      <c r="B190" s="26"/>
      <c r="C190" s="26"/>
      <c r="D190" s="26"/>
      <c r="E190" s="26"/>
      <c r="F190" s="26"/>
      <c r="G190" s="1"/>
      <c r="H190" s="1"/>
      <c r="I190" s="25"/>
      <c r="J190" s="25"/>
      <c r="K190" s="25"/>
      <c r="L190" s="327"/>
      <c r="M190" s="327"/>
      <c r="N190" s="327"/>
      <c r="O190" s="327"/>
      <c r="P190" s="327"/>
      <c r="Q190" s="327"/>
      <c r="R190" s="327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</row>
    <row r="191" spans="1:33" s="326" customFormat="1" x14ac:dyDescent="0.25">
      <c r="A191" s="325"/>
      <c r="B191" s="26"/>
      <c r="C191" s="26"/>
      <c r="D191" s="26"/>
      <c r="E191" s="26"/>
      <c r="F191" s="26"/>
      <c r="G191" s="1"/>
      <c r="H191" s="1"/>
      <c r="I191" s="25"/>
      <c r="J191" s="25"/>
      <c r="K191" s="25"/>
      <c r="L191" s="327"/>
      <c r="M191" s="327"/>
      <c r="N191" s="327"/>
      <c r="O191" s="327"/>
      <c r="P191" s="327"/>
      <c r="Q191" s="327"/>
      <c r="R191" s="327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</row>
    <row r="192" spans="1:33" s="326" customFormat="1" x14ac:dyDescent="0.25">
      <c r="A192" s="325"/>
      <c r="B192" s="26"/>
      <c r="C192" s="26"/>
      <c r="D192" s="26"/>
      <c r="E192" s="26"/>
      <c r="F192" s="26"/>
      <c r="G192" s="1"/>
      <c r="H192" s="1"/>
      <c r="I192" s="25"/>
      <c r="J192" s="25"/>
      <c r="K192" s="25"/>
      <c r="L192" s="327"/>
      <c r="M192" s="327"/>
      <c r="N192" s="327"/>
      <c r="O192" s="327"/>
      <c r="P192" s="327"/>
      <c r="Q192" s="327"/>
      <c r="R192" s="327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</row>
    <row r="193" spans="1:30" s="326" customFormat="1" x14ac:dyDescent="0.25">
      <c r="A193" s="325"/>
      <c r="B193" s="26"/>
      <c r="C193" s="26"/>
      <c r="D193" s="26"/>
      <c r="E193" s="26"/>
      <c r="F193" s="26"/>
      <c r="G193" s="1"/>
      <c r="H193" s="1"/>
      <c r="I193" s="25"/>
      <c r="J193" s="25"/>
      <c r="K193" s="25"/>
      <c r="L193" s="327"/>
      <c r="M193" s="327"/>
      <c r="N193" s="327"/>
      <c r="O193" s="327"/>
      <c r="P193" s="327"/>
      <c r="Q193" s="327"/>
      <c r="R193" s="327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</row>
    <row r="194" spans="1:30" s="326" customFormat="1" x14ac:dyDescent="0.25">
      <c r="A194" s="325"/>
      <c r="B194" s="26"/>
      <c r="C194" s="26"/>
      <c r="D194" s="26"/>
      <c r="E194" s="26"/>
      <c r="F194" s="26"/>
      <c r="G194" s="1"/>
      <c r="H194" s="1"/>
      <c r="I194" s="25"/>
      <c r="J194" s="25"/>
      <c r="K194" s="25"/>
      <c r="L194" s="327"/>
      <c r="M194" s="327"/>
      <c r="N194" s="327"/>
      <c r="O194" s="327"/>
      <c r="P194" s="327"/>
      <c r="Q194" s="327"/>
      <c r="R194" s="327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</row>
    <row r="195" spans="1:30" s="326" customFormat="1" x14ac:dyDescent="0.25">
      <c r="A195" s="325"/>
      <c r="B195" s="26"/>
      <c r="C195" s="26"/>
      <c r="D195" s="26"/>
      <c r="E195" s="26"/>
      <c r="F195" s="26"/>
      <c r="G195" s="1"/>
      <c r="H195" s="1"/>
      <c r="I195" s="25"/>
      <c r="J195" s="25"/>
      <c r="K195" s="25"/>
      <c r="L195" s="327"/>
      <c r="M195" s="327"/>
      <c r="N195" s="327"/>
      <c r="O195" s="327"/>
      <c r="P195" s="327"/>
      <c r="Q195" s="327"/>
      <c r="R195" s="327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</row>
    <row r="196" spans="1:30" s="326" customFormat="1" x14ac:dyDescent="0.25">
      <c r="A196" s="325"/>
      <c r="B196" s="26"/>
      <c r="C196" s="26"/>
      <c r="D196" s="26"/>
      <c r="E196" s="26"/>
      <c r="F196" s="26"/>
      <c r="G196" s="1"/>
      <c r="H196" s="1"/>
      <c r="I196" s="25"/>
      <c r="J196" s="25"/>
      <c r="K196" s="25"/>
      <c r="L196" s="327"/>
      <c r="M196" s="327"/>
      <c r="N196" s="327"/>
      <c r="O196" s="327"/>
      <c r="P196" s="327"/>
      <c r="Q196" s="327"/>
      <c r="R196" s="327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</row>
    <row r="197" spans="1:30" s="326" customFormat="1" x14ac:dyDescent="0.25">
      <c r="A197" s="325"/>
      <c r="B197" s="26"/>
      <c r="C197" s="26"/>
      <c r="D197" s="26"/>
      <c r="E197" s="26"/>
      <c r="F197" s="26"/>
      <c r="G197" s="1"/>
      <c r="H197" s="1"/>
      <c r="I197" s="25"/>
      <c r="J197" s="25"/>
      <c r="K197" s="25"/>
      <c r="L197" s="327"/>
      <c r="M197" s="327"/>
      <c r="N197" s="327"/>
      <c r="O197" s="327"/>
      <c r="P197" s="327"/>
      <c r="Q197" s="327"/>
      <c r="R197" s="327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</row>
    <row r="198" spans="1:30" s="326" customFormat="1" x14ac:dyDescent="0.25">
      <c r="A198" s="325"/>
      <c r="B198" s="26"/>
      <c r="C198" s="26"/>
      <c r="D198" s="26"/>
      <c r="E198" s="26"/>
      <c r="F198" s="26"/>
      <c r="G198" s="1"/>
      <c r="H198" s="1"/>
      <c r="I198" s="25"/>
      <c r="J198" s="25"/>
      <c r="K198" s="25"/>
      <c r="L198" s="327"/>
      <c r="M198" s="327"/>
      <c r="N198" s="327"/>
      <c r="O198" s="327"/>
      <c r="P198" s="327"/>
      <c r="Q198" s="327"/>
      <c r="R198" s="327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</row>
    <row r="199" spans="1:30" s="326" customFormat="1" x14ac:dyDescent="0.25">
      <c r="A199" s="325"/>
      <c r="B199" s="26"/>
      <c r="C199" s="26"/>
      <c r="D199" s="26"/>
      <c r="E199" s="26"/>
      <c r="F199" s="26"/>
      <c r="G199" s="1"/>
      <c r="H199" s="1"/>
      <c r="I199" s="25"/>
      <c r="J199" s="25"/>
      <c r="K199" s="25"/>
      <c r="L199" s="327"/>
      <c r="M199" s="327"/>
      <c r="N199" s="327"/>
      <c r="O199" s="327"/>
      <c r="P199" s="327"/>
      <c r="Q199" s="327"/>
      <c r="R199" s="327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</row>
    <row r="200" spans="1:30" s="326" customFormat="1" x14ac:dyDescent="0.25">
      <c r="A200" s="325"/>
      <c r="B200" s="26"/>
      <c r="C200" s="26"/>
      <c r="D200" s="26"/>
      <c r="E200" s="26"/>
      <c r="F200" s="26"/>
      <c r="G200" s="1"/>
      <c r="H200" s="1"/>
      <c r="I200" s="25"/>
      <c r="J200" s="25"/>
      <c r="K200" s="25"/>
      <c r="L200" s="327"/>
      <c r="M200" s="327"/>
      <c r="N200" s="327"/>
      <c r="O200" s="327"/>
      <c r="P200" s="327"/>
      <c r="Q200" s="327"/>
      <c r="R200" s="327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</row>
    <row r="201" spans="1:30" s="326" customFormat="1" x14ac:dyDescent="0.25">
      <c r="A201" s="325"/>
      <c r="B201" s="26"/>
      <c r="C201" s="26"/>
      <c r="D201" s="26"/>
      <c r="E201" s="26"/>
      <c r="F201" s="26"/>
      <c r="G201" s="1"/>
      <c r="H201" s="1"/>
      <c r="I201" s="25"/>
      <c r="J201" s="25"/>
      <c r="K201" s="25"/>
      <c r="L201" s="327"/>
      <c r="M201" s="327"/>
      <c r="N201" s="327"/>
      <c r="O201" s="327"/>
      <c r="P201" s="327"/>
      <c r="Q201" s="327"/>
      <c r="R201" s="327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</row>
    <row r="202" spans="1:30" s="326" customFormat="1" x14ac:dyDescent="0.25">
      <c r="A202" s="325"/>
      <c r="B202" s="26"/>
      <c r="C202" s="26"/>
      <c r="D202" s="26"/>
      <c r="E202" s="26"/>
      <c r="F202" s="26"/>
      <c r="G202" s="1"/>
      <c r="H202" s="1"/>
      <c r="I202" s="25"/>
      <c r="J202" s="25"/>
      <c r="K202" s="25"/>
      <c r="L202" s="327"/>
      <c r="M202" s="327"/>
      <c r="N202" s="327"/>
      <c r="O202" s="327"/>
      <c r="P202" s="327"/>
      <c r="Q202" s="327"/>
      <c r="R202" s="327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</row>
    <row r="203" spans="1:30" s="326" customFormat="1" x14ac:dyDescent="0.25">
      <c r="A203" s="325"/>
      <c r="B203" s="26"/>
      <c r="C203" s="26"/>
      <c r="D203" s="26"/>
      <c r="E203" s="26"/>
      <c r="F203" s="26"/>
      <c r="G203" s="1"/>
      <c r="H203" s="1"/>
      <c r="I203" s="25"/>
      <c r="J203" s="25"/>
      <c r="K203" s="25"/>
      <c r="L203" s="327"/>
      <c r="M203" s="327"/>
      <c r="N203" s="327"/>
      <c r="O203" s="327"/>
      <c r="P203" s="327"/>
      <c r="Q203" s="327"/>
      <c r="R203" s="327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</row>
    <row r="204" spans="1:30" s="326" customFormat="1" x14ac:dyDescent="0.25">
      <c r="A204" s="325"/>
      <c r="B204" s="26"/>
      <c r="C204" s="26"/>
      <c r="D204" s="26"/>
      <c r="E204" s="26"/>
      <c r="F204" s="26"/>
      <c r="G204" s="1"/>
      <c r="H204" s="1"/>
      <c r="I204" s="25"/>
      <c r="J204" s="25"/>
      <c r="K204" s="25"/>
      <c r="L204" s="327"/>
      <c r="M204" s="327"/>
      <c r="N204" s="327"/>
      <c r="O204" s="327"/>
      <c r="P204" s="327"/>
      <c r="Q204" s="327"/>
      <c r="R204" s="327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</row>
    <row r="205" spans="1:30" s="326" customFormat="1" x14ac:dyDescent="0.25">
      <c r="A205" s="325"/>
      <c r="B205" s="26"/>
      <c r="C205" s="26"/>
      <c r="D205" s="26"/>
      <c r="E205" s="26"/>
      <c r="F205" s="26"/>
      <c r="G205" s="1"/>
      <c r="H205" s="1"/>
      <c r="I205" s="25"/>
      <c r="J205" s="25"/>
      <c r="K205" s="25"/>
      <c r="L205" s="327"/>
      <c r="M205" s="327"/>
      <c r="N205" s="327"/>
      <c r="O205" s="327"/>
      <c r="P205" s="327"/>
      <c r="Q205" s="327"/>
      <c r="R205" s="327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</row>
    <row r="206" spans="1:30" s="326" customFormat="1" x14ac:dyDescent="0.25">
      <c r="A206" s="325"/>
      <c r="B206" s="26"/>
      <c r="C206" s="26"/>
      <c r="D206" s="26"/>
      <c r="E206" s="26"/>
      <c r="F206" s="26"/>
      <c r="G206" s="1"/>
      <c r="H206" s="1"/>
      <c r="I206" s="25"/>
      <c r="J206" s="25"/>
      <c r="K206" s="25"/>
      <c r="L206" s="327"/>
      <c r="M206" s="327"/>
      <c r="N206" s="327"/>
      <c r="O206" s="327"/>
      <c r="P206" s="327"/>
      <c r="Q206" s="327"/>
      <c r="R206" s="327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</row>
    <row r="207" spans="1:30" s="326" customFormat="1" x14ac:dyDescent="0.25">
      <c r="A207" s="325"/>
      <c r="B207" s="26"/>
      <c r="C207" s="26"/>
      <c r="D207" s="26"/>
      <c r="E207" s="26"/>
      <c r="F207" s="26"/>
      <c r="G207" s="1"/>
      <c r="H207" s="1"/>
      <c r="I207" s="25"/>
      <c r="J207" s="25"/>
      <c r="K207" s="25"/>
      <c r="L207" s="327"/>
      <c r="M207" s="327"/>
      <c r="N207" s="327"/>
      <c r="O207" s="327"/>
      <c r="P207" s="327"/>
      <c r="Q207" s="327"/>
      <c r="R207" s="327"/>
      <c r="T207" s="385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</row>
    <row r="208" spans="1:30" s="326" customFormat="1" x14ac:dyDescent="0.25">
      <c r="A208" s="325"/>
      <c r="B208" s="26"/>
      <c r="C208" s="26"/>
      <c r="D208" s="26"/>
      <c r="E208" s="26"/>
      <c r="F208" s="26"/>
      <c r="G208" s="1"/>
      <c r="H208" s="1"/>
      <c r="I208" s="25"/>
      <c r="J208" s="25"/>
      <c r="K208" s="25"/>
      <c r="L208" s="327"/>
      <c r="M208" s="327"/>
      <c r="N208" s="327"/>
      <c r="O208" s="327"/>
      <c r="P208" s="327"/>
      <c r="Q208" s="327"/>
      <c r="R208" s="327"/>
      <c r="T208" s="385"/>
      <c r="U208" s="385"/>
      <c r="V208" s="385"/>
      <c r="W208" s="385"/>
      <c r="X208" s="385"/>
      <c r="Y208" s="385"/>
      <c r="Z208" s="385"/>
      <c r="AA208" s="385"/>
      <c r="AB208" s="385"/>
      <c r="AC208" s="385"/>
      <c r="AD208" s="385"/>
    </row>
    <row r="209" spans="1:30" s="326" customFormat="1" x14ac:dyDescent="0.25">
      <c r="A209" s="325"/>
      <c r="B209" s="26"/>
      <c r="C209" s="26"/>
      <c r="D209" s="26"/>
      <c r="E209" s="26"/>
      <c r="F209" s="26"/>
      <c r="G209" s="1"/>
      <c r="H209" s="1"/>
      <c r="I209" s="25"/>
      <c r="J209" s="25"/>
      <c r="K209" s="25"/>
      <c r="L209" s="327"/>
      <c r="M209" s="327"/>
      <c r="N209" s="327"/>
      <c r="O209" s="327"/>
      <c r="P209" s="327"/>
      <c r="Q209" s="327"/>
      <c r="R209" s="327"/>
      <c r="T209" s="385"/>
      <c r="U209" s="385"/>
      <c r="V209" s="385"/>
      <c r="W209" s="385"/>
      <c r="X209" s="385"/>
      <c r="Y209" s="385"/>
      <c r="Z209" s="385"/>
      <c r="AA209" s="385"/>
      <c r="AB209" s="385"/>
      <c r="AC209" s="385"/>
      <c r="AD209" s="385"/>
    </row>
  </sheetData>
  <autoFilter ref="L26:L172">
    <filterColumn colId="0">
      <filters>
        <filter val="1"/>
      </filters>
    </filterColumn>
  </autoFilter>
  <mergeCells count="132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9:W39"/>
    <mergeCell ref="V41:W41"/>
    <mergeCell ref="V37:W37"/>
    <mergeCell ref="AD27:AD28"/>
    <mergeCell ref="V29:W29"/>
    <mergeCell ref="V30:W30"/>
    <mergeCell ref="V31:W31"/>
    <mergeCell ref="V32:W32"/>
    <mergeCell ref="V33:W33"/>
    <mergeCell ref="V48:W48"/>
    <mergeCell ref="V49:W49"/>
    <mergeCell ref="V50:W50"/>
    <mergeCell ref="V51:W51"/>
    <mergeCell ref="V52:W52"/>
    <mergeCell ref="V53:W53"/>
    <mergeCell ref="V42:W42"/>
    <mergeCell ref="V43:W43"/>
    <mergeCell ref="V44:W44"/>
    <mergeCell ref="V45:W45"/>
    <mergeCell ref="V46:W46"/>
    <mergeCell ref="V47:W47"/>
    <mergeCell ref="V60:W60"/>
    <mergeCell ref="V61:W61"/>
    <mergeCell ref="V62:W62"/>
    <mergeCell ref="V63:W63"/>
    <mergeCell ref="V64:W64"/>
    <mergeCell ref="V65:W65"/>
    <mergeCell ref="V54:W54"/>
    <mergeCell ref="V55:W55"/>
    <mergeCell ref="V56:W56"/>
    <mergeCell ref="V57:W57"/>
    <mergeCell ref="V58:W58"/>
    <mergeCell ref="V59:W59"/>
    <mergeCell ref="V72:W72"/>
    <mergeCell ref="V73:W73"/>
    <mergeCell ref="V74:W74"/>
    <mergeCell ref="V75:W75"/>
    <mergeCell ref="V76:W76"/>
    <mergeCell ref="V77:W77"/>
    <mergeCell ref="V66:W66"/>
    <mergeCell ref="V67:W67"/>
    <mergeCell ref="V68:W68"/>
    <mergeCell ref="V69:W69"/>
    <mergeCell ref="V70:W70"/>
    <mergeCell ref="V71:W71"/>
    <mergeCell ref="V86:W86"/>
    <mergeCell ref="V87:W87"/>
    <mergeCell ref="V88:W88"/>
    <mergeCell ref="V89:W89"/>
    <mergeCell ref="V90:W90"/>
    <mergeCell ref="V91:W91"/>
    <mergeCell ref="V78:W78"/>
    <mergeCell ref="V79:W79"/>
    <mergeCell ref="V80:W80"/>
    <mergeCell ref="V81:W81"/>
    <mergeCell ref="V82:W82"/>
    <mergeCell ref="V85:W85"/>
    <mergeCell ref="V83:W83"/>
    <mergeCell ref="V84:W84"/>
    <mergeCell ref="V98:W98"/>
    <mergeCell ref="V99:W99"/>
    <mergeCell ref="V100:W100"/>
    <mergeCell ref="V101:W101"/>
    <mergeCell ref="V102:W102"/>
    <mergeCell ref="V103:W103"/>
    <mergeCell ref="V92:W92"/>
    <mergeCell ref="V93:W93"/>
    <mergeCell ref="V94:W94"/>
    <mergeCell ref="V95:W95"/>
    <mergeCell ref="V96:W96"/>
    <mergeCell ref="V97:W97"/>
    <mergeCell ref="V125:Z125"/>
    <mergeCell ref="V126:Z126"/>
    <mergeCell ref="V127:Z127"/>
    <mergeCell ref="V128:Z128"/>
    <mergeCell ref="V129:Z129"/>
    <mergeCell ref="V130:Z130"/>
    <mergeCell ref="V104:W104"/>
    <mergeCell ref="V105:W105"/>
    <mergeCell ref="V106:W106"/>
    <mergeCell ref="V107:W107"/>
    <mergeCell ref="V124:W124"/>
    <mergeCell ref="X124:Y124"/>
    <mergeCell ref="V138:Z138"/>
    <mergeCell ref="V141:Z141"/>
    <mergeCell ref="V142:Z142"/>
    <mergeCell ref="V143:Z143"/>
    <mergeCell ref="V144:Z144"/>
    <mergeCell ref="V145:Z145"/>
    <mergeCell ref="V131:Z131"/>
    <mergeCell ref="V132:Z132"/>
    <mergeCell ref="V133:Z133"/>
    <mergeCell ref="V134:Z134"/>
    <mergeCell ref="V135:Z135"/>
    <mergeCell ref="V136:Z136"/>
    <mergeCell ref="T153:T154"/>
    <mergeCell ref="V153:W154"/>
    <mergeCell ref="X153:X154"/>
    <mergeCell ref="Y153:AA153"/>
    <mergeCell ref="AB153:AB154"/>
    <mergeCell ref="AC153:AC154"/>
    <mergeCell ref="V146:Z146"/>
    <mergeCell ref="V147:Z147"/>
    <mergeCell ref="V148:Z148"/>
    <mergeCell ref="V149:Z149"/>
    <mergeCell ref="V150:Z150"/>
    <mergeCell ref="V151:Z151"/>
    <mergeCell ref="V160:W160"/>
    <mergeCell ref="V161:W161"/>
    <mergeCell ref="V162:W162"/>
    <mergeCell ref="V163:W163"/>
    <mergeCell ref="V164:W164"/>
    <mergeCell ref="V165:W165"/>
    <mergeCell ref="AD153:AD154"/>
    <mergeCell ref="V155:W155"/>
    <mergeCell ref="V156:W156"/>
    <mergeCell ref="V157:W157"/>
    <mergeCell ref="V158:W158"/>
    <mergeCell ref="V159:W159"/>
  </mergeCells>
  <conditionalFormatting sqref="T120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6:T119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12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11 H113:H120 H108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71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8:H170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72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8 T111:T115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50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51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8 T111:T120">
      <formula1>0</formula1>
      <formula2>1</formula2>
    </dataValidation>
    <dataValidation type="list" allowBlank="1" showInputMessage="1" showErrorMessage="1" sqref="A1 G168:G172 G108 G111:G120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03 12 01</v>
      </c>
      <c r="C1" s="25" t="str">
        <f>CONCATENATE($W$25)</f>
        <v>PROJETO DE ELIMINAÇÃO DE PONTOS CRÍTICOS</v>
      </c>
      <c r="D1" s="25" t="str">
        <f>CONCATENATE($AC$25)</f>
        <v>Km</v>
      </c>
      <c r="E1" s="231">
        <f>$AD$163</f>
        <v>9431.4599999999991</v>
      </c>
      <c r="F1" s="231">
        <f>$AD$168</f>
        <v>12318.63</v>
      </c>
      <c r="G1" s="233">
        <f>$T$120</f>
        <v>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432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475</v>
      </c>
      <c r="W25" s="579" t="str">
        <f>VLOOKUP(V25,ORÇAMENTO!E:G,2,0)</f>
        <v>PROJETO DE ELIMINAÇÃO DE PONTOS CRÍTICOS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90" si="0">MAX(I27:J27)</f>
        <v>1</v>
      </c>
      <c r="L27" s="33">
        <f t="shared" ref="L27:L90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429" t="s">
        <v>65</v>
      </c>
      <c r="AA28" s="429" t="s">
        <v>64</v>
      </c>
      <c r="AB28" s="434" t="s">
        <v>65</v>
      </c>
      <c r="AC28" s="429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7" si="2">IFERROR(IF($A29=0,0, ($AD29/$G$1)/$E$1  ),0)</f>
        <v>0</v>
      </c>
      <c r="C29" s="121">
        <f t="shared" ref="C29:C37" si="3">IF($A29=0,0,$B29*$E$1)</f>
        <v>0</v>
      </c>
      <c r="D29" s="121">
        <f t="shared" ref="D29:D37" si="4">IF($A29=0,0,$B29*$F$1)</f>
        <v>0</v>
      </c>
      <c r="E29" s="121">
        <f>IFERROR(IF($A29=0,0,#REF!),0)</f>
        <v>0</v>
      </c>
      <c r="F29" s="122">
        <f t="shared" ref="F29:F37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7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7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7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x14ac:dyDescent="0.25">
      <c r="A35" s="30"/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1</v>
      </c>
      <c r="J35" s="30">
        <f>IF(I35=1,1,IF(SUM(J36:J$169)+SUM(I$26:I35)&lt;$I$22,1,0))</f>
        <v>1</v>
      </c>
      <c r="K35" s="33">
        <f t="shared" si="0"/>
        <v>1</v>
      </c>
      <c r="L35" s="33">
        <f t="shared" si="1"/>
        <v>1</v>
      </c>
      <c r="M35" s="33"/>
      <c r="N35" s="33"/>
      <c r="O35" s="33"/>
      <c r="P35" s="33"/>
      <c r="Q35" s="33"/>
      <c r="R35" s="33"/>
      <c r="S35" s="33"/>
      <c r="T35" s="123" t="s">
        <v>61</v>
      </c>
      <c r="U35" s="132"/>
      <c r="V35" s="563" t="s">
        <v>184</v>
      </c>
      <c r="W35" s="563"/>
      <c r="X35" s="131" t="s">
        <v>183</v>
      </c>
      <c r="Y35" s="115">
        <v>4</v>
      </c>
      <c r="Z35" s="115">
        <v>1</v>
      </c>
      <c r="AA35" s="115"/>
      <c r="AB35" s="207">
        <f>VLOOKUP(V35,BASE!$B$5:$E$53,4,FALSE)</f>
        <v>239.7877334815829</v>
      </c>
      <c r="AC35" s="207"/>
      <c r="AD35" s="113">
        <f t="shared" si="8"/>
        <v>959.15089999999998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60</v>
      </c>
      <c r="U36" s="132"/>
      <c r="V36" s="563" t="s">
        <v>185</v>
      </c>
      <c r="W36" s="563"/>
      <c r="X36" s="131" t="s">
        <v>183</v>
      </c>
      <c r="Y36" s="115">
        <v>1</v>
      </c>
      <c r="Z36" s="115">
        <v>1</v>
      </c>
      <c r="AA36" s="115"/>
      <c r="AB36" s="207">
        <f>VLOOKUP(V36,BASE!$B$5:$E$53,4,FALSE)</f>
        <v>65.46508428631158</v>
      </c>
      <c r="AC36" s="207"/>
      <c r="AD36" s="113">
        <f t="shared" si="8"/>
        <v>65.465000000000003</v>
      </c>
      <c r="AE36" s="32"/>
      <c r="AF36" s="39"/>
      <c r="AG36" s="38"/>
    </row>
    <row r="37" spans="1:33" s="27" customFormat="1" hidden="1" x14ac:dyDescent="0.25">
      <c r="A37" s="30">
        <f t="shared" si="6"/>
        <v>0</v>
      </c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0</v>
      </c>
      <c r="J37" s="30">
        <f>IF(I37=1,1,IF(SUM(J38:J$169)+SUM(I$26:I37)&lt;$I$22,1,0))</f>
        <v>0</v>
      </c>
      <c r="K37" s="33">
        <f t="shared" si="0"/>
        <v>0</v>
      </c>
      <c r="L37" s="33">
        <f t="shared" si="1"/>
        <v>0</v>
      </c>
      <c r="M37" s="33"/>
      <c r="N37" s="33"/>
      <c r="O37" s="33"/>
      <c r="P37" s="33"/>
      <c r="Q37" s="33"/>
      <c r="R37" s="33"/>
      <c r="S37" s="33"/>
      <c r="T37" s="123"/>
      <c r="U37" s="132"/>
      <c r="V37" s="563" t="s">
        <v>19</v>
      </c>
      <c r="W37" s="563"/>
      <c r="X37" s="131" t="s">
        <v>19</v>
      </c>
      <c r="Y37" s="115">
        <v>0</v>
      </c>
      <c r="Z37" s="115">
        <v>0</v>
      </c>
      <c r="AA37" s="115"/>
      <c r="AB37" s="207">
        <v>0</v>
      </c>
      <c r="AC37" s="207"/>
      <c r="AD37" s="113">
        <f t="shared" si="8"/>
        <v>0</v>
      </c>
      <c r="AE37" s="32"/>
      <c r="AF37" s="39"/>
      <c r="AG37" s="38"/>
    </row>
    <row r="38" spans="1:33" s="101" customFormat="1" ht="22.35" customHeight="1" x14ac:dyDescent="0.25">
      <c r="A38" s="112"/>
      <c r="B38" s="112"/>
      <c r="C38" s="112"/>
      <c r="D38" s="112"/>
      <c r="E38" s="112"/>
      <c r="F38" s="112"/>
      <c r="I38" s="30">
        <v>1</v>
      </c>
      <c r="J38" s="30">
        <f>IF(I38=1,1,IF(SUM(J39:J$169)+SUM(I$26:I38)&lt;$I$22,1,0))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61"/>
      <c r="T38" s="130"/>
      <c r="U38" s="111"/>
      <c r="V38" s="129"/>
      <c r="W38" s="129"/>
      <c r="X38" s="129"/>
      <c r="Y38" s="128"/>
      <c r="Z38" s="165"/>
      <c r="AA38" s="165"/>
      <c r="AB38" s="206"/>
      <c r="AC38" s="125" t="s">
        <v>59</v>
      </c>
      <c r="AD38" s="205">
        <f>ROUND(SUM(AD29:AD37),2)</f>
        <v>1024.6199999999999</v>
      </c>
      <c r="AE38" s="102"/>
      <c r="AF38" s="104"/>
      <c r="AG38" s="103"/>
    </row>
    <row r="39" spans="1:33" s="27" customFormat="1" ht="31.5" customHeight="1" x14ac:dyDescent="0.25">
      <c r="A39" s="31"/>
      <c r="B39" s="31"/>
      <c r="C39" s="31"/>
      <c r="D39" s="31"/>
      <c r="E39" s="31"/>
      <c r="F39" s="31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33"/>
      <c r="T39" s="435" t="s">
        <v>8</v>
      </c>
      <c r="U39" s="124"/>
      <c r="V39" s="568" t="s">
        <v>58</v>
      </c>
      <c r="W39" s="568"/>
      <c r="X39" s="134" t="s">
        <v>57</v>
      </c>
      <c r="Y39" s="135" t="s">
        <v>56</v>
      </c>
      <c r="Z39" s="135" t="s">
        <v>55</v>
      </c>
      <c r="AA39" s="135" t="s">
        <v>54</v>
      </c>
      <c r="AB39" s="204" t="s">
        <v>53</v>
      </c>
      <c r="AC39" s="135" t="s">
        <v>52</v>
      </c>
      <c r="AD39" s="430" t="s">
        <v>51</v>
      </c>
      <c r="AE39" s="32"/>
      <c r="AF39" s="39"/>
      <c r="AG39" s="38"/>
    </row>
    <row r="40" spans="1:33" s="27" customFormat="1" x14ac:dyDescent="0.25">
      <c r="A40" s="30"/>
      <c r="B40" s="122"/>
      <c r="C40" s="121"/>
      <c r="D40" s="121"/>
      <c r="E40" s="121"/>
      <c r="F40" s="122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195"/>
      <c r="U40" s="48"/>
      <c r="V40" s="573" t="s">
        <v>50</v>
      </c>
      <c r="W40" s="573"/>
      <c r="X40" s="131"/>
      <c r="Y40" s="199"/>
      <c r="Z40" s="114"/>
      <c r="AA40" s="202"/>
      <c r="AB40" s="114"/>
      <c r="AC40" s="196"/>
      <c r="AD40" s="201">
        <f>ROUND(SUM(AD41:AD60),2)</f>
        <v>17903.310000000001</v>
      </c>
      <c r="AE40" s="32"/>
      <c r="AF40" s="39"/>
      <c r="AG40" s="38"/>
    </row>
    <row r="41" spans="1:33" s="27" customFormat="1" x14ac:dyDescent="0.25">
      <c r="A41" s="30"/>
      <c r="B41" s="122">
        <f t="shared" ref="B41:B60" si="9">IFERROR(IF($A41=0,0, ($AD41/$G$1)/$E$1  ),0)</f>
        <v>0</v>
      </c>
      <c r="C41" s="121">
        <f t="shared" ref="C41:C60" si="10">IF($A41=0,0,$B41*$E$1)</f>
        <v>0</v>
      </c>
      <c r="D41" s="121">
        <f t="shared" ref="D41:D60" si="11">IF($A41=0,0,$B41*$F$1)</f>
        <v>0</v>
      </c>
      <c r="E41" s="121">
        <f>IFERROR(IF($A41=0,0,#REF!*#REF!),0)</f>
        <v>0</v>
      </c>
      <c r="F41" s="122">
        <f t="shared" ref="F41:F60" si="12">IF($A41=0,0, ( ($AD41/$E41) / $Y41))</f>
        <v>0</v>
      </c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200" t="s">
        <v>49</v>
      </c>
      <c r="U41" s="48"/>
      <c r="V41" s="569" t="s">
        <v>201</v>
      </c>
      <c r="W41" s="569"/>
      <c r="X41" s="131" t="s">
        <v>202</v>
      </c>
      <c r="Y41" s="207">
        <f>VLOOKUP(X41,BASE!$B$5:$E$53,4,FALSE)</f>
        <v>11347.68</v>
      </c>
      <c r="Z41" s="198">
        <v>1</v>
      </c>
      <c r="AA41" s="197">
        <f>AB41/SUM($AB$41:$AB$84)</f>
        <v>0.1864406779661017</v>
      </c>
      <c r="AB41" s="114">
        <v>110</v>
      </c>
      <c r="AC41" s="196">
        <f>Y41/220</f>
        <v>51.580363636363636</v>
      </c>
      <c r="AD41" s="113">
        <f>ROUND(AB41*AC41,4)</f>
        <v>5673.84</v>
      </c>
      <c r="AE41" s="32"/>
      <c r="AF41" s="39"/>
      <c r="AG41" s="38"/>
    </row>
    <row r="42" spans="1:33" s="27" customFormat="1" x14ac:dyDescent="0.25">
      <c r="A42" s="30"/>
      <c r="B42" s="122">
        <f t="shared" si="9"/>
        <v>0</v>
      </c>
      <c r="C42" s="121">
        <f t="shared" si="10"/>
        <v>0</v>
      </c>
      <c r="D42" s="121">
        <f t="shared" si="11"/>
        <v>0</v>
      </c>
      <c r="E42" s="121">
        <f>IFERROR(IF($A42=0,0,#REF!*#REF!),0)</f>
        <v>0</v>
      </c>
      <c r="F42" s="122">
        <f t="shared" si="12"/>
        <v>0</v>
      </c>
      <c r="I42" s="30">
        <f t="shared" ref="I42:I59" si="13">IF($AD42=0,0,1)</f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104</v>
      </c>
      <c r="U42" s="48"/>
      <c r="V42" s="569" t="s">
        <v>206</v>
      </c>
      <c r="W42" s="569"/>
      <c r="X42" s="131" t="s">
        <v>207</v>
      </c>
      <c r="Y42" s="207">
        <f>VLOOKUP(X42,BASE!$B$5:$E$53,4,FALSE)</f>
        <v>8882.5</v>
      </c>
      <c r="Z42" s="198">
        <v>1</v>
      </c>
      <c r="AA42" s="197">
        <f>AB42/SUM($AB$41:$AB$84)</f>
        <v>0.3728813559322034</v>
      </c>
      <c r="AB42" s="114">
        <v>220</v>
      </c>
      <c r="AC42" s="196">
        <f>Y42/220</f>
        <v>40.375</v>
      </c>
      <c r="AD42" s="113">
        <f t="shared" ref="AD42:AD60" si="14">ROUND(AB42*AC42,4)</f>
        <v>8882.5</v>
      </c>
      <c r="AE42" s="32"/>
      <c r="AF42" s="39"/>
      <c r="AG42" s="38"/>
    </row>
    <row r="43" spans="1:33" s="27" customFormat="1" hidden="1" x14ac:dyDescent="0.25">
      <c r="A43" s="30">
        <f t="shared" ref="A43:A59" si="15">IFERROR(IF(AD43&gt;0,T43,0),0)</f>
        <v>0</v>
      </c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si="13"/>
        <v>0</v>
      </c>
      <c r="J43" s="30">
        <f>IF(I43=1,1,IF(SUM(J44:J$169)+SUM(I$26:I43)&lt;$I$22,1,0))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si="14"/>
        <v>0</v>
      </c>
      <c r="AE43" s="32"/>
      <c r="AF43" s="39"/>
      <c r="AG43" s="38"/>
    </row>
    <row r="44" spans="1:33" s="27" customFormat="1" hidden="1" x14ac:dyDescent="0.25">
      <c r="A44" s="30">
        <f t="shared" si="15"/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3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4"/>
        <v>0</v>
      </c>
      <c r="AE44" s="32"/>
      <c r="AF44" s="39"/>
      <c r="AG44" s="38"/>
    </row>
    <row r="45" spans="1:33" s="27" customFormat="1" hidden="1" x14ac:dyDescent="0.25">
      <c r="A45" s="30">
        <f t="shared" si="15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3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4"/>
        <v>0</v>
      </c>
      <c r="AE45" s="32"/>
      <c r="AF45" s="39"/>
      <c r="AG45" s="38"/>
    </row>
    <row r="46" spans="1:33" s="27" customFormat="1" hidden="1" x14ac:dyDescent="0.25">
      <c r="A46" s="30">
        <f t="shared" si="15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3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4"/>
        <v>0</v>
      </c>
      <c r="AE46" s="32"/>
      <c r="AF46" s="39"/>
      <c r="AG46" s="38"/>
    </row>
    <row r="47" spans="1:33" s="27" customFormat="1" hidden="1" x14ac:dyDescent="0.25">
      <c r="A47" s="30">
        <f t="shared" si="15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3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4"/>
        <v>0</v>
      </c>
      <c r="AE47" s="32"/>
      <c r="AF47" s="39"/>
      <c r="AG47" s="38"/>
    </row>
    <row r="48" spans="1:33" s="27" customFormat="1" hidden="1" x14ac:dyDescent="0.25">
      <c r="A48" s="30">
        <f t="shared" si="15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3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4"/>
        <v>0</v>
      </c>
      <c r="AE48" s="32"/>
      <c r="AF48" s="39"/>
      <c r="AG48" s="38"/>
    </row>
    <row r="49" spans="1:33" s="27" customFormat="1" hidden="1" x14ac:dyDescent="0.25">
      <c r="A49" s="30">
        <f t="shared" si="15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3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4"/>
        <v>0</v>
      </c>
      <c r="AE49" s="32"/>
      <c r="AF49" s="39"/>
      <c r="AG49" s="38"/>
    </row>
    <row r="50" spans="1:33" s="27" customFormat="1" hidden="1" x14ac:dyDescent="0.25">
      <c r="A50" s="30">
        <f t="shared" si="15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3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4"/>
        <v>0</v>
      </c>
      <c r="AE50" s="32"/>
      <c r="AF50" s="39"/>
      <c r="AG50" s="38"/>
    </row>
    <row r="51" spans="1:33" s="27" customFormat="1" hidden="1" x14ac:dyDescent="0.25">
      <c r="A51" s="30">
        <f t="shared" si="15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3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4"/>
        <v>0</v>
      </c>
      <c r="AE51" s="32"/>
      <c r="AF51" s="39"/>
      <c r="AG51" s="38"/>
    </row>
    <row r="52" spans="1:33" s="27" customFormat="1" hidden="1" x14ac:dyDescent="0.25">
      <c r="A52" s="30">
        <f t="shared" si="15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3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4"/>
        <v>0</v>
      </c>
      <c r="AE52" s="32"/>
      <c r="AF52" s="39"/>
      <c r="AG52" s="38"/>
    </row>
    <row r="53" spans="1:33" s="27" customFormat="1" hidden="1" x14ac:dyDescent="0.25">
      <c r="A53" s="30">
        <f t="shared" si="15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3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4"/>
        <v>0</v>
      </c>
      <c r="AE53" s="32"/>
      <c r="AF53" s="39"/>
      <c r="AG53" s="38"/>
    </row>
    <row r="54" spans="1:33" s="27" customFormat="1" hidden="1" x14ac:dyDescent="0.25">
      <c r="A54" s="30">
        <f t="shared" si="15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3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4"/>
        <v>0</v>
      </c>
      <c r="AE54" s="32"/>
      <c r="AF54" s="39"/>
      <c r="AG54" s="38"/>
    </row>
    <row r="55" spans="1:33" s="27" customFormat="1" hidden="1" x14ac:dyDescent="0.25">
      <c r="A55" s="30">
        <f t="shared" si="15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3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4"/>
        <v>0</v>
      </c>
      <c r="AE55" s="32"/>
      <c r="AF55" s="39"/>
      <c r="AG55" s="38"/>
    </row>
    <row r="56" spans="1:33" s="27" customFormat="1" hidden="1" x14ac:dyDescent="0.25">
      <c r="A56" s="30">
        <f t="shared" si="15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3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4"/>
        <v>0</v>
      </c>
      <c r="AE56" s="32"/>
      <c r="AF56" s="39"/>
      <c r="AG56" s="38"/>
    </row>
    <row r="57" spans="1:33" s="27" customFormat="1" hidden="1" x14ac:dyDescent="0.25">
      <c r="A57" s="30">
        <f t="shared" si="15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3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4"/>
        <v>0</v>
      </c>
      <c r="AE57" s="32"/>
      <c r="AF57" s="39"/>
      <c r="AG57" s="38"/>
    </row>
    <row r="58" spans="1:33" s="27" customFormat="1" hidden="1" x14ac:dyDescent="0.25">
      <c r="A58" s="30">
        <f t="shared" si="15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3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4"/>
        <v>0</v>
      </c>
      <c r="AE58" s="32"/>
      <c r="AF58" s="39"/>
      <c r="AG58" s="38"/>
    </row>
    <row r="59" spans="1:33" s="27" customFormat="1" hidden="1" x14ac:dyDescent="0.25">
      <c r="A59" s="30">
        <f t="shared" si="15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3"/>
        <v>0</v>
      </c>
      <c r="J59" s="30">
        <f>IF(I59=1,1,IF(SUM(J60:J$169)+SUM(I$26:I59)&lt;$I$22,1,0))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4"/>
        <v>0</v>
      </c>
      <c r="AE59" s="32"/>
      <c r="AF59" s="39"/>
      <c r="AG59" s="38"/>
    </row>
    <row r="60" spans="1:33" s="27" customFormat="1" x14ac:dyDescent="0.25">
      <c r="A60" s="30"/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v>1</v>
      </c>
      <c r="J60" s="30">
        <f>IF(I60=1,1,IF(SUM(J61:J$169)+SUM(I$26:I60)&lt;$I$22,1,0))</f>
        <v>1</v>
      </c>
      <c r="K60" s="33">
        <f t="shared" si="0"/>
        <v>1</v>
      </c>
      <c r="L60" s="33">
        <f t="shared" si="1"/>
        <v>1</v>
      </c>
      <c r="M60" s="33"/>
      <c r="N60" s="33"/>
      <c r="O60" s="33"/>
      <c r="P60" s="33"/>
      <c r="Q60" s="33"/>
      <c r="R60" s="33"/>
      <c r="S60" s="33"/>
      <c r="T60" s="200" t="s">
        <v>48</v>
      </c>
      <c r="U60" s="48"/>
      <c r="V60" s="569" t="s">
        <v>203</v>
      </c>
      <c r="W60" s="569"/>
      <c r="X60" s="131" t="s">
        <v>204</v>
      </c>
      <c r="Y60" s="207">
        <f>VLOOKUP(X60,BASE!$B$5:$E$53,4,FALSE)</f>
        <v>18408.34</v>
      </c>
      <c r="Z60" s="198">
        <v>1</v>
      </c>
      <c r="AA60" s="197">
        <f>AB60/SUM($AB$41:$AB$84)</f>
        <v>6.7796610169491525E-2</v>
      </c>
      <c r="AB60" s="114">
        <v>40</v>
      </c>
      <c r="AC60" s="196">
        <f>Y60/220</f>
        <v>83.674272727272722</v>
      </c>
      <c r="AD60" s="113">
        <f t="shared" si="14"/>
        <v>3346.9708999999998</v>
      </c>
      <c r="AE60" s="32"/>
      <c r="AF60" s="39"/>
      <c r="AG60" s="38"/>
    </row>
    <row r="61" spans="1:33" s="27" customFormat="1" x14ac:dyDescent="0.25">
      <c r="A61" s="30"/>
      <c r="B61" s="122"/>
      <c r="C61" s="121"/>
      <c r="D61" s="121"/>
      <c r="E61" s="121"/>
      <c r="F61" s="122"/>
      <c r="I61" s="30">
        <v>1</v>
      </c>
      <c r="J61" s="30">
        <f>IF(I61=1,1,IF(SUM(J62:J$169)+SUM(I$26:I61)&lt;$I$22,1,0))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195"/>
      <c r="U61" s="48"/>
      <c r="V61" s="573" t="s">
        <v>47</v>
      </c>
      <c r="W61" s="573"/>
      <c r="X61" s="131"/>
      <c r="Y61" s="199"/>
      <c r="Z61" s="114"/>
      <c r="AA61" s="202"/>
      <c r="AB61" s="114"/>
      <c r="AC61" s="196"/>
      <c r="AD61" s="201">
        <f>ROUND(SUM(AD62:AD81),2)</f>
        <v>3044.5</v>
      </c>
      <c r="AE61" s="32"/>
      <c r="AF61" s="39"/>
      <c r="AG61" s="38"/>
    </row>
    <row r="62" spans="1:33" s="27" customFormat="1" x14ac:dyDescent="0.25">
      <c r="A62" s="30"/>
      <c r="B62" s="122">
        <f t="shared" ref="B62:B81" si="16">IFERROR(IF($A62=0,0, ($AD62/$G$1)/$E$1  ),0)</f>
        <v>0</v>
      </c>
      <c r="C62" s="121">
        <f t="shared" ref="C62:C81" si="17">IF($A62=0,0,$B62*$E$1)</f>
        <v>0</v>
      </c>
      <c r="D62" s="121">
        <f t="shared" ref="D62:D81" si="18">IF($A62=0,0,$B62*$F$1)</f>
        <v>0</v>
      </c>
      <c r="E62" s="121">
        <f>IFERROR(IF($A62=0,0,#REF!*#REF!),0)</f>
        <v>0</v>
      </c>
      <c r="F62" s="122">
        <f t="shared" ref="F62:F81" si="19">IF($A62=0,0, ( ($AD62/$E62) / $Y62))</f>
        <v>0</v>
      </c>
      <c r="I62" s="30">
        <v>1</v>
      </c>
      <c r="J62" s="30">
        <f>IF(I62=1,1,IF(SUM(J63:J$169)+SUM(I$26:I62)&lt;$I$22,1,0))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200" t="s">
        <v>120</v>
      </c>
      <c r="U62" s="48"/>
      <c r="V62" s="569" t="s">
        <v>229</v>
      </c>
      <c r="W62" s="569"/>
      <c r="X62" s="131" t="s">
        <v>230</v>
      </c>
      <c r="Y62" s="207">
        <f>VLOOKUP(X62,BASE!$B$5:$E$53,4,FALSE)</f>
        <v>3044.5</v>
      </c>
      <c r="Z62" s="198">
        <v>1</v>
      </c>
      <c r="AA62" s="197">
        <f>AB62/SUM($AB$41:$AB$84)</f>
        <v>0.3728813559322034</v>
      </c>
      <c r="AB62" s="114">
        <v>220</v>
      </c>
      <c r="AC62" s="196">
        <f>Y62/220</f>
        <v>13.838636363636363</v>
      </c>
      <c r="AD62" s="113">
        <f>ROUND(AB62*AC62,4)</f>
        <v>3044.5</v>
      </c>
      <c r="AE62" s="32"/>
      <c r="AF62" s="39"/>
      <c r="AG62" s="38"/>
    </row>
    <row r="63" spans="1:33" s="27" customFormat="1" hidden="1" x14ac:dyDescent="0.25">
      <c r="A63" s="30">
        <f t="shared" ref="A63:A80" si="20">IFERROR(IF(AD63&gt;0,T63,0),0)</f>
        <v>0</v>
      </c>
      <c r="B63" s="122">
        <f t="shared" si="16"/>
        <v>0</v>
      </c>
      <c r="C63" s="121">
        <f t="shared" si="17"/>
        <v>0</v>
      </c>
      <c r="D63" s="121">
        <f t="shared" si="18"/>
        <v>0</v>
      </c>
      <c r="E63" s="121">
        <f>IFERROR(IF($A63=0,0,#REF!*#REF!),0)</f>
        <v>0</v>
      </c>
      <c r="F63" s="122">
        <f t="shared" si="19"/>
        <v>0</v>
      </c>
      <c r="I63" s="30">
        <f t="shared" ref="I63:I80" si="21">IF($AD63=0,0,1)</f>
        <v>0</v>
      </c>
      <c r="J63" s="30">
        <f>IF(I63=1,1,IF(SUM(J64:J$169)+SUM(I$26:I63)&lt;$I$22,1,0))</f>
        <v>0</v>
      </c>
      <c r="K63" s="33">
        <f t="shared" si="0"/>
        <v>0</v>
      </c>
      <c r="L63" s="33">
        <f t="shared" si="1"/>
        <v>0</v>
      </c>
      <c r="M63" s="33"/>
      <c r="N63" s="33"/>
      <c r="O63" s="33"/>
      <c r="P63" s="33"/>
      <c r="Q63" s="33"/>
      <c r="R63" s="33"/>
      <c r="S63" s="33"/>
      <c r="T63" s="200"/>
      <c r="U63" s="48"/>
      <c r="V63" s="569" t="s">
        <v>19</v>
      </c>
      <c r="W63" s="569"/>
      <c r="X63" s="131" t="s">
        <v>19</v>
      </c>
      <c r="Y63" s="199">
        <v>0</v>
      </c>
      <c r="Z63" s="198">
        <v>0</v>
      </c>
      <c r="AA63" s="197">
        <v>0</v>
      </c>
      <c r="AB63" s="114">
        <v>0</v>
      </c>
      <c r="AC63" s="196">
        <v>0</v>
      </c>
      <c r="AD63" s="113">
        <f t="shared" ref="AD63:AD81" si="22">ROUND(AB63*AC63,4)</f>
        <v>0</v>
      </c>
      <c r="AE63" s="32"/>
      <c r="AF63" s="39"/>
      <c r="AG63" s="38"/>
    </row>
    <row r="64" spans="1:33" s="27" customFormat="1" hidden="1" x14ac:dyDescent="0.25">
      <c r="A64" s="30">
        <f t="shared" si="20"/>
        <v>0</v>
      </c>
      <c r="B64" s="122">
        <f t="shared" si="16"/>
        <v>0</v>
      </c>
      <c r="C64" s="121">
        <f t="shared" si="17"/>
        <v>0</v>
      </c>
      <c r="D64" s="121">
        <f t="shared" si="18"/>
        <v>0</v>
      </c>
      <c r="E64" s="121">
        <f>IFERROR(IF($A64=0,0,#REF!*#REF!),0)</f>
        <v>0</v>
      </c>
      <c r="F64" s="122">
        <f t="shared" si="19"/>
        <v>0</v>
      </c>
      <c r="I64" s="30">
        <f t="shared" si="21"/>
        <v>0</v>
      </c>
      <c r="J64" s="30">
        <f>IF(I64=1,1,IF(SUM(J65:J$169)+SUM(I$26:I64)&lt;$I$22,1,0))</f>
        <v>0</v>
      </c>
      <c r="K64" s="33">
        <f t="shared" si="0"/>
        <v>0</v>
      </c>
      <c r="L64" s="33">
        <f t="shared" si="1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si="22"/>
        <v>0</v>
      </c>
      <c r="AE64" s="32"/>
      <c r="AF64" s="39"/>
      <c r="AG64" s="38"/>
    </row>
    <row r="65" spans="1:33" s="27" customFormat="1" hidden="1" x14ac:dyDescent="0.25">
      <c r="A65" s="30">
        <f t="shared" si="20"/>
        <v>0</v>
      </c>
      <c r="B65" s="122">
        <f t="shared" si="16"/>
        <v>0</v>
      </c>
      <c r="C65" s="121">
        <f t="shared" si="17"/>
        <v>0</v>
      </c>
      <c r="D65" s="121">
        <f t="shared" si="18"/>
        <v>0</v>
      </c>
      <c r="E65" s="121">
        <f>IFERROR(IF($A65=0,0,#REF!*#REF!),0)</f>
        <v>0</v>
      </c>
      <c r="F65" s="122">
        <f t="shared" si="19"/>
        <v>0</v>
      </c>
      <c r="I65" s="30">
        <f t="shared" si="21"/>
        <v>0</v>
      </c>
      <c r="J65" s="30">
        <f>IF(I65=1,1,IF(SUM(J66:J$169)+SUM(I$26:I65)&lt;$I$22,1,0))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2"/>
        <v>0</v>
      </c>
      <c r="AE65" s="32"/>
      <c r="AF65" s="39"/>
      <c r="AG65" s="38"/>
    </row>
    <row r="66" spans="1:33" s="27" customFormat="1" hidden="1" x14ac:dyDescent="0.25">
      <c r="A66" s="30">
        <f t="shared" si="20"/>
        <v>0</v>
      </c>
      <c r="B66" s="122">
        <f t="shared" si="16"/>
        <v>0</v>
      </c>
      <c r="C66" s="121">
        <f t="shared" si="17"/>
        <v>0</v>
      </c>
      <c r="D66" s="121">
        <f t="shared" si="18"/>
        <v>0</v>
      </c>
      <c r="E66" s="121">
        <f>IFERROR(IF($A66=0,0,#REF!*#REF!),0)</f>
        <v>0</v>
      </c>
      <c r="F66" s="122">
        <f t="shared" si="19"/>
        <v>0</v>
      </c>
      <c r="I66" s="30">
        <f t="shared" si="21"/>
        <v>0</v>
      </c>
      <c r="J66" s="30">
        <f>IF(I66=1,1,IF(SUM(J67:J$169)+SUM(I$26:I66)&lt;$I$22,1,0))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2"/>
        <v>0</v>
      </c>
      <c r="AE66" s="32"/>
      <c r="AF66" s="39"/>
      <c r="AG66" s="38"/>
    </row>
    <row r="67" spans="1:33" s="27" customFormat="1" hidden="1" x14ac:dyDescent="0.25">
      <c r="A67" s="30">
        <f t="shared" si="20"/>
        <v>0</v>
      </c>
      <c r="B67" s="122">
        <f t="shared" si="16"/>
        <v>0</v>
      </c>
      <c r="C67" s="121">
        <f t="shared" si="17"/>
        <v>0</v>
      </c>
      <c r="D67" s="121">
        <f t="shared" si="18"/>
        <v>0</v>
      </c>
      <c r="E67" s="121">
        <f>IFERROR(IF($A67=0,0,#REF!*#REF!),0)</f>
        <v>0</v>
      </c>
      <c r="F67" s="122">
        <f t="shared" si="19"/>
        <v>0</v>
      </c>
      <c r="I67" s="30">
        <f t="shared" si="21"/>
        <v>0</v>
      </c>
      <c r="J67" s="30">
        <f>IF(I67=1,1,IF(SUM(J68:J$169)+SUM(I$26:I67)&lt;$I$22,1,0))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2"/>
        <v>0</v>
      </c>
      <c r="AE67" s="32"/>
      <c r="AF67" s="39"/>
      <c r="AG67" s="38"/>
    </row>
    <row r="68" spans="1:33" s="27" customFormat="1" hidden="1" x14ac:dyDescent="0.25">
      <c r="A68" s="30">
        <f t="shared" si="20"/>
        <v>0</v>
      </c>
      <c r="B68" s="122">
        <f t="shared" si="16"/>
        <v>0</v>
      </c>
      <c r="C68" s="121">
        <f t="shared" si="17"/>
        <v>0</v>
      </c>
      <c r="D68" s="121">
        <f t="shared" si="18"/>
        <v>0</v>
      </c>
      <c r="E68" s="121">
        <f>IFERROR(IF($A68=0,0,#REF!*#REF!),0)</f>
        <v>0</v>
      </c>
      <c r="F68" s="122">
        <f t="shared" si="19"/>
        <v>0</v>
      </c>
      <c r="I68" s="30">
        <f t="shared" si="21"/>
        <v>0</v>
      </c>
      <c r="J68" s="30">
        <f>IF(I68=1,1,IF(SUM(J69:J$169)+SUM(I$26:I68)&lt;$I$22,1,0))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2"/>
        <v>0</v>
      </c>
      <c r="AE68" s="32"/>
      <c r="AF68" s="39"/>
      <c r="AG68" s="38"/>
    </row>
    <row r="69" spans="1:33" s="27" customFormat="1" hidden="1" x14ac:dyDescent="0.25">
      <c r="A69" s="30">
        <f t="shared" si="20"/>
        <v>0</v>
      </c>
      <c r="B69" s="122">
        <f t="shared" si="16"/>
        <v>0</v>
      </c>
      <c r="C69" s="121">
        <f t="shared" si="17"/>
        <v>0</v>
      </c>
      <c r="D69" s="121">
        <f t="shared" si="18"/>
        <v>0</v>
      </c>
      <c r="E69" s="121">
        <f>IFERROR(IF($A69=0,0,#REF!*#REF!),0)</f>
        <v>0</v>
      </c>
      <c r="F69" s="122">
        <f t="shared" si="19"/>
        <v>0</v>
      </c>
      <c r="I69" s="30">
        <f t="shared" si="21"/>
        <v>0</v>
      </c>
      <c r="J69" s="30">
        <f>IF(I69=1,1,IF(SUM(J70:J$169)+SUM(I$26:I69)&lt;$I$22,1,0))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2"/>
        <v>0</v>
      </c>
      <c r="AE69" s="32"/>
      <c r="AF69" s="39"/>
      <c r="AG69" s="38"/>
    </row>
    <row r="70" spans="1:33" s="27" customFormat="1" hidden="1" x14ac:dyDescent="0.25">
      <c r="A70" s="30">
        <f t="shared" si="20"/>
        <v>0</v>
      </c>
      <c r="B70" s="122">
        <f t="shared" si="16"/>
        <v>0</v>
      </c>
      <c r="C70" s="121">
        <f t="shared" si="17"/>
        <v>0</v>
      </c>
      <c r="D70" s="121">
        <f t="shared" si="18"/>
        <v>0</v>
      </c>
      <c r="E70" s="121">
        <f>IFERROR(IF($A70=0,0,#REF!*#REF!),0)</f>
        <v>0</v>
      </c>
      <c r="F70" s="122">
        <f t="shared" si="19"/>
        <v>0</v>
      </c>
      <c r="I70" s="30">
        <f t="shared" si="21"/>
        <v>0</v>
      </c>
      <c r="J70" s="30">
        <f>IF(I70=1,1,IF(SUM(J71:J$169)+SUM(I$26:I70)&lt;$I$22,1,0))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2"/>
        <v>0</v>
      </c>
      <c r="AE70" s="32"/>
      <c r="AF70" s="39"/>
      <c r="AG70" s="38"/>
    </row>
    <row r="71" spans="1:33" s="27" customFormat="1" hidden="1" x14ac:dyDescent="0.25">
      <c r="A71" s="30">
        <f t="shared" si="20"/>
        <v>0</v>
      </c>
      <c r="B71" s="122">
        <f t="shared" si="16"/>
        <v>0</v>
      </c>
      <c r="C71" s="121">
        <f t="shared" si="17"/>
        <v>0</v>
      </c>
      <c r="D71" s="121">
        <f t="shared" si="18"/>
        <v>0</v>
      </c>
      <c r="E71" s="121">
        <f>IFERROR(IF($A71=0,0,#REF!*#REF!),0)</f>
        <v>0</v>
      </c>
      <c r="F71" s="122">
        <f t="shared" si="19"/>
        <v>0</v>
      </c>
      <c r="I71" s="30">
        <f t="shared" si="21"/>
        <v>0</v>
      </c>
      <c r="J71" s="30">
        <f>IF(I71=1,1,IF(SUM(J72:J$169)+SUM(I$26:I71)&lt;$I$22,1,0))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2"/>
        <v>0</v>
      </c>
      <c r="AE71" s="32"/>
      <c r="AF71" s="39"/>
      <c r="AG71" s="38"/>
    </row>
    <row r="72" spans="1:33" s="27" customFormat="1" hidden="1" x14ac:dyDescent="0.25">
      <c r="A72" s="30">
        <f t="shared" si="20"/>
        <v>0</v>
      </c>
      <c r="B72" s="122">
        <f t="shared" si="16"/>
        <v>0</v>
      </c>
      <c r="C72" s="121">
        <f t="shared" si="17"/>
        <v>0</v>
      </c>
      <c r="D72" s="121">
        <f t="shared" si="18"/>
        <v>0</v>
      </c>
      <c r="E72" s="121">
        <f>IFERROR(IF($A72=0,0,#REF!*#REF!),0)</f>
        <v>0</v>
      </c>
      <c r="F72" s="122">
        <f t="shared" si="19"/>
        <v>0</v>
      </c>
      <c r="I72" s="30">
        <f t="shared" si="21"/>
        <v>0</v>
      </c>
      <c r="J72" s="30">
        <f>IF(I72=1,1,IF(SUM(J73:J$169)+SUM(I$26:I72)&lt;$I$22,1,0))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2"/>
        <v>0</v>
      </c>
      <c r="AE72" s="32"/>
      <c r="AF72" s="39"/>
      <c r="AG72" s="38"/>
    </row>
    <row r="73" spans="1:33" s="27" customFormat="1" hidden="1" x14ac:dyDescent="0.25">
      <c r="A73" s="30">
        <f t="shared" si="20"/>
        <v>0</v>
      </c>
      <c r="B73" s="122">
        <f t="shared" si="16"/>
        <v>0</v>
      </c>
      <c r="C73" s="121">
        <f t="shared" si="17"/>
        <v>0</v>
      </c>
      <c r="D73" s="121">
        <f t="shared" si="18"/>
        <v>0</v>
      </c>
      <c r="E73" s="121">
        <f>IFERROR(IF($A73=0,0,#REF!*#REF!),0)</f>
        <v>0</v>
      </c>
      <c r="F73" s="122">
        <f t="shared" si="19"/>
        <v>0</v>
      </c>
      <c r="I73" s="30">
        <f t="shared" si="21"/>
        <v>0</v>
      </c>
      <c r="J73" s="30">
        <f>IF(I73=1,1,IF(SUM(J74:J$169)+SUM(I$26:I73)&lt;$I$22,1,0))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2"/>
        <v>0</v>
      </c>
      <c r="AE73" s="32"/>
      <c r="AF73" s="39"/>
      <c r="AG73" s="38"/>
    </row>
    <row r="74" spans="1:33" s="27" customFormat="1" hidden="1" x14ac:dyDescent="0.25">
      <c r="A74" s="30">
        <f t="shared" si="20"/>
        <v>0</v>
      </c>
      <c r="B74" s="122">
        <f t="shared" si="16"/>
        <v>0</v>
      </c>
      <c r="C74" s="121">
        <f t="shared" si="17"/>
        <v>0</v>
      </c>
      <c r="D74" s="121">
        <f t="shared" si="18"/>
        <v>0</v>
      </c>
      <c r="E74" s="121">
        <f>IFERROR(IF($A74=0,0,#REF!*#REF!),0)</f>
        <v>0</v>
      </c>
      <c r="F74" s="122">
        <f t="shared" si="19"/>
        <v>0</v>
      </c>
      <c r="I74" s="30">
        <f t="shared" si="21"/>
        <v>0</v>
      </c>
      <c r="J74" s="30">
        <f>IF(I74=1,1,IF(SUM(J75:J$169)+SUM(I$26:I74)&lt;$I$22,1,0))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2"/>
        <v>0</v>
      </c>
      <c r="AE74" s="32"/>
      <c r="AF74" s="39"/>
      <c r="AG74" s="38"/>
    </row>
    <row r="75" spans="1:33" s="27" customFormat="1" hidden="1" x14ac:dyDescent="0.25">
      <c r="A75" s="30">
        <f t="shared" si="20"/>
        <v>0</v>
      </c>
      <c r="B75" s="122">
        <f t="shared" si="16"/>
        <v>0</v>
      </c>
      <c r="C75" s="121">
        <f t="shared" si="17"/>
        <v>0</v>
      </c>
      <c r="D75" s="121">
        <f t="shared" si="18"/>
        <v>0</v>
      </c>
      <c r="E75" s="121">
        <f>IFERROR(IF($A75=0,0,#REF!*#REF!),0)</f>
        <v>0</v>
      </c>
      <c r="F75" s="122">
        <f t="shared" si="19"/>
        <v>0</v>
      </c>
      <c r="I75" s="30">
        <f t="shared" si="21"/>
        <v>0</v>
      </c>
      <c r="J75" s="30">
        <f>IF(I75=1,1,IF(SUM(J76:J$169)+SUM(I$26:I75)&lt;$I$22,1,0))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2"/>
        <v>0</v>
      </c>
      <c r="AE75" s="32"/>
      <c r="AF75" s="39"/>
      <c r="AG75" s="38"/>
    </row>
    <row r="76" spans="1:33" s="27" customFormat="1" hidden="1" x14ac:dyDescent="0.25">
      <c r="A76" s="30">
        <f t="shared" si="20"/>
        <v>0</v>
      </c>
      <c r="B76" s="122">
        <f t="shared" si="16"/>
        <v>0</v>
      </c>
      <c r="C76" s="121">
        <f t="shared" si="17"/>
        <v>0</v>
      </c>
      <c r="D76" s="121">
        <f t="shared" si="18"/>
        <v>0</v>
      </c>
      <c r="E76" s="121">
        <f>IFERROR(IF($A76=0,0,#REF!*#REF!),0)</f>
        <v>0</v>
      </c>
      <c r="F76" s="122">
        <f t="shared" si="19"/>
        <v>0</v>
      </c>
      <c r="I76" s="30">
        <f t="shared" si="21"/>
        <v>0</v>
      </c>
      <c r="J76" s="30">
        <f>IF(I76=1,1,IF(SUM(J77:J$169)+SUM(I$26:I76)&lt;$I$22,1,0))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2"/>
        <v>0</v>
      </c>
      <c r="AE76" s="32"/>
      <c r="AF76" s="39"/>
      <c r="AG76" s="38"/>
    </row>
    <row r="77" spans="1:33" s="27" customFormat="1" hidden="1" x14ac:dyDescent="0.25">
      <c r="A77" s="30">
        <f t="shared" si="20"/>
        <v>0</v>
      </c>
      <c r="B77" s="122">
        <f t="shared" si="16"/>
        <v>0</v>
      </c>
      <c r="C77" s="121">
        <f t="shared" si="17"/>
        <v>0</v>
      </c>
      <c r="D77" s="121">
        <f t="shared" si="18"/>
        <v>0</v>
      </c>
      <c r="E77" s="121">
        <f>IFERROR(IF($A77=0,0,#REF!*#REF!),0)</f>
        <v>0</v>
      </c>
      <c r="F77" s="122">
        <f t="shared" si="19"/>
        <v>0</v>
      </c>
      <c r="I77" s="30">
        <f t="shared" si="21"/>
        <v>0</v>
      </c>
      <c r="J77" s="30">
        <f>IF(I77=1,1,IF(SUM(J78:J$169)+SUM(I$26:I77)&lt;$I$22,1,0))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2"/>
        <v>0</v>
      </c>
      <c r="AE77" s="32"/>
      <c r="AF77" s="39"/>
      <c r="AG77" s="38"/>
    </row>
    <row r="78" spans="1:33" s="27" customFormat="1" hidden="1" x14ac:dyDescent="0.25">
      <c r="A78" s="30">
        <f t="shared" si="20"/>
        <v>0</v>
      </c>
      <c r="B78" s="122">
        <f t="shared" si="16"/>
        <v>0</v>
      </c>
      <c r="C78" s="121">
        <f t="shared" si="17"/>
        <v>0</v>
      </c>
      <c r="D78" s="121">
        <f t="shared" si="18"/>
        <v>0</v>
      </c>
      <c r="E78" s="121">
        <f>IFERROR(IF($A78=0,0,#REF!*#REF!),0)</f>
        <v>0</v>
      </c>
      <c r="F78" s="122">
        <f t="shared" si="19"/>
        <v>0</v>
      </c>
      <c r="I78" s="30">
        <f t="shared" si="21"/>
        <v>0</v>
      </c>
      <c r="J78" s="30">
        <f>IF(I78=1,1,IF(SUM(J79:J$169)+SUM(I$26:I78)&lt;$I$22,1,0))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2"/>
        <v>0</v>
      </c>
      <c r="AE78" s="32"/>
      <c r="AF78" s="39"/>
      <c r="AG78" s="38"/>
    </row>
    <row r="79" spans="1:33" s="27" customFormat="1" hidden="1" x14ac:dyDescent="0.25">
      <c r="A79" s="30">
        <f t="shared" si="20"/>
        <v>0</v>
      </c>
      <c r="B79" s="122">
        <f t="shared" si="16"/>
        <v>0</v>
      </c>
      <c r="C79" s="121">
        <f t="shared" si="17"/>
        <v>0</v>
      </c>
      <c r="D79" s="121">
        <f t="shared" si="18"/>
        <v>0</v>
      </c>
      <c r="E79" s="121">
        <f>IFERROR(IF($A79=0,0,#REF!*#REF!),0)</f>
        <v>0</v>
      </c>
      <c r="F79" s="122">
        <f t="shared" si="19"/>
        <v>0</v>
      </c>
      <c r="I79" s="30">
        <f t="shared" si="21"/>
        <v>0</v>
      </c>
      <c r="J79" s="30">
        <f>IF(I79=1,1,IF(SUM(J80:J$169)+SUM(I$26:I79)&lt;$I$22,1,0))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2"/>
        <v>0</v>
      </c>
      <c r="AE79" s="32"/>
      <c r="AF79" s="39"/>
      <c r="AG79" s="38"/>
    </row>
    <row r="80" spans="1:33" s="27" customFormat="1" hidden="1" x14ac:dyDescent="0.25">
      <c r="A80" s="30">
        <f t="shared" si="20"/>
        <v>0</v>
      </c>
      <c r="B80" s="122">
        <f t="shared" si="16"/>
        <v>0</v>
      </c>
      <c r="C80" s="121">
        <f t="shared" si="17"/>
        <v>0</v>
      </c>
      <c r="D80" s="121">
        <f t="shared" si="18"/>
        <v>0</v>
      </c>
      <c r="E80" s="121">
        <f>IFERROR(IF($A80=0,0,#REF!*#REF!),0)</f>
        <v>0</v>
      </c>
      <c r="F80" s="122">
        <f t="shared" si="19"/>
        <v>0</v>
      </c>
      <c r="I80" s="30">
        <f t="shared" si="21"/>
        <v>0</v>
      </c>
      <c r="J80" s="30">
        <f>IF(I80=1,1,IF(SUM(J81:J$169)+SUM(I$26:I80)&lt;$I$22,1,0))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2"/>
        <v>0</v>
      </c>
      <c r="AE80" s="32"/>
      <c r="AF80" s="39"/>
      <c r="AG80" s="38"/>
    </row>
    <row r="81" spans="1:33" s="27" customFormat="1" x14ac:dyDescent="0.25">
      <c r="A81" s="30"/>
      <c r="B81" s="122">
        <f t="shared" si="16"/>
        <v>0</v>
      </c>
      <c r="C81" s="121">
        <f t="shared" si="17"/>
        <v>0</v>
      </c>
      <c r="D81" s="121">
        <f t="shared" si="18"/>
        <v>0</v>
      </c>
      <c r="E81" s="121">
        <f>IFERROR(IF($A81=0,0,#REF!*#REF!),0)</f>
        <v>0</v>
      </c>
      <c r="F81" s="122">
        <f t="shared" si="19"/>
        <v>0</v>
      </c>
      <c r="I81" s="30">
        <v>1</v>
      </c>
      <c r="J81" s="30">
        <f>IF(I81=1,1,IF(SUM(J82:J$169)+SUM(I$26:I81)&lt;$I$22,1,0))</f>
        <v>1</v>
      </c>
      <c r="K81" s="33">
        <f t="shared" si="0"/>
        <v>1</v>
      </c>
      <c r="L81" s="33">
        <f t="shared" si="1"/>
        <v>1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2"/>
        <v>0</v>
      </c>
      <c r="AE81" s="32"/>
      <c r="AF81" s="39"/>
      <c r="AG81" s="38"/>
    </row>
    <row r="82" spans="1:33" s="27" customFormat="1" x14ac:dyDescent="0.25">
      <c r="A82" s="30"/>
      <c r="B82" s="122"/>
      <c r="C82" s="121"/>
      <c r="D82" s="121"/>
      <c r="E82" s="121"/>
      <c r="F82" s="122"/>
      <c r="I82" s="30">
        <v>1</v>
      </c>
      <c r="J82" s="30">
        <f>IF(I82=1,1,IF(SUM(J83:J$169)+SUM(I$26:I82)&lt;$I$22,1,0))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195"/>
      <c r="U82" s="48"/>
      <c r="V82" s="573" t="s">
        <v>45</v>
      </c>
      <c r="W82" s="573"/>
      <c r="X82" s="131"/>
      <c r="Y82" s="199"/>
      <c r="Z82" s="114"/>
      <c r="AA82" s="202"/>
      <c r="AB82" s="114"/>
      <c r="AC82" s="196"/>
      <c r="AD82" s="201">
        <f>ROUND(SUM(AD83:AD102),2)</f>
        <v>0</v>
      </c>
      <c r="AE82" s="32"/>
      <c r="AF82" s="39"/>
      <c r="AG82" s="38"/>
    </row>
    <row r="83" spans="1:33" s="27" customFormat="1" x14ac:dyDescent="0.25">
      <c r="A83" s="30"/>
      <c r="B83" s="122">
        <f t="shared" ref="B83:B102" si="23">IFERROR(IF($A83=0,0, ($AD83/$G$1)/$E$1  ),0)</f>
        <v>0</v>
      </c>
      <c r="C83" s="121">
        <f t="shared" ref="C83:C102" si="24">IF($A83=0,0,$B83*$E$1)</f>
        <v>0</v>
      </c>
      <c r="D83" s="121">
        <f t="shared" ref="D83:D102" si="25">IF($A83=0,0,$B83*$F$1)</f>
        <v>0</v>
      </c>
      <c r="E83" s="121">
        <f>IFERROR(IF($A83=0,0,#REF!*#REF!),0)</f>
        <v>0</v>
      </c>
      <c r="F83" s="122">
        <f t="shared" ref="F83:F102" si="26">IF($A83=0,0, ( ($AD83/$E83) / $Y83))</f>
        <v>0</v>
      </c>
      <c r="I83" s="30">
        <v>1</v>
      </c>
      <c r="J83" s="30">
        <f>IF(I83=1,1,IF(SUM(J84:J$169)+SUM(I$26:I83)&lt;$I$22,1,0))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>ROUND(AB83*AC83,4)</f>
        <v>0</v>
      </c>
      <c r="AE83" s="32"/>
      <c r="AF83" s="39"/>
      <c r="AG83" s="38"/>
    </row>
    <row r="84" spans="1:33" s="27" customFormat="1" x14ac:dyDescent="0.25">
      <c r="A84" s="30"/>
      <c r="B84" s="122">
        <f t="shared" si="23"/>
        <v>0</v>
      </c>
      <c r="C84" s="121">
        <f t="shared" si="24"/>
        <v>0</v>
      </c>
      <c r="D84" s="121">
        <f t="shared" si="25"/>
        <v>0</v>
      </c>
      <c r="E84" s="121">
        <f>IFERROR(IF($A84=0,0,#REF!*#REF!),0)</f>
        <v>0</v>
      </c>
      <c r="F84" s="122">
        <f t="shared" si="26"/>
        <v>0</v>
      </c>
      <c r="I84" s="30">
        <v>1</v>
      </c>
      <c r="J84" s="30">
        <f>IF(I84=1,1,IF(SUM(J85:J$169)+SUM(I$26:I84)&lt;$I$22,1,0))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 t="shared" ref="AD84:AD102" si="27">ROUND(AB84*AC84,4)</f>
        <v>0</v>
      </c>
      <c r="AE84" s="32"/>
      <c r="AF84" s="39"/>
      <c r="AG84" s="38"/>
    </row>
    <row r="85" spans="1:33" s="27" customFormat="1" hidden="1" x14ac:dyDescent="0.25">
      <c r="A85" s="30">
        <f t="shared" ref="A85:A102" si="28">IFERROR(IF(AD85&gt;0,T85,0),0)</f>
        <v>0</v>
      </c>
      <c r="B85" s="122">
        <f t="shared" si="23"/>
        <v>0</v>
      </c>
      <c r="C85" s="121">
        <f t="shared" si="24"/>
        <v>0</v>
      </c>
      <c r="D85" s="121">
        <f t="shared" si="25"/>
        <v>0</v>
      </c>
      <c r="E85" s="121">
        <f>IFERROR(IF($A85=0,0,#REF!*#REF!),0)</f>
        <v>0</v>
      </c>
      <c r="F85" s="122">
        <f t="shared" si="26"/>
        <v>0</v>
      </c>
      <c r="I85" s="30">
        <f t="shared" ref="I85:I102" si="29">IF($AD85=0,0,1)</f>
        <v>0</v>
      </c>
      <c r="J85" s="30">
        <f>IF(I85=1,1,IF(SUM(J86:J$169)+SUM(I$26:I85)&lt;$I$22,1,0))</f>
        <v>0</v>
      </c>
      <c r="K85" s="33">
        <f t="shared" si="0"/>
        <v>0</v>
      </c>
      <c r="L85" s="33">
        <f t="shared" si="1"/>
        <v>0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si="27"/>
        <v>0</v>
      </c>
      <c r="AE85" s="32"/>
      <c r="AF85" s="39"/>
      <c r="AG85" s="38"/>
    </row>
    <row r="86" spans="1:33" s="27" customFormat="1" hidden="1" x14ac:dyDescent="0.25">
      <c r="A86" s="30">
        <f t="shared" si="28"/>
        <v>0</v>
      </c>
      <c r="B86" s="122">
        <f t="shared" si="23"/>
        <v>0</v>
      </c>
      <c r="C86" s="121">
        <f t="shared" si="24"/>
        <v>0</v>
      </c>
      <c r="D86" s="121">
        <f t="shared" si="25"/>
        <v>0</v>
      </c>
      <c r="E86" s="121">
        <f>IFERROR(IF($A86=0,0,#REF!*#REF!),0)</f>
        <v>0</v>
      </c>
      <c r="F86" s="122">
        <f t="shared" si="26"/>
        <v>0</v>
      </c>
      <c r="I86" s="30">
        <f t="shared" si="29"/>
        <v>0</v>
      </c>
      <c r="J86" s="30">
        <f>IF(I86=1,1,IF(SUM(J87:J$169)+SUM(I$26:I86)&lt;$I$22,1,0))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7"/>
        <v>0</v>
      </c>
      <c r="AE86" s="32"/>
      <c r="AF86" s="39"/>
      <c r="AG86" s="38"/>
    </row>
    <row r="87" spans="1:33" s="27" customFormat="1" hidden="1" x14ac:dyDescent="0.25">
      <c r="A87" s="30">
        <f t="shared" si="28"/>
        <v>0</v>
      </c>
      <c r="B87" s="122">
        <f t="shared" si="23"/>
        <v>0</v>
      </c>
      <c r="C87" s="121">
        <f t="shared" si="24"/>
        <v>0</v>
      </c>
      <c r="D87" s="121">
        <f t="shared" si="25"/>
        <v>0</v>
      </c>
      <c r="E87" s="121">
        <f>IFERROR(IF($A87=0,0,#REF!*#REF!),0)</f>
        <v>0</v>
      </c>
      <c r="F87" s="122">
        <f t="shared" si="26"/>
        <v>0</v>
      </c>
      <c r="I87" s="30">
        <f t="shared" si="29"/>
        <v>0</v>
      </c>
      <c r="J87" s="30">
        <f>IF(I87=1,1,IF(SUM(J88:J$169)+SUM(I$26:I87)&lt;$I$22,1,0))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7"/>
        <v>0</v>
      </c>
      <c r="AE87" s="32"/>
      <c r="AF87" s="39"/>
      <c r="AG87" s="38"/>
    </row>
    <row r="88" spans="1:33" s="27" customFormat="1" hidden="1" x14ac:dyDescent="0.25">
      <c r="A88" s="30">
        <f t="shared" si="28"/>
        <v>0</v>
      </c>
      <c r="B88" s="122">
        <f t="shared" si="23"/>
        <v>0</v>
      </c>
      <c r="C88" s="121">
        <f t="shared" si="24"/>
        <v>0</v>
      </c>
      <c r="D88" s="121">
        <f t="shared" si="25"/>
        <v>0</v>
      </c>
      <c r="E88" s="121">
        <f>IFERROR(IF($A88=0,0,#REF!*#REF!),0)</f>
        <v>0</v>
      </c>
      <c r="F88" s="122">
        <f t="shared" si="26"/>
        <v>0</v>
      </c>
      <c r="I88" s="30">
        <f t="shared" si="29"/>
        <v>0</v>
      </c>
      <c r="J88" s="30">
        <f>IF(I88=1,1,IF(SUM(J89:J$169)+SUM(I$26:I88)&lt;$I$22,1,0))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7"/>
        <v>0</v>
      </c>
      <c r="AE88" s="32"/>
      <c r="AF88" s="39"/>
      <c r="AG88" s="38"/>
    </row>
    <row r="89" spans="1:33" s="27" customFormat="1" hidden="1" x14ac:dyDescent="0.25">
      <c r="A89" s="30">
        <f t="shared" si="28"/>
        <v>0</v>
      </c>
      <c r="B89" s="122">
        <f t="shared" si="23"/>
        <v>0</v>
      </c>
      <c r="C89" s="121">
        <f t="shared" si="24"/>
        <v>0</v>
      </c>
      <c r="D89" s="121">
        <f t="shared" si="25"/>
        <v>0</v>
      </c>
      <c r="E89" s="121">
        <f>IFERROR(IF($A89=0,0,#REF!*#REF!),0)</f>
        <v>0</v>
      </c>
      <c r="F89" s="122">
        <f t="shared" si="26"/>
        <v>0</v>
      </c>
      <c r="I89" s="30">
        <f t="shared" si="29"/>
        <v>0</v>
      </c>
      <c r="J89" s="30">
        <f>IF(I89=1,1,IF(SUM(J90:J$169)+SUM(I$26:I89)&lt;$I$22,1,0))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7"/>
        <v>0</v>
      </c>
      <c r="AE89" s="32"/>
      <c r="AF89" s="39"/>
      <c r="AG89" s="38"/>
    </row>
    <row r="90" spans="1:33" s="27" customFormat="1" hidden="1" x14ac:dyDescent="0.25">
      <c r="A90" s="30">
        <f t="shared" si="28"/>
        <v>0</v>
      </c>
      <c r="B90" s="122">
        <f t="shared" si="23"/>
        <v>0</v>
      </c>
      <c r="C90" s="121">
        <f t="shared" si="24"/>
        <v>0</v>
      </c>
      <c r="D90" s="121">
        <f t="shared" si="25"/>
        <v>0</v>
      </c>
      <c r="E90" s="121">
        <f>IFERROR(IF($A90=0,0,#REF!*#REF!),0)</f>
        <v>0</v>
      </c>
      <c r="F90" s="122">
        <f t="shared" si="26"/>
        <v>0</v>
      </c>
      <c r="I90" s="30">
        <f t="shared" si="29"/>
        <v>0</v>
      </c>
      <c r="J90" s="30">
        <f>IF(I90=1,1,IF(SUM(J91:J$169)+SUM(I$26:I90)&lt;$I$22,1,0))</f>
        <v>0</v>
      </c>
      <c r="K90" s="33">
        <f t="shared" si="0"/>
        <v>0</v>
      </c>
      <c r="L90" s="33">
        <f t="shared" si="1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7"/>
        <v>0</v>
      </c>
      <c r="AE90" s="32"/>
      <c r="AF90" s="39"/>
      <c r="AG90" s="38"/>
    </row>
    <row r="91" spans="1:33" s="27" customFormat="1" hidden="1" x14ac:dyDescent="0.25">
      <c r="A91" s="30">
        <f t="shared" si="28"/>
        <v>0</v>
      </c>
      <c r="B91" s="122">
        <f t="shared" si="23"/>
        <v>0</v>
      </c>
      <c r="C91" s="121">
        <f t="shared" si="24"/>
        <v>0</v>
      </c>
      <c r="D91" s="121">
        <f t="shared" si="25"/>
        <v>0</v>
      </c>
      <c r="E91" s="121">
        <f>IFERROR(IF($A91=0,0,#REF!*#REF!),0)</f>
        <v>0</v>
      </c>
      <c r="F91" s="122">
        <f t="shared" si="26"/>
        <v>0</v>
      </c>
      <c r="I91" s="30">
        <f t="shared" si="29"/>
        <v>0</v>
      </c>
      <c r="J91" s="30">
        <f>IF(I91=1,1,IF(SUM(J92:J$169)+SUM(I$26:I91)&lt;$I$22,1,0))</f>
        <v>0</v>
      </c>
      <c r="K91" s="33">
        <f t="shared" ref="K91:K156" si="30">MAX(I91:J91)</f>
        <v>0</v>
      </c>
      <c r="L91" s="33">
        <f t="shared" ref="L91:L156" si="31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7"/>
        <v>0</v>
      </c>
      <c r="AE91" s="32"/>
      <c r="AF91" s="39"/>
      <c r="AG91" s="38"/>
    </row>
    <row r="92" spans="1:33" s="27" customFormat="1" hidden="1" x14ac:dyDescent="0.25">
      <c r="A92" s="30">
        <f t="shared" si="28"/>
        <v>0</v>
      </c>
      <c r="B92" s="122">
        <f t="shared" si="23"/>
        <v>0</v>
      </c>
      <c r="C92" s="121">
        <f t="shared" si="24"/>
        <v>0</v>
      </c>
      <c r="D92" s="121">
        <f t="shared" si="25"/>
        <v>0</v>
      </c>
      <c r="E92" s="121">
        <f>IFERROR(IF($A92=0,0,#REF!*#REF!),0)</f>
        <v>0</v>
      </c>
      <c r="F92" s="122">
        <f t="shared" si="26"/>
        <v>0</v>
      </c>
      <c r="I92" s="30">
        <f t="shared" si="29"/>
        <v>0</v>
      </c>
      <c r="J92" s="30">
        <f>IF(I92=1,1,IF(SUM(J93:J$169)+SUM(I$26:I92)&lt;$I$22,1,0))</f>
        <v>0</v>
      </c>
      <c r="K92" s="33">
        <f t="shared" si="30"/>
        <v>0</v>
      </c>
      <c r="L92" s="33">
        <f t="shared" si="3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7"/>
        <v>0</v>
      </c>
      <c r="AE92" s="32"/>
      <c r="AF92" s="39"/>
      <c r="AG92" s="38"/>
    </row>
    <row r="93" spans="1:33" s="27" customFormat="1" hidden="1" x14ac:dyDescent="0.25">
      <c r="A93" s="30">
        <f t="shared" si="28"/>
        <v>0</v>
      </c>
      <c r="B93" s="122">
        <f t="shared" si="23"/>
        <v>0</v>
      </c>
      <c r="C93" s="121">
        <f t="shared" si="24"/>
        <v>0</v>
      </c>
      <c r="D93" s="121">
        <f t="shared" si="25"/>
        <v>0</v>
      </c>
      <c r="E93" s="121">
        <f>IFERROR(IF($A93=0,0,#REF!*#REF!),0)</f>
        <v>0</v>
      </c>
      <c r="F93" s="122">
        <f t="shared" si="26"/>
        <v>0</v>
      </c>
      <c r="I93" s="30">
        <f t="shared" si="29"/>
        <v>0</v>
      </c>
      <c r="J93" s="30">
        <f>IF(I93=1,1,IF(SUM(J94:J$169)+SUM(I$26:I93)&lt;$I$22,1,0))</f>
        <v>0</v>
      </c>
      <c r="K93" s="33">
        <f t="shared" si="30"/>
        <v>0</v>
      </c>
      <c r="L93" s="33">
        <f t="shared" si="3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7"/>
        <v>0</v>
      </c>
      <c r="AE93" s="32"/>
      <c r="AF93" s="39"/>
      <c r="AG93" s="38"/>
    </row>
    <row r="94" spans="1:33" s="27" customFormat="1" hidden="1" x14ac:dyDescent="0.25">
      <c r="A94" s="30">
        <f t="shared" si="28"/>
        <v>0</v>
      </c>
      <c r="B94" s="122">
        <f t="shared" si="23"/>
        <v>0</v>
      </c>
      <c r="C94" s="121">
        <f t="shared" si="24"/>
        <v>0</v>
      </c>
      <c r="D94" s="121">
        <f t="shared" si="25"/>
        <v>0</v>
      </c>
      <c r="E94" s="121">
        <f>IFERROR(IF($A94=0,0,#REF!*#REF!),0)</f>
        <v>0</v>
      </c>
      <c r="F94" s="122">
        <f t="shared" si="26"/>
        <v>0</v>
      </c>
      <c r="I94" s="30">
        <f t="shared" si="29"/>
        <v>0</v>
      </c>
      <c r="J94" s="30">
        <f>IF(I94=1,1,IF(SUM(J95:J$169)+SUM(I$26:I94)&lt;$I$22,1,0))</f>
        <v>0</v>
      </c>
      <c r="K94" s="33">
        <f t="shared" si="30"/>
        <v>0</v>
      </c>
      <c r="L94" s="33">
        <f t="shared" si="3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7"/>
        <v>0</v>
      </c>
      <c r="AE94" s="32"/>
      <c r="AF94" s="39"/>
      <c r="AG94" s="38"/>
    </row>
    <row r="95" spans="1:33" s="27" customFormat="1" hidden="1" x14ac:dyDescent="0.25">
      <c r="A95" s="30">
        <f t="shared" si="28"/>
        <v>0</v>
      </c>
      <c r="B95" s="122">
        <f t="shared" si="23"/>
        <v>0</v>
      </c>
      <c r="C95" s="121">
        <f t="shared" si="24"/>
        <v>0</v>
      </c>
      <c r="D95" s="121">
        <f t="shared" si="25"/>
        <v>0</v>
      </c>
      <c r="E95" s="121">
        <f>IFERROR(IF($A95=0,0,#REF!*#REF!),0)</f>
        <v>0</v>
      </c>
      <c r="F95" s="122">
        <f t="shared" si="26"/>
        <v>0</v>
      </c>
      <c r="I95" s="30">
        <f t="shared" si="29"/>
        <v>0</v>
      </c>
      <c r="J95" s="30">
        <f>IF(I95=1,1,IF(SUM(J96:J$169)+SUM(I$26:I95)&lt;$I$22,1,0))</f>
        <v>0</v>
      </c>
      <c r="K95" s="33">
        <f t="shared" si="30"/>
        <v>0</v>
      </c>
      <c r="L95" s="33">
        <f t="shared" si="3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7"/>
        <v>0</v>
      </c>
      <c r="AE95" s="32"/>
      <c r="AF95" s="39"/>
      <c r="AG95" s="38"/>
    </row>
    <row r="96" spans="1:33" s="27" customFormat="1" ht="14.45" hidden="1" customHeight="1" x14ac:dyDescent="0.25">
      <c r="A96" s="30">
        <f t="shared" si="28"/>
        <v>0</v>
      </c>
      <c r="B96" s="122">
        <f t="shared" si="23"/>
        <v>0</v>
      </c>
      <c r="C96" s="121">
        <f t="shared" si="24"/>
        <v>0</v>
      </c>
      <c r="D96" s="121">
        <f t="shared" si="25"/>
        <v>0</v>
      </c>
      <c r="E96" s="121">
        <f>IFERROR(IF($A96=0,0,#REF!*#REF!),0)</f>
        <v>0</v>
      </c>
      <c r="F96" s="122">
        <f t="shared" si="26"/>
        <v>0</v>
      </c>
      <c r="I96" s="30">
        <f t="shared" si="29"/>
        <v>0</v>
      </c>
      <c r="J96" s="30">
        <f>IF(I96=1,1,IF(SUM(J97:J$169)+SUM(I$26:I96)&lt;$I$22,1,0))</f>
        <v>0</v>
      </c>
      <c r="K96" s="33">
        <f t="shared" si="30"/>
        <v>0</v>
      </c>
      <c r="L96" s="33">
        <f t="shared" si="3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7"/>
        <v>0</v>
      </c>
      <c r="AE96" s="32"/>
      <c r="AF96" s="39"/>
      <c r="AG96" s="38"/>
    </row>
    <row r="97" spans="1:33" s="27" customFormat="1" hidden="1" x14ac:dyDescent="0.25">
      <c r="A97" s="30">
        <f t="shared" si="28"/>
        <v>0</v>
      </c>
      <c r="B97" s="122">
        <f t="shared" si="23"/>
        <v>0</v>
      </c>
      <c r="C97" s="121">
        <f t="shared" si="24"/>
        <v>0</v>
      </c>
      <c r="D97" s="121">
        <f t="shared" si="25"/>
        <v>0</v>
      </c>
      <c r="E97" s="121">
        <f>IFERROR(IF($A97=0,0,#REF!*#REF!),0)</f>
        <v>0</v>
      </c>
      <c r="F97" s="122">
        <f t="shared" si="26"/>
        <v>0</v>
      </c>
      <c r="I97" s="30">
        <f t="shared" si="29"/>
        <v>0</v>
      </c>
      <c r="J97" s="30">
        <f>IF(I97=1,1,IF(SUM(J98:J$169)+SUM(I$26:I97)&lt;$I$22,1,0))</f>
        <v>0</v>
      </c>
      <c r="K97" s="33">
        <f t="shared" si="30"/>
        <v>0</v>
      </c>
      <c r="L97" s="33">
        <f t="shared" si="3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7"/>
        <v>0</v>
      </c>
      <c r="AE97" s="32"/>
      <c r="AF97" s="39"/>
      <c r="AG97" s="38"/>
    </row>
    <row r="98" spans="1:33" s="27" customFormat="1" hidden="1" x14ac:dyDescent="0.25">
      <c r="A98" s="30">
        <f t="shared" si="28"/>
        <v>0</v>
      </c>
      <c r="B98" s="122">
        <f t="shared" si="23"/>
        <v>0</v>
      </c>
      <c r="C98" s="121">
        <f t="shared" si="24"/>
        <v>0</v>
      </c>
      <c r="D98" s="121">
        <f t="shared" si="25"/>
        <v>0</v>
      </c>
      <c r="E98" s="121">
        <f>IFERROR(IF($A98=0,0,#REF!*#REF!),0)</f>
        <v>0</v>
      </c>
      <c r="F98" s="122">
        <f t="shared" si="26"/>
        <v>0</v>
      </c>
      <c r="I98" s="30">
        <f t="shared" si="29"/>
        <v>0</v>
      </c>
      <c r="J98" s="30">
        <f>IF(I98=1,1,IF(SUM(J99:J$169)+SUM(I$26:I98)&lt;$I$22,1,0))</f>
        <v>0</v>
      </c>
      <c r="K98" s="33">
        <f t="shared" si="30"/>
        <v>0</v>
      </c>
      <c r="L98" s="33">
        <f t="shared" si="3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7"/>
        <v>0</v>
      </c>
      <c r="AE98" s="32"/>
      <c r="AF98" s="39"/>
      <c r="AG98" s="38"/>
    </row>
    <row r="99" spans="1:33" s="27" customFormat="1" hidden="1" x14ac:dyDescent="0.25">
      <c r="A99" s="30">
        <f t="shared" si="28"/>
        <v>0</v>
      </c>
      <c r="B99" s="122">
        <f t="shared" si="23"/>
        <v>0</v>
      </c>
      <c r="C99" s="121">
        <f t="shared" si="24"/>
        <v>0</v>
      </c>
      <c r="D99" s="121">
        <f t="shared" si="25"/>
        <v>0</v>
      </c>
      <c r="E99" s="121">
        <f>IFERROR(IF($A99=0,0,#REF!*#REF!),0)</f>
        <v>0</v>
      </c>
      <c r="F99" s="122">
        <f t="shared" si="26"/>
        <v>0</v>
      </c>
      <c r="I99" s="30">
        <f t="shared" si="29"/>
        <v>0</v>
      </c>
      <c r="J99" s="30">
        <f>IF(I99=1,1,IF(SUM(J100:J$169)+SUM(I$26:I99)&lt;$I$22,1,0))</f>
        <v>0</v>
      </c>
      <c r="K99" s="33">
        <f t="shared" si="30"/>
        <v>0</v>
      </c>
      <c r="L99" s="33">
        <f t="shared" si="3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7"/>
        <v>0</v>
      </c>
      <c r="AE99" s="32"/>
      <c r="AF99" s="39"/>
      <c r="AG99" s="38"/>
    </row>
    <row r="100" spans="1:33" s="27" customFormat="1" hidden="1" x14ac:dyDescent="0.25">
      <c r="A100" s="30">
        <f t="shared" si="28"/>
        <v>0</v>
      </c>
      <c r="B100" s="122">
        <f t="shared" si="23"/>
        <v>0</v>
      </c>
      <c r="C100" s="121">
        <f t="shared" si="24"/>
        <v>0</v>
      </c>
      <c r="D100" s="121">
        <f t="shared" si="25"/>
        <v>0</v>
      </c>
      <c r="E100" s="121">
        <f>IFERROR(IF($A100=0,0,#REF!*#REF!),0)</f>
        <v>0</v>
      </c>
      <c r="F100" s="122">
        <f t="shared" si="26"/>
        <v>0</v>
      </c>
      <c r="I100" s="30">
        <f t="shared" si="29"/>
        <v>0</v>
      </c>
      <c r="J100" s="30">
        <f>IF(I100=1,1,IF(SUM(J101:J$169)+SUM(I$26:I100)&lt;$I$22,1,0))</f>
        <v>0</v>
      </c>
      <c r="K100" s="33">
        <f t="shared" si="30"/>
        <v>0</v>
      </c>
      <c r="L100" s="33">
        <f t="shared" si="3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7"/>
        <v>0</v>
      </c>
      <c r="AE100" s="32"/>
      <c r="AF100" s="39"/>
      <c r="AG100" s="38"/>
    </row>
    <row r="101" spans="1:33" s="27" customFormat="1" hidden="1" x14ac:dyDescent="0.25">
      <c r="A101" s="30">
        <f t="shared" si="28"/>
        <v>0</v>
      </c>
      <c r="B101" s="122">
        <f t="shared" si="23"/>
        <v>0</v>
      </c>
      <c r="C101" s="121">
        <f t="shared" si="24"/>
        <v>0</v>
      </c>
      <c r="D101" s="121">
        <f t="shared" si="25"/>
        <v>0</v>
      </c>
      <c r="E101" s="121">
        <f>IFERROR(IF($A101=0,0,#REF!*#REF!),0)</f>
        <v>0</v>
      </c>
      <c r="F101" s="122">
        <f t="shared" si="26"/>
        <v>0</v>
      </c>
      <c r="I101" s="30">
        <f t="shared" si="29"/>
        <v>0</v>
      </c>
      <c r="J101" s="30">
        <f>IF(I101=1,1,IF(SUM(J102:J$169)+SUM(I$26:I101)&lt;$I$22,1,0))</f>
        <v>0</v>
      </c>
      <c r="K101" s="33">
        <f t="shared" si="30"/>
        <v>0</v>
      </c>
      <c r="L101" s="33">
        <f t="shared" si="3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7"/>
        <v>0</v>
      </c>
      <c r="AE101" s="32"/>
      <c r="AF101" s="39"/>
      <c r="AG101" s="38"/>
    </row>
    <row r="102" spans="1:33" s="27" customFormat="1" hidden="1" x14ac:dyDescent="0.25">
      <c r="A102" s="30">
        <f t="shared" si="28"/>
        <v>0</v>
      </c>
      <c r="B102" s="122">
        <f t="shared" si="23"/>
        <v>0</v>
      </c>
      <c r="C102" s="121">
        <f t="shared" si="24"/>
        <v>0</v>
      </c>
      <c r="D102" s="121">
        <f t="shared" si="25"/>
        <v>0</v>
      </c>
      <c r="E102" s="121">
        <f>IFERROR(IF($A102=0,0,#REF!*#REF!),0)</f>
        <v>0</v>
      </c>
      <c r="F102" s="122">
        <f t="shared" si="26"/>
        <v>0</v>
      </c>
      <c r="I102" s="30">
        <f t="shared" si="29"/>
        <v>0</v>
      </c>
      <c r="J102" s="30">
        <f>IF(I102=1,1,IF(SUM(J103:J$169)+SUM(I$26:I102)&lt;$I$22,1,0))</f>
        <v>0</v>
      </c>
      <c r="K102" s="33">
        <f t="shared" si="30"/>
        <v>0</v>
      </c>
      <c r="L102" s="33">
        <f t="shared" si="31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7"/>
        <v>0</v>
      </c>
      <c r="AE102" s="32"/>
      <c r="AF102" s="39"/>
      <c r="AG102" s="38"/>
    </row>
    <row r="103" spans="1:33" s="27" customFormat="1" x14ac:dyDescent="0.25">
      <c r="A103" s="31"/>
      <c r="B103" s="31"/>
      <c r="C103" s="31"/>
      <c r="D103" s="31"/>
      <c r="E103" s="31"/>
      <c r="F103" s="31"/>
      <c r="I103" s="30">
        <v>1</v>
      </c>
      <c r="J103" s="30">
        <f>IF(I103=1,1,IF(SUM(J106:J$169)+SUM(I$26:I103)&lt;$I$22,1,0))</f>
        <v>1</v>
      </c>
      <c r="K103" s="33">
        <f t="shared" si="30"/>
        <v>1</v>
      </c>
      <c r="L103" s="33">
        <f t="shared" si="31"/>
        <v>1</v>
      </c>
      <c r="M103" s="33"/>
      <c r="N103" s="33"/>
      <c r="O103" s="33"/>
      <c r="P103" s="33"/>
      <c r="Q103" s="33"/>
      <c r="R103" s="33"/>
      <c r="S103" s="33"/>
      <c r="T103" s="195"/>
      <c r="U103" s="48"/>
      <c r="V103" s="570"/>
      <c r="W103" s="570"/>
      <c r="X103" s="194"/>
      <c r="Y103" s="193"/>
      <c r="Z103" s="191"/>
      <c r="AA103" s="192"/>
      <c r="AB103" s="191"/>
      <c r="AC103" s="160" t="s">
        <v>43</v>
      </c>
      <c r="AD103" s="190">
        <f>ROUND(AD40+AD61+AD82,2)</f>
        <v>20947.810000000001</v>
      </c>
      <c r="AE103" s="32"/>
      <c r="AF103" s="39"/>
      <c r="AG103" s="38"/>
    </row>
    <row r="104" spans="1:33" s="101" customFormat="1" ht="14.45" customHeight="1" x14ac:dyDescent="0.25">
      <c r="A104" s="30"/>
      <c r="B104" s="122">
        <f>IFERROR(IF($A104=0,0, ($AD104/$G$1)/$E$1  ),0)</f>
        <v>0</v>
      </c>
      <c r="C104" s="121">
        <f>IF($A104=0,0,$B104*$E$1)</f>
        <v>0</v>
      </c>
      <c r="D104" s="121">
        <f>IF($A104=0,0,$B104*$F$1)</f>
        <v>0</v>
      </c>
      <c r="E104" s="121"/>
      <c r="F104" s="122"/>
      <c r="G104" s="64" t="s">
        <v>16</v>
      </c>
      <c r="H104" s="435">
        <f>IFERROR(IF(G104=$A$1,1,0),0)</f>
        <v>1</v>
      </c>
      <c r="I104" s="30">
        <v>1</v>
      </c>
      <c r="J104" s="30">
        <f>H104</f>
        <v>1</v>
      </c>
      <c r="K104" s="33">
        <f t="shared" si="30"/>
        <v>1</v>
      </c>
      <c r="L104" s="33">
        <f t="shared" si="31"/>
        <v>1</v>
      </c>
      <c r="M104" s="33"/>
      <c r="N104" s="33"/>
      <c r="O104" s="33"/>
      <c r="P104" s="33"/>
      <c r="Q104" s="33"/>
      <c r="R104" s="33"/>
      <c r="S104" s="61"/>
      <c r="T104" s="157">
        <v>1</v>
      </c>
      <c r="U104" s="168"/>
      <c r="V104" s="185"/>
      <c r="W104" s="185"/>
      <c r="X104" s="185"/>
      <c r="Y104" s="184"/>
      <c r="Z104" s="183"/>
      <c r="AA104" s="183"/>
      <c r="AB104" s="189" t="s">
        <v>42</v>
      </c>
      <c r="AC104" s="188">
        <v>0.84040000000000004</v>
      </c>
      <c r="AD104" s="187">
        <f>$AD$103*AC104*T104</f>
        <v>17604.539524000003</v>
      </c>
      <c r="AE104" s="102"/>
      <c r="AF104" s="104"/>
      <c r="AG104" s="103"/>
    </row>
    <row r="105" spans="1:33" s="101" customFormat="1" ht="22.35" customHeight="1" x14ac:dyDescent="0.25">
      <c r="A105" s="112"/>
      <c r="B105" s="112"/>
      <c r="C105" s="112"/>
      <c r="D105" s="112"/>
      <c r="E105" s="112"/>
      <c r="F105" s="112"/>
      <c r="I105" s="30">
        <v>1</v>
      </c>
      <c r="J105" s="30">
        <f>IF(I105=1,1,IF(SUM(J108:J$169)+SUM(I$26:I105)&lt;$I$22,1,0))</f>
        <v>1</v>
      </c>
      <c r="K105" s="33">
        <f t="shared" si="30"/>
        <v>1</v>
      </c>
      <c r="L105" s="33">
        <f t="shared" si="31"/>
        <v>1</v>
      </c>
      <c r="M105" s="33"/>
      <c r="N105" s="33"/>
      <c r="O105" s="33"/>
      <c r="P105" s="33"/>
      <c r="Q105" s="33"/>
      <c r="R105" s="33"/>
      <c r="S105" s="61"/>
      <c r="T105" s="186"/>
      <c r="U105" s="168"/>
      <c r="V105" s="185"/>
      <c r="W105" s="185"/>
      <c r="X105" s="185"/>
      <c r="Y105" s="184"/>
      <c r="Z105" s="183"/>
      <c r="AA105" s="183"/>
      <c r="AB105" s="182"/>
      <c r="AC105" s="181" t="s">
        <v>41</v>
      </c>
      <c r="AD105" s="180">
        <f>ROUND(AD103+AD104,2)</f>
        <v>38552.35</v>
      </c>
      <c r="AE105" s="102"/>
      <c r="AF105" s="104"/>
      <c r="AG105" s="103"/>
    </row>
    <row r="106" spans="1:33" s="101" customFormat="1" ht="25.35" customHeight="1" x14ac:dyDescent="0.25">
      <c r="A106" s="112"/>
      <c r="B106" s="112"/>
      <c r="C106" s="112"/>
      <c r="D106" s="112"/>
      <c r="E106" s="112"/>
      <c r="F106" s="112"/>
      <c r="G106" s="100" t="s">
        <v>18</v>
      </c>
      <c r="H106" s="100" t="s">
        <v>17</v>
      </c>
      <c r="I106" s="30">
        <v>1</v>
      </c>
      <c r="J106" s="30">
        <f>IF(I106=1,1,IF(SUM(J108:J$169)+SUM(I$26:I106)&lt;$I$22,1,0))</f>
        <v>1</v>
      </c>
      <c r="K106" s="33">
        <f t="shared" si="30"/>
        <v>1</v>
      </c>
      <c r="L106" s="33">
        <f t="shared" si="31"/>
        <v>1</v>
      </c>
      <c r="M106" s="33"/>
      <c r="N106" s="33"/>
      <c r="O106" s="33"/>
      <c r="P106" s="33"/>
      <c r="Q106" s="33"/>
      <c r="R106" s="33"/>
      <c r="S106" s="61"/>
      <c r="T106" s="179" t="s">
        <v>40</v>
      </c>
      <c r="U106" s="168"/>
      <c r="V106" s="178" t="s">
        <v>39</v>
      </c>
      <c r="W106" s="177"/>
      <c r="X106" s="167"/>
      <c r="Y106" s="177"/>
      <c r="Z106" s="176"/>
      <c r="AA106" s="176"/>
      <c r="AB106" s="176"/>
      <c r="AC106" s="125"/>
      <c r="AD106" s="175"/>
      <c r="AE106" s="102"/>
      <c r="AF106" s="104"/>
      <c r="AG106" s="103"/>
    </row>
    <row r="107" spans="1:33" s="101" customFormat="1" ht="14.45" customHeight="1" x14ac:dyDescent="0.25">
      <c r="A107" s="112"/>
      <c r="B107" s="112"/>
      <c r="C107" s="112"/>
      <c r="D107" s="112"/>
      <c r="E107" s="112"/>
      <c r="F107" s="112"/>
      <c r="G107" s="64" t="s">
        <v>16</v>
      </c>
      <c r="H107" s="435">
        <f t="shared" ref="H107:H116" si="32">IFERROR(IF(G107=$A$1,1,0),0)</f>
        <v>1</v>
      </c>
      <c r="I107" s="30">
        <v>1</v>
      </c>
      <c r="J107" s="30">
        <f t="shared" ref="J107:J116" si="33">I107</f>
        <v>1</v>
      </c>
      <c r="K107" s="33">
        <f t="shared" si="30"/>
        <v>1</v>
      </c>
      <c r="L107" s="33">
        <f t="shared" si="31"/>
        <v>1</v>
      </c>
      <c r="M107" s="33"/>
      <c r="N107" s="33"/>
      <c r="O107" s="33"/>
      <c r="P107" s="33"/>
      <c r="Q107" s="33"/>
      <c r="R107" s="33"/>
      <c r="S107" s="61"/>
      <c r="T107" s="157">
        <v>1</v>
      </c>
      <c r="U107" s="168"/>
      <c r="V107" s="169"/>
      <c r="W107" s="169"/>
      <c r="X107" s="169"/>
      <c r="Y107" s="164"/>
      <c r="Z107" s="164" t="s">
        <v>38</v>
      </c>
      <c r="AA107" s="174">
        <v>0.3</v>
      </c>
      <c r="AB107" s="173" t="s">
        <v>37</v>
      </c>
      <c r="AC107" s="172">
        <v>0.16300804173005867</v>
      </c>
      <c r="AD107" s="113">
        <f>ROUND($AD$105*AC107*T107,4)</f>
        <v>6284.3431</v>
      </c>
      <c r="AE107" s="102"/>
      <c r="AF107" s="104"/>
      <c r="AG107" s="103"/>
    </row>
    <row r="108" spans="1:33" s="101" customFormat="1" ht="14.45" hidden="1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435">
        <f t="shared" si="32"/>
        <v>1</v>
      </c>
      <c r="I108" s="30">
        <f t="shared" ref="I108:I116" si="34">IF($AD108=0,0,1)</f>
        <v>0</v>
      </c>
      <c r="J108" s="30">
        <f t="shared" si="33"/>
        <v>0</v>
      </c>
      <c r="K108" s="33">
        <f t="shared" si="30"/>
        <v>0</v>
      </c>
      <c r="L108" s="33">
        <f t="shared" si="31"/>
        <v>0</v>
      </c>
      <c r="M108" s="33"/>
      <c r="N108" s="33"/>
      <c r="O108" s="33"/>
      <c r="P108" s="33"/>
      <c r="Q108" s="33"/>
      <c r="R108" s="33"/>
      <c r="S108" s="61"/>
      <c r="T108" s="157">
        <v>0</v>
      </c>
      <c r="U108" s="168"/>
      <c r="V108" s="169"/>
      <c r="W108" s="169"/>
      <c r="X108" s="169"/>
      <c r="Y108" s="166"/>
      <c r="Z108" s="171"/>
      <c r="AA108" s="170"/>
      <c r="AB108" s="164" t="s">
        <v>36</v>
      </c>
      <c r="AC108" s="163">
        <v>0.05</v>
      </c>
      <c r="AD108" s="113">
        <f t="shared" ref="AD108:AD116" si="35">ROUND($AD$105*AC108*T108,4)</f>
        <v>0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435">
        <f t="shared" si="32"/>
        <v>1</v>
      </c>
      <c r="I109" s="30">
        <f t="shared" si="34"/>
        <v>0</v>
      </c>
      <c r="J109" s="30">
        <f t="shared" si="33"/>
        <v>0</v>
      </c>
      <c r="K109" s="33">
        <f t="shared" si="30"/>
        <v>0</v>
      </c>
      <c r="L109" s="33">
        <f t="shared" si="3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65"/>
      <c r="AA109" s="165"/>
      <c r="AB109" s="164" t="s">
        <v>36</v>
      </c>
      <c r="AC109" s="163">
        <v>7.6999999999999999E-2</v>
      </c>
      <c r="AD109" s="113">
        <f t="shared" si="35"/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435">
        <f t="shared" si="32"/>
        <v>1</v>
      </c>
      <c r="I110" s="30">
        <f t="shared" si="34"/>
        <v>0</v>
      </c>
      <c r="J110" s="30">
        <f t="shared" si="33"/>
        <v>0</v>
      </c>
      <c r="K110" s="33">
        <f t="shared" si="30"/>
        <v>0</v>
      </c>
      <c r="L110" s="33">
        <f t="shared" si="3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35</v>
      </c>
      <c r="AC110" s="163">
        <v>1.4999999999999999E-2</v>
      </c>
      <c r="AD110" s="113">
        <f t="shared" si="35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435">
        <f t="shared" si="32"/>
        <v>1</v>
      </c>
      <c r="I111" s="30">
        <f t="shared" si="34"/>
        <v>0</v>
      </c>
      <c r="J111" s="30">
        <f t="shared" si="33"/>
        <v>0</v>
      </c>
      <c r="K111" s="33">
        <f t="shared" si="30"/>
        <v>0</v>
      </c>
      <c r="L111" s="33">
        <f t="shared" si="3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2.7E-2</v>
      </c>
      <c r="AD111" s="113">
        <f t="shared" si="35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14</v>
      </c>
      <c r="H112" s="435">
        <f t="shared" si="32"/>
        <v>0</v>
      </c>
      <c r="I112" s="30">
        <f t="shared" si="34"/>
        <v>0</v>
      </c>
      <c r="J112" s="30">
        <f t="shared" si="33"/>
        <v>0</v>
      </c>
      <c r="K112" s="33">
        <f t="shared" si="30"/>
        <v>0</v>
      </c>
      <c r="L112" s="33">
        <f t="shared" si="3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/>
      <c r="AC112" s="163"/>
      <c r="AD112" s="113">
        <f t="shared" si="35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435">
        <f t="shared" si="32"/>
        <v>0</v>
      </c>
      <c r="I113" s="30">
        <f t="shared" si="34"/>
        <v>0</v>
      </c>
      <c r="J113" s="30">
        <f t="shared" si="33"/>
        <v>0</v>
      </c>
      <c r="K113" s="33">
        <f t="shared" si="30"/>
        <v>0</v>
      </c>
      <c r="L113" s="33">
        <f t="shared" si="3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5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435">
        <f t="shared" si="32"/>
        <v>0</v>
      </c>
      <c r="I114" s="30">
        <f t="shared" si="34"/>
        <v>0</v>
      </c>
      <c r="J114" s="30">
        <f t="shared" si="33"/>
        <v>0</v>
      </c>
      <c r="K114" s="33">
        <f t="shared" si="30"/>
        <v>0</v>
      </c>
      <c r="L114" s="33">
        <f t="shared" si="3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5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435">
        <f t="shared" si="32"/>
        <v>0</v>
      </c>
      <c r="I115" s="30">
        <f t="shared" si="34"/>
        <v>0</v>
      </c>
      <c r="J115" s="30">
        <f t="shared" si="33"/>
        <v>0</v>
      </c>
      <c r="K115" s="33">
        <f t="shared" si="30"/>
        <v>0</v>
      </c>
      <c r="L115" s="33">
        <f t="shared" si="3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5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435">
        <f t="shared" si="32"/>
        <v>0</v>
      </c>
      <c r="I116" s="30">
        <f t="shared" si="34"/>
        <v>0</v>
      </c>
      <c r="J116" s="30">
        <f t="shared" si="33"/>
        <v>0</v>
      </c>
      <c r="K116" s="33">
        <f t="shared" si="30"/>
        <v>0</v>
      </c>
      <c r="L116" s="33">
        <f t="shared" si="3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7"/>
      <c r="W116" s="167"/>
      <c r="X116" s="167"/>
      <c r="Y116" s="166"/>
      <c r="Z116" s="165"/>
      <c r="AA116" s="165"/>
      <c r="AB116" s="164"/>
      <c r="AC116" s="163"/>
      <c r="AD116" s="113">
        <f t="shared" si="35"/>
        <v>0</v>
      </c>
      <c r="AE116" s="102"/>
      <c r="AF116" s="104"/>
      <c r="AG116" s="103"/>
    </row>
    <row r="117" spans="1:33" s="27" customFormat="1" x14ac:dyDescent="0.25">
      <c r="A117" s="30"/>
      <c r="B117" s="122">
        <f>IFERROR(IF($A117=0,0, ($AD117/$G$1)/$E$1  ),0)</f>
        <v>0</v>
      </c>
      <c r="C117" s="121">
        <f>IF($A117=0,0,$B117*$E$1)</f>
        <v>0</v>
      </c>
      <c r="D117" s="121">
        <f>IF($A117=0,0,$B117*$F$1)</f>
        <v>0</v>
      </c>
      <c r="E117" s="121"/>
      <c r="F117" s="122"/>
      <c r="I117" s="30">
        <v>1</v>
      </c>
      <c r="J117" s="62">
        <v>1</v>
      </c>
      <c r="K117" s="33">
        <f t="shared" si="30"/>
        <v>1</v>
      </c>
      <c r="L117" s="33">
        <f t="shared" si="31"/>
        <v>1</v>
      </c>
      <c r="M117" s="33"/>
      <c r="N117" s="33"/>
      <c r="O117" s="33"/>
      <c r="P117" s="33"/>
      <c r="Q117" s="33"/>
      <c r="R117" s="33"/>
      <c r="S117" s="33"/>
      <c r="T117" s="162"/>
      <c r="U117" s="48"/>
      <c r="V117" s="161"/>
      <c r="W117" s="161"/>
      <c r="X117" s="88"/>
      <c r="Y117" s="88"/>
      <c r="Z117" s="86"/>
      <c r="AA117" s="86"/>
      <c r="AB117" s="160"/>
      <c r="AC117" s="159" t="s">
        <v>34</v>
      </c>
      <c r="AD117" s="158">
        <f>ROUND(SUM(AD107:AD116),2)</f>
        <v>6284.34</v>
      </c>
      <c r="AE117" s="32"/>
      <c r="AF117" s="39"/>
      <c r="AG117" s="38"/>
    </row>
    <row r="118" spans="1:33" s="27" customFormat="1" x14ac:dyDescent="0.25">
      <c r="A118" s="31"/>
      <c r="B118" s="31"/>
      <c r="C118" s="31"/>
      <c r="D118" s="31"/>
      <c r="E118" s="31"/>
      <c r="F118" s="31"/>
      <c r="I118" s="30">
        <v>1</v>
      </c>
      <c r="J118" s="62">
        <v>1</v>
      </c>
      <c r="K118" s="33">
        <f t="shared" si="30"/>
        <v>1</v>
      </c>
      <c r="L118" s="33">
        <f t="shared" si="31"/>
        <v>1</v>
      </c>
      <c r="M118" s="33"/>
      <c r="N118" s="33"/>
      <c r="O118" s="33"/>
      <c r="P118" s="33"/>
      <c r="Q118" s="33"/>
      <c r="R118" s="33"/>
      <c r="S118" s="33"/>
      <c r="T118" s="156"/>
      <c r="U118" s="48"/>
      <c r="V118" s="153"/>
      <c r="W118" s="151"/>
      <c r="X118" s="151"/>
      <c r="Y118" s="80"/>
      <c r="Z118" s="78"/>
      <c r="AA118" s="78"/>
      <c r="AB118" s="155"/>
      <c r="AC118" s="148" t="s">
        <v>33</v>
      </c>
      <c r="AD118" s="147">
        <f>ROUND(AD105+AD117,2)</f>
        <v>44836.69</v>
      </c>
      <c r="AE118" s="32"/>
      <c r="AF118" s="39"/>
      <c r="AG118" s="104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0"/>
        <v>1</v>
      </c>
      <c r="L119" s="33">
        <f t="shared" si="31"/>
        <v>1</v>
      </c>
      <c r="M119" s="33"/>
      <c r="N119" s="33"/>
      <c r="O119" s="33"/>
      <c r="P119" s="33"/>
      <c r="Q119" s="33"/>
      <c r="R119" s="33"/>
      <c r="S119" s="33"/>
      <c r="T119" s="436" t="s">
        <v>32</v>
      </c>
      <c r="U119" s="124"/>
      <c r="V119" s="153"/>
      <c r="W119" s="152"/>
      <c r="X119" s="152"/>
      <c r="Y119" s="151"/>
      <c r="Z119" s="150"/>
      <c r="AA119" s="150"/>
      <c r="AB119" s="149"/>
      <c r="AC119" s="148" t="s">
        <v>31</v>
      </c>
      <c r="AD119" s="147">
        <f>ROUND(AD38+AD118,2)</f>
        <v>45861.31</v>
      </c>
      <c r="AE119" s="32"/>
      <c r="AF119" s="39"/>
      <c r="AG119" s="38"/>
    </row>
    <row r="120" spans="1:33" s="101" customFormat="1" ht="22.35" customHeight="1" x14ac:dyDescent="0.25">
      <c r="A120" s="112"/>
      <c r="B120" s="112"/>
      <c r="C120" s="112"/>
      <c r="D120" s="112"/>
      <c r="E120" s="112"/>
      <c r="F120" s="112"/>
      <c r="I120" s="62">
        <v>1</v>
      </c>
      <c r="J120" s="62">
        <v>1</v>
      </c>
      <c r="K120" s="61">
        <f t="shared" si="30"/>
        <v>1</v>
      </c>
      <c r="L120" s="61">
        <f t="shared" si="31"/>
        <v>1</v>
      </c>
      <c r="M120" s="61"/>
      <c r="N120" s="61"/>
      <c r="O120" s="61"/>
      <c r="P120" s="61"/>
      <c r="Q120" s="61"/>
      <c r="R120" s="61"/>
      <c r="S120" s="61"/>
      <c r="T120" s="146">
        <v>5</v>
      </c>
      <c r="U120" s="145"/>
      <c r="V120" s="571" t="s">
        <v>30</v>
      </c>
      <c r="W120" s="571"/>
      <c r="X120" s="572" t="str">
        <f>IF($AD$118=0,"ZERO",CONCATENATE(TEXT(T120,"#.##0,00")," ",AC25))</f>
        <v>5,00 Km</v>
      </c>
      <c r="Y120" s="572"/>
      <c r="Z120" s="144"/>
      <c r="AA120" s="143"/>
      <c r="AB120" s="142"/>
      <c r="AC120" s="141" t="s">
        <v>29</v>
      </c>
      <c r="AD120" s="140">
        <f>IF(T120=0,0,ROUND(AD119/T120,2))</f>
        <v>9172.26</v>
      </c>
      <c r="AE120" s="102"/>
      <c r="AF120" s="104"/>
      <c r="AG120" s="103"/>
    </row>
    <row r="121" spans="1:33" s="27" customFormat="1" ht="39.6" customHeight="1" x14ac:dyDescent="0.25">
      <c r="A121" s="31"/>
      <c r="B121" s="31"/>
      <c r="C121" s="31"/>
      <c r="D121" s="31"/>
      <c r="E121" s="31"/>
      <c r="F121" s="31"/>
      <c r="I121" s="30">
        <v>1</v>
      </c>
      <c r="J121" s="30">
        <f>IF(I121=1,1,IF(SUM(J122:J$169)+SUM(I$26:I121)&lt;$I$22,1,0))</f>
        <v>1</v>
      </c>
      <c r="K121" s="33">
        <f t="shared" si="30"/>
        <v>1</v>
      </c>
      <c r="L121" s="33">
        <f t="shared" si="31"/>
        <v>1</v>
      </c>
      <c r="M121" s="33"/>
      <c r="N121" s="33"/>
      <c r="O121" s="33"/>
      <c r="P121" s="33"/>
      <c r="Q121" s="33"/>
      <c r="R121" s="33"/>
      <c r="S121" s="33"/>
      <c r="T121" s="435" t="s">
        <v>8</v>
      </c>
      <c r="U121" s="124"/>
      <c r="V121" s="568" t="s">
        <v>28</v>
      </c>
      <c r="W121" s="568"/>
      <c r="X121" s="568"/>
      <c r="Y121" s="568"/>
      <c r="Z121" s="568"/>
      <c r="AA121" s="429" t="s">
        <v>22</v>
      </c>
      <c r="AB121" s="434" t="s">
        <v>21</v>
      </c>
      <c r="AC121" s="135" t="s">
        <v>24</v>
      </c>
      <c r="AD121" s="134" t="s">
        <v>20</v>
      </c>
      <c r="AE121" s="32"/>
      <c r="AF121" s="39"/>
      <c r="AG121" s="38"/>
    </row>
    <row r="122" spans="1:33" s="27" customFormat="1" x14ac:dyDescent="0.25">
      <c r="A122" s="30"/>
      <c r="B122" s="122">
        <f t="shared" ref="B122:B132" si="36">IFERROR(IF($A122=0,0, ($AD122)/$E$1  ),0)</f>
        <v>0</v>
      </c>
      <c r="C122" s="121">
        <f t="shared" ref="C122:C132" si="37">IF($A122=0,0,$B122*$E$1)</f>
        <v>0</v>
      </c>
      <c r="D122" s="121">
        <f t="shared" ref="D122:D132" si="38">IF($A122=0,0,$B122*$F$1)</f>
        <v>0</v>
      </c>
      <c r="E122" s="121">
        <f t="shared" ref="E122:E132" si="39">IFERROR(IF($A122=0,0,$AB122),0)</f>
        <v>0</v>
      </c>
      <c r="F122" s="122"/>
      <c r="I122" s="30">
        <v>1</v>
      </c>
      <c r="J122" s="30">
        <f>IF(I122=1,1,IF(SUM(J123:J$169)+SUM(I$26:I122)&lt;$I$22,1,0))</f>
        <v>1</v>
      </c>
      <c r="K122" s="33">
        <f t="shared" si="30"/>
        <v>1</v>
      </c>
      <c r="L122" s="33">
        <f t="shared" si="31"/>
        <v>1</v>
      </c>
      <c r="M122" s="33"/>
      <c r="N122" s="33"/>
      <c r="O122" s="33"/>
      <c r="P122" s="33"/>
      <c r="Q122" s="33"/>
      <c r="R122" s="33"/>
      <c r="S122" s="33"/>
      <c r="T122" s="123"/>
      <c r="U122" s="132"/>
      <c r="V122" s="563" t="s">
        <v>19</v>
      </c>
      <c r="W122" s="563"/>
      <c r="X122" s="563"/>
      <c r="Y122" s="563"/>
      <c r="Z122" s="563"/>
      <c r="AA122" s="131" t="s">
        <v>19</v>
      </c>
      <c r="AB122" s="115"/>
      <c r="AC122" s="114">
        <v>0</v>
      </c>
      <c r="AD122" s="113">
        <f>ROUND(AC122*AB122,4)</f>
        <v>0</v>
      </c>
      <c r="AE122" s="32"/>
      <c r="AF122" s="39"/>
      <c r="AG122" s="38"/>
    </row>
    <row r="123" spans="1:33" s="27" customFormat="1" ht="14.45" hidden="1" customHeight="1" x14ac:dyDescent="0.25">
      <c r="A123" s="30">
        <f t="shared" ref="A123:A129" si="40">IFERROR(IF(AD123&gt;0,T123,0),0)</f>
        <v>0</v>
      </c>
      <c r="B123" s="122">
        <f t="shared" si="36"/>
        <v>0</v>
      </c>
      <c r="C123" s="121">
        <f t="shared" si="37"/>
        <v>0</v>
      </c>
      <c r="D123" s="121">
        <f t="shared" si="38"/>
        <v>0</v>
      </c>
      <c r="E123" s="121">
        <f t="shared" si="39"/>
        <v>0</v>
      </c>
      <c r="F123" s="31"/>
      <c r="I123" s="30">
        <f t="shared" ref="I123:I132" si="41">IF($AD123=0,0,1)</f>
        <v>0</v>
      </c>
      <c r="J123" s="30">
        <f>IF(I123=1,1,IF(SUM(J124:J$169)+SUM(I$26:I123)&lt;$I$22,1,0))</f>
        <v>0</v>
      </c>
      <c r="K123" s="33">
        <f t="shared" si="30"/>
        <v>0</v>
      </c>
      <c r="L123" s="33">
        <f t="shared" si="31"/>
        <v>0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 t="shared" ref="AD123:AD132" si="42"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si="40"/>
        <v>0</v>
      </c>
      <c r="B124" s="122">
        <f t="shared" si="36"/>
        <v>0</v>
      </c>
      <c r="C124" s="121">
        <f t="shared" si="37"/>
        <v>0</v>
      </c>
      <c r="D124" s="121">
        <f t="shared" si="38"/>
        <v>0</v>
      </c>
      <c r="E124" s="121">
        <f t="shared" si="39"/>
        <v>0</v>
      </c>
      <c r="F124" s="31"/>
      <c r="I124" s="30">
        <f t="shared" si="41"/>
        <v>0</v>
      </c>
      <c r="J124" s="30">
        <f>IF(I124=1,1,IF(SUM(J125:J$169)+SUM(I$26:I124)&lt;$I$22,1,0))</f>
        <v>0</v>
      </c>
      <c r="K124" s="33">
        <f t="shared" si="30"/>
        <v>0</v>
      </c>
      <c r="L124" s="33">
        <f t="shared" si="3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si="42"/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0"/>
        <v>0</v>
      </c>
      <c r="B125" s="122">
        <f t="shared" si="36"/>
        <v>0</v>
      </c>
      <c r="C125" s="121">
        <f t="shared" si="37"/>
        <v>0</v>
      </c>
      <c r="D125" s="121">
        <f t="shared" si="38"/>
        <v>0</v>
      </c>
      <c r="E125" s="121">
        <f t="shared" si="39"/>
        <v>0</v>
      </c>
      <c r="F125" s="31"/>
      <c r="I125" s="30">
        <f t="shared" si="41"/>
        <v>0</v>
      </c>
      <c r="J125" s="30">
        <f>IF(I125=1,1,IF(SUM(J126:J$169)+SUM(I$26:I125)&lt;$I$22,1,0))</f>
        <v>0</v>
      </c>
      <c r="K125" s="33">
        <f t="shared" si="30"/>
        <v>0</v>
      </c>
      <c r="L125" s="33">
        <f t="shared" si="3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2"/>
        <v>0</v>
      </c>
      <c r="AE125" s="32"/>
      <c r="AF125" s="39"/>
      <c r="AG125" s="38"/>
    </row>
    <row r="126" spans="1:33" s="27" customFormat="1" hidden="1" x14ac:dyDescent="0.25">
      <c r="A126" s="30">
        <f t="shared" si="40"/>
        <v>0</v>
      </c>
      <c r="B126" s="122">
        <f t="shared" si="36"/>
        <v>0</v>
      </c>
      <c r="C126" s="121">
        <f t="shared" si="37"/>
        <v>0</v>
      </c>
      <c r="D126" s="121">
        <f t="shared" si="38"/>
        <v>0</v>
      </c>
      <c r="E126" s="121">
        <f t="shared" si="39"/>
        <v>0</v>
      </c>
      <c r="F126" s="31"/>
      <c r="I126" s="30">
        <f t="shared" si="41"/>
        <v>0</v>
      </c>
      <c r="J126" s="30">
        <f>IF(I126=1,1,IF(SUM(J127:J$169)+SUM(I$26:I126)&lt;$I$22,1,0))</f>
        <v>0</v>
      </c>
      <c r="K126" s="33">
        <f t="shared" si="30"/>
        <v>0</v>
      </c>
      <c r="L126" s="33">
        <f t="shared" si="31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2"/>
        <v>0</v>
      </c>
      <c r="AE126" s="32"/>
      <c r="AF126" s="39"/>
      <c r="AG126" s="38"/>
    </row>
    <row r="127" spans="1:33" s="27" customFormat="1" hidden="1" x14ac:dyDescent="0.25">
      <c r="A127" s="30">
        <f t="shared" si="40"/>
        <v>0</v>
      </c>
      <c r="B127" s="122">
        <f t="shared" si="36"/>
        <v>0</v>
      </c>
      <c r="C127" s="121">
        <f t="shared" si="37"/>
        <v>0</v>
      </c>
      <c r="D127" s="121">
        <f t="shared" si="38"/>
        <v>0</v>
      </c>
      <c r="E127" s="121">
        <f t="shared" si="39"/>
        <v>0</v>
      </c>
      <c r="F127" s="31"/>
      <c r="I127" s="30">
        <f t="shared" si="41"/>
        <v>0</v>
      </c>
      <c r="J127" s="30">
        <f>IF(I127=1,1,IF(SUM(J128:J$169)+SUM(I$26:I127)&lt;$I$22,1,0))</f>
        <v>0</v>
      </c>
      <c r="K127" s="33">
        <f t="shared" si="30"/>
        <v>0</v>
      </c>
      <c r="L127" s="33">
        <f t="shared" si="31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2"/>
        <v>0</v>
      </c>
      <c r="AE127" s="32"/>
      <c r="AF127" s="39"/>
      <c r="AG127" s="38"/>
    </row>
    <row r="128" spans="1:33" s="27" customFormat="1" hidden="1" x14ac:dyDescent="0.25">
      <c r="A128" s="30">
        <f t="shared" si="40"/>
        <v>0</v>
      </c>
      <c r="B128" s="122">
        <f t="shared" si="36"/>
        <v>0</v>
      </c>
      <c r="C128" s="121">
        <f t="shared" si="37"/>
        <v>0</v>
      </c>
      <c r="D128" s="121">
        <f t="shared" si="38"/>
        <v>0</v>
      </c>
      <c r="E128" s="121">
        <f t="shared" si="39"/>
        <v>0</v>
      </c>
      <c r="F128" s="31"/>
      <c r="I128" s="30">
        <f t="shared" si="41"/>
        <v>0</v>
      </c>
      <c r="J128" s="30">
        <f>IF(I128=1,1,IF(SUM(J129:J$169)+SUM(I$26:I128)&lt;$I$22,1,0))</f>
        <v>1</v>
      </c>
      <c r="K128" s="33">
        <f t="shared" si="30"/>
        <v>1</v>
      </c>
      <c r="L128" s="33">
        <f t="shared" si="31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2"/>
        <v>0</v>
      </c>
      <c r="AE128" s="32"/>
      <c r="AF128" s="39"/>
      <c r="AG128" s="38"/>
    </row>
    <row r="129" spans="1:33" s="27" customFormat="1" hidden="1" x14ac:dyDescent="0.25">
      <c r="A129" s="30">
        <f t="shared" si="40"/>
        <v>0</v>
      </c>
      <c r="B129" s="122">
        <f t="shared" si="36"/>
        <v>0</v>
      </c>
      <c r="C129" s="121">
        <f t="shared" si="37"/>
        <v>0</v>
      </c>
      <c r="D129" s="121">
        <f t="shared" si="38"/>
        <v>0</v>
      </c>
      <c r="E129" s="121">
        <f t="shared" si="39"/>
        <v>0</v>
      </c>
      <c r="F129" s="31"/>
      <c r="I129" s="30">
        <f t="shared" si="41"/>
        <v>0</v>
      </c>
      <c r="J129" s="30">
        <f>IF(I129=1,1,IF(SUM(J130:J$169)+SUM(I$26:I129)&lt;$I$22,1,0))</f>
        <v>1</v>
      </c>
      <c r="K129" s="33">
        <f t="shared" si="30"/>
        <v>1</v>
      </c>
      <c r="L129" s="33">
        <f t="shared" si="3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2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36"/>
        <v>0</v>
      </c>
      <c r="C130" s="121">
        <f t="shared" si="37"/>
        <v>0</v>
      </c>
      <c r="D130" s="121">
        <f t="shared" si="38"/>
        <v>0</v>
      </c>
      <c r="E130" s="121">
        <f t="shared" si="39"/>
        <v>0</v>
      </c>
      <c r="F130" s="31"/>
      <c r="I130" s="30">
        <f t="shared" si="41"/>
        <v>0</v>
      </c>
      <c r="J130" s="30">
        <f>IF(I130=1,1,IF(SUM(J131:J$169)+SUM(I$26:I130)&lt;$I$22,1,0))</f>
        <v>1</v>
      </c>
      <c r="K130" s="33">
        <f t="shared" si="30"/>
        <v>1</v>
      </c>
      <c r="L130" s="33">
        <f t="shared" si="3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2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36"/>
        <v>0</v>
      </c>
      <c r="C131" s="121">
        <f t="shared" si="37"/>
        <v>0</v>
      </c>
      <c r="D131" s="121">
        <f t="shared" si="38"/>
        <v>0</v>
      </c>
      <c r="E131" s="121">
        <f t="shared" si="39"/>
        <v>0</v>
      </c>
      <c r="F131" s="31"/>
      <c r="I131" s="30">
        <f t="shared" si="41"/>
        <v>0</v>
      </c>
      <c r="J131" s="30">
        <f>IF(I131=1,1,IF(SUM(J132:J$169)+SUM(I$26:I131)&lt;$I$22,1,0))</f>
        <v>1</v>
      </c>
      <c r="K131" s="33">
        <f t="shared" si="30"/>
        <v>1</v>
      </c>
      <c r="L131" s="33">
        <f t="shared" si="3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2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36"/>
        <v>0</v>
      </c>
      <c r="C132" s="121">
        <f t="shared" si="37"/>
        <v>0</v>
      </c>
      <c r="D132" s="121">
        <f t="shared" si="38"/>
        <v>0</v>
      </c>
      <c r="E132" s="121">
        <f t="shared" si="39"/>
        <v>0</v>
      </c>
      <c r="F132" s="31"/>
      <c r="I132" s="30">
        <f t="shared" si="41"/>
        <v>0</v>
      </c>
      <c r="J132" s="30">
        <f>IF(I132=1,1,IF(SUM(J133:J$169)+SUM(I$26:I132)&lt;$I$22,1,0))</f>
        <v>1</v>
      </c>
      <c r="K132" s="33">
        <f t="shared" si="30"/>
        <v>1</v>
      </c>
      <c r="L132" s="33">
        <f t="shared" si="3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2"/>
        <v>0</v>
      </c>
      <c r="AE132" s="32"/>
      <c r="AF132" s="39"/>
      <c r="AG132" s="38"/>
    </row>
    <row r="133" spans="1:33" s="101" customFormat="1" ht="22.35" customHeight="1" x14ac:dyDescent="0.25">
      <c r="A133" s="112"/>
      <c r="B133" s="112"/>
      <c r="C133" s="112"/>
      <c r="D133" s="112"/>
      <c r="E133" s="112"/>
      <c r="F133" s="112"/>
      <c r="I133" s="62">
        <v>1</v>
      </c>
      <c r="J133" s="62">
        <v>1</v>
      </c>
      <c r="K133" s="61">
        <f t="shared" si="30"/>
        <v>1</v>
      </c>
      <c r="L133" s="61">
        <f t="shared" si="31"/>
        <v>1</v>
      </c>
      <c r="M133" s="61"/>
      <c r="N133" s="61"/>
      <c r="O133" s="61"/>
      <c r="P133" s="61"/>
      <c r="Q133" s="61"/>
      <c r="R133" s="61"/>
      <c r="S133" s="61"/>
      <c r="T133" s="130"/>
      <c r="U133" s="111"/>
      <c r="V133" s="129"/>
      <c r="W133" s="129"/>
      <c r="X133" s="129"/>
      <c r="Y133" s="128"/>
      <c r="Z133" s="127"/>
      <c r="AA133" s="127"/>
      <c r="AB133" s="126"/>
      <c r="AC133" s="125" t="s">
        <v>27</v>
      </c>
      <c r="AD133" s="105">
        <f>ROUND(SUM(AD122:AD132),2)</f>
        <v>0</v>
      </c>
      <c r="AE133" s="102"/>
      <c r="AF133" s="104"/>
      <c r="AG133" s="103"/>
    </row>
    <row r="134" spans="1:33" s="27" customFormat="1" ht="25.5" x14ac:dyDescent="0.25">
      <c r="H134" s="138" t="s">
        <v>26</v>
      </c>
      <c r="I134" s="30">
        <v>1</v>
      </c>
      <c r="J134" s="30">
        <f>IF(I134=1,1,IF(SUM(J137:J$169)+SUM(I$26:I134)&lt;$I$22,1,0))</f>
        <v>1</v>
      </c>
      <c r="K134" s="33">
        <f t="shared" si="30"/>
        <v>1</v>
      </c>
      <c r="L134" s="33">
        <f t="shared" si="31"/>
        <v>1</v>
      </c>
      <c r="M134" s="33"/>
      <c r="N134" s="33"/>
      <c r="O134" s="33"/>
      <c r="P134" s="33"/>
      <c r="Q134" s="33"/>
      <c r="R134" s="33"/>
      <c r="S134" s="33"/>
      <c r="T134" s="435" t="s">
        <v>8</v>
      </c>
      <c r="U134" s="124"/>
      <c r="V134" s="568" t="s">
        <v>25</v>
      </c>
      <c r="W134" s="568"/>
      <c r="X134" s="568"/>
      <c r="Y134" s="568"/>
      <c r="Z134" s="568"/>
      <c r="AA134" s="429" t="s">
        <v>22</v>
      </c>
      <c r="AB134" s="434" t="s">
        <v>21</v>
      </c>
      <c r="AC134" s="135" t="s">
        <v>24</v>
      </c>
      <c r="AD134" s="134" t="s">
        <v>20</v>
      </c>
      <c r="AE134" s="32"/>
      <c r="AF134" s="39"/>
      <c r="AG134" s="38"/>
    </row>
    <row r="135" spans="1:33" s="27" customFormat="1" x14ac:dyDescent="0.25">
      <c r="H135" s="138"/>
      <c r="I135" s="30"/>
      <c r="J135" s="30"/>
      <c r="K135" s="33"/>
      <c r="L135" s="33"/>
      <c r="M135" s="33"/>
      <c r="N135" s="33"/>
      <c r="O135" s="33"/>
      <c r="P135" s="33"/>
      <c r="Q135" s="33"/>
      <c r="R135" s="33"/>
      <c r="S135" s="33"/>
      <c r="T135" s="435"/>
      <c r="U135" s="124"/>
      <c r="V135" s="431" t="s">
        <v>480</v>
      </c>
      <c r="W135" s="431"/>
      <c r="X135" s="431"/>
      <c r="Y135" s="431"/>
      <c r="Z135" s="431"/>
      <c r="AA135" s="131" t="s">
        <v>441</v>
      </c>
      <c r="AB135" s="115">
        <v>8</v>
      </c>
      <c r="AC135" s="207">
        <f>VLOOKUP(V135,BASE!$B$5:$E$60,4,FALSE)</f>
        <v>162</v>
      </c>
      <c r="AD135" s="113">
        <f>ROUND(AC135*AB135,2)</f>
        <v>1296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>
        <f t="shared" ref="L136" si="43">K136</f>
        <v>0</v>
      </c>
      <c r="M136" s="33"/>
      <c r="N136" s="33"/>
      <c r="O136" s="33"/>
      <c r="P136" s="33"/>
      <c r="Q136" s="33"/>
      <c r="R136" s="33"/>
      <c r="S136" s="33"/>
      <c r="T136" s="123"/>
      <c r="U136" s="132"/>
      <c r="V136" s="563" t="s">
        <v>19</v>
      </c>
      <c r="W136" s="563"/>
      <c r="X136" s="563"/>
      <c r="Y136" s="563"/>
      <c r="Z136" s="563"/>
      <c r="AA136" s="131" t="s">
        <v>19</v>
      </c>
      <c r="AB136" s="115"/>
      <c r="AC136" s="114">
        <v>0</v>
      </c>
      <c r="AD136" s="113">
        <f>ROUND(AC136*AB136,4)</f>
        <v>0</v>
      </c>
      <c r="AE136" s="32"/>
      <c r="AF136" s="133"/>
      <c r="AG136" s="38"/>
    </row>
    <row r="137" spans="1:33" s="27" customFormat="1" x14ac:dyDescent="0.25">
      <c r="A137" s="30"/>
      <c r="B137" s="122">
        <f t="shared" ref="B137:B147" si="44">IFERROR(IF($A137=0,0, ($AD137)/$E$1  ),0)</f>
        <v>0</v>
      </c>
      <c r="C137" s="121">
        <f t="shared" ref="C137:C147" si="45">IF($A137=0,0,$B137*$E$1)</f>
        <v>0</v>
      </c>
      <c r="D137" s="121">
        <f t="shared" ref="D137:D147" si="46">IF($A137=0,0,$B137*$F$1)</f>
        <v>0</v>
      </c>
      <c r="E137" s="121">
        <f t="shared" ref="E137:E147" si="47">IFERROR(IF($A137=0,0,$AB137),0)</f>
        <v>0</v>
      </c>
      <c r="F137" s="31"/>
      <c r="G137" s="27">
        <f t="shared" ref="G137:G147" ca="1" si="48">IF($H137=0,0,IFERROR(INDIRECT(CONCATENATE("'",$T137,"'!E1")),0))</f>
        <v>0</v>
      </c>
      <c r="H137" s="435">
        <f t="shared" ref="H137:H147" ca="1" si="49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0"/>
        <v>1</v>
      </c>
      <c r="L137" s="33">
        <f t="shared" si="31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50">IFERROR(IF(AD138&gt;0,T138,0),0)</f>
        <v>0</v>
      </c>
      <c r="B138" s="122">
        <f t="shared" si="44"/>
        <v>0</v>
      </c>
      <c r="C138" s="121">
        <f t="shared" si="45"/>
        <v>0</v>
      </c>
      <c r="D138" s="121">
        <f t="shared" si="46"/>
        <v>0</v>
      </c>
      <c r="E138" s="121">
        <f t="shared" si="47"/>
        <v>0</v>
      </c>
      <c r="G138" s="27">
        <f t="shared" ca="1" si="48"/>
        <v>0</v>
      </c>
      <c r="H138" s="435">
        <f t="shared" ca="1" si="49"/>
        <v>0</v>
      </c>
      <c r="I138" s="30">
        <f t="shared" ref="I138:I147" si="51">IF($AD138=0,0,1)</f>
        <v>0</v>
      </c>
      <c r="J138" s="30">
        <v>0</v>
      </c>
      <c r="K138" s="33">
        <f t="shared" si="30"/>
        <v>0</v>
      </c>
      <c r="L138" s="33">
        <f t="shared" si="3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2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50"/>
        <v>0</v>
      </c>
      <c r="B139" s="122">
        <f t="shared" si="44"/>
        <v>0</v>
      </c>
      <c r="C139" s="121">
        <f t="shared" si="45"/>
        <v>0</v>
      </c>
      <c r="D139" s="121">
        <f t="shared" si="46"/>
        <v>0</v>
      </c>
      <c r="E139" s="121">
        <f t="shared" si="47"/>
        <v>0</v>
      </c>
      <c r="G139" s="27">
        <f t="shared" ca="1" si="48"/>
        <v>0</v>
      </c>
      <c r="H139" s="435">
        <f t="shared" ca="1" si="49"/>
        <v>0</v>
      </c>
      <c r="I139" s="30">
        <f t="shared" si="51"/>
        <v>0</v>
      </c>
      <c r="J139" s="30">
        <v>0</v>
      </c>
      <c r="K139" s="33">
        <f t="shared" si="30"/>
        <v>0</v>
      </c>
      <c r="L139" s="33">
        <f t="shared" si="3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2"/>
        <v>0</v>
      </c>
      <c r="AE139" s="32"/>
      <c r="AF139" s="39"/>
      <c r="AG139" s="38"/>
    </row>
    <row r="140" spans="1:33" s="27" customFormat="1" hidden="1" x14ac:dyDescent="0.25">
      <c r="A140" s="30">
        <f t="shared" si="50"/>
        <v>0</v>
      </c>
      <c r="B140" s="122">
        <f t="shared" si="44"/>
        <v>0</v>
      </c>
      <c r="C140" s="121">
        <f t="shared" si="45"/>
        <v>0</v>
      </c>
      <c r="D140" s="121">
        <f t="shared" si="46"/>
        <v>0</v>
      </c>
      <c r="E140" s="121">
        <f t="shared" si="47"/>
        <v>0</v>
      </c>
      <c r="G140" s="27">
        <f t="shared" ca="1" si="48"/>
        <v>0</v>
      </c>
      <c r="H140" s="435">
        <f t="shared" ca="1" si="49"/>
        <v>0</v>
      </c>
      <c r="I140" s="30">
        <f t="shared" si="51"/>
        <v>0</v>
      </c>
      <c r="J140" s="30">
        <v>0</v>
      </c>
      <c r="K140" s="33">
        <f t="shared" si="30"/>
        <v>0</v>
      </c>
      <c r="L140" s="33">
        <f t="shared" si="3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2"/>
        <v>0</v>
      </c>
      <c r="AE140" s="32"/>
      <c r="AF140" s="39"/>
      <c r="AG140" s="38"/>
    </row>
    <row r="141" spans="1:33" s="27" customFormat="1" hidden="1" x14ac:dyDescent="0.25">
      <c r="A141" s="30">
        <f t="shared" si="50"/>
        <v>0</v>
      </c>
      <c r="B141" s="122">
        <f t="shared" si="44"/>
        <v>0</v>
      </c>
      <c r="C141" s="121">
        <f t="shared" si="45"/>
        <v>0</v>
      </c>
      <c r="D141" s="121">
        <f t="shared" si="46"/>
        <v>0</v>
      </c>
      <c r="E141" s="121">
        <f t="shared" si="47"/>
        <v>0</v>
      </c>
      <c r="G141" s="27">
        <f t="shared" ca="1" si="48"/>
        <v>0</v>
      </c>
      <c r="H141" s="435">
        <f t="shared" ca="1" si="49"/>
        <v>0</v>
      </c>
      <c r="I141" s="30">
        <f t="shared" si="51"/>
        <v>0</v>
      </c>
      <c r="J141" s="30">
        <v>0</v>
      </c>
      <c r="K141" s="33">
        <f t="shared" si="30"/>
        <v>0</v>
      </c>
      <c r="L141" s="33">
        <f t="shared" si="3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2"/>
        <v>0</v>
      </c>
      <c r="AE141" s="32"/>
      <c r="AF141" s="39"/>
      <c r="AG141" s="38"/>
    </row>
    <row r="142" spans="1:33" s="27" customFormat="1" hidden="1" x14ac:dyDescent="0.25">
      <c r="A142" s="30">
        <f t="shared" si="50"/>
        <v>0</v>
      </c>
      <c r="B142" s="122">
        <f t="shared" si="44"/>
        <v>0</v>
      </c>
      <c r="C142" s="121">
        <f t="shared" si="45"/>
        <v>0</v>
      </c>
      <c r="D142" s="121">
        <f t="shared" si="46"/>
        <v>0</v>
      </c>
      <c r="E142" s="121">
        <f t="shared" si="47"/>
        <v>0</v>
      </c>
      <c r="G142" s="27">
        <f t="shared" ca="1" si="48"/>
        <v>0</v>
      </c>
      <c r="H142" s="435">
        <f t="shared" ca="1" si="49"/>
        <v>0</v>
      </c>
      <c r="I142" s="30">
        <f t="shared" si="51"/>
        <v>0</v>
      </c>
      <c r="J142" s="30">
        <v>0</v>
      </c>
      <c r="K142" s="33">
        <f t="shared" si="30"/>
        <v>0</v>
      </c>
      <c r="L142" s="33">
        <f t="shared" si="3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2"/>
        <v>0</v>
      </c>
      <c r="AE142" s="32"/>
      <c r="AF142" s="39"/>
      <c r="AG142" s="38"/>
    </row>
    <row r="143" spans="1:33" s="27" customFormat="1" hidden="1" x14ac:dyDescent="0.25">
      <c r="A143" s="30">
        <f t="shared" si="50"/>
        <v>0</v>
      </c>
      <c r="B143" s="122">
        <f t="shared" si="44"/>
        <v>0</v>
      </c>
      <c r="C143" s="121">
        <f t="shared" si="45"/>
        <v>0</v>
      </c>
      <c r="D143" s="121">
        <f t="shared" si="46"/>
        <v>0</v>
      </c>
      <c r="E143" s="121">
        <f t="shared" si="47"/>
        <v>0</v>
      </c>
      <c r="G143" s="27">
        <f t="shared" ca="1" si="48"/>
        <v>0</v>
      </c>
      <c r="H143" s="435">
        <f t="shared" ca="1" si="49"/>
        <v>0</v>
      </c>
      <c r="I143" s="30">
        <f t="shared" si="51"/>
        <v>0</v>
      </c>
      <c r="J143" s="30">
        <v>0</v>
      </c>
      <c r="K143" s="33">
        <f t="shared" si="30"/>
        <v>0</v>
      </c>
      <c r="L143" s="33">
        <f t="shared" si="3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2"/>
        <v>0</v>
      </c>
      <c r="AE143" s="32"/>
      <c r="AF143" s="39"/>
      <c r="AG143" s="38"/>
    </row>
    <row r="144" spans="1:33" s="27" customFormat="1" hidden="1" x14ac:dyDescent="0.25">
      <c r="A144" s="30">
        <f t="shared" si="50"/>
        <v>0</v>
      </c>
      <c r="B144" s="122">
        <f t="shared" si="44"/>
        <v>0</v>
      </c>
      <c r="C144" s="121">
        <f t="shared" si="45"/>
        <v>0</v>
      </c>
      <c r="D144" s="121">
        <f t="shared" si="46"/>
        <v>0</v>
      </c>
      <c r="E144" s="121">
        <f t="shared" si="47"/>
        <v>0</v>
      </c>
      <c r="G144" s="27">
        <f t="shared" ca="1" si="48"/>
        <v>0</v>
      </c>
      <c r="H144" s="435">
        <f t="shared" ca="1" si="49"/>
        <v>0</v>
      </c>
      <c r="I144" s="30">
        <f t="shared" si="51"/>
        <v>0</v>
      </c>
      <c r="J144" s="30">
        <v>0</v>
      </c>
      <c r="K144" s="33">
        <f t="shared" si="30"/>
        <v>0</v>
      </c>
      <c r="L144" s="33">
        <f t="shared" si="3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2"/>
        <v>0</v>
      </c>
      <c r="AE144" s="32"/>
      <c r="AF144" s="39"/>
      <c r="AG144" s="38"/>
    </row>
    <row r="145" spans="1:33" s="27" customFormat="1" hidden="1" x14ac:dyDescent="0.25">
      <c r="A145" s="30">
        <f t="shared" si="50"/>
        <v>0</v>
      </c>
      <c r="B145" s="122">
        <f t="shared" si="44"/>
        <v>0</v>
      </c>
      <c r="C145" s="121">
        <f t="shared" si="45"/>
        <v>0</v>
      </c>
      <c r="D145" s="121">
        <f t="shared" si="46"/>
        <v>0</v>
      </c>
      <c r="E145" s="121">
        <f t="shared" si="47"/>
        <v>0</v>
      </c>
      <c r="G145" s="27">
        <f t="shared" ca="1" si="48"/>
        <v>0</v>
      </c>
      <c r="H145" s="435">
        <f t="shared" ca="1" si="49"/>
        <v>0</v>
      </c>
      <c r="I145" s="30">
        <f t="shared" si="51"/>
        <v>0</v>
      </c>
      <c r="J145" s="30">
        <v>0</v>
      </c>
      <c r="K145" s="33">
        <f t="shared" si="30"/>
        <v>0</v>
      </c>
      <c r="L145" s="33">
        <f t="shared" si="3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2"/>
        <v>0</v>
      </c>
      <c r="AE145" s="32"/>
      <c r="AF145" s="39"/>
      <c r="AG145" s="38"/>
    </row>
    <row r="146" spans="1:33" s="27" customFormat="1" hidden="1" x14ac:dyDescent="0.25">
      <c r="A146" s="30">
        <f t="shared" si="50"/>
        <v>0</v>
      </c>
      <c r="B146" s="122">
        <f t="shared" si="44"/>
        <v>0</v>
      </c>
      <c r="C146" s="121">
        <f t="shared" si="45"/>
        <v>0</v>
      </c>
      <c r="D146" s="121">
        <f t="shared" si="46"/>
        <v>0</v>
      </c>
      <c r="E146" s="121">
        <f t="shared" si="47"/>
        <v>0</v>
      </c>
      <c r="G146" s="27">
        <f t="shared" ca="1" si="48"/>
        <v>0</v>
      </c>
      <c r="H146" s="435">
        <f t="shared" ca="1" si="49"/>
        <v>0</v>
      </c>
      <c r="I146" s="30">
        <f t="shared" si="51"/>
        <v>0</v>
      </c>
      <c r="J146" s="30">
        <v>0</v>
      </c>
      <c r="K146" s="33">
        <f t="shared" si="30"/>
        <v>0</v>
      </c>
      <c r="L146" s="33">
        <f t="shared" si="3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2"/>
        <v>0</v>
      </c>
      <c r="AE146" s="32"/>
      <c r="AF146" s="39"/>
      <c r="AG146" s="38"/>
    </row>
    <row r="147" spans="1:33" s="27" customFormat="1" hidden="1" x14ac:dyDescent="0.25">
      <c r="A147" s="30">
        <f t="shared" si="50"/>
        <v>0</v>
      </c>
      <c r="B147" s="122">
        <f t="shared" si="44"/>
        <v>0</v>
      </c>
      <c r="C147" s="121">
        <f t="shared" si="45"/>
        <v>0</v>
      </c>
      <c r="D147" s="121">
        <f t="shared" si="46"/>
        <v>0</v>
      </c>
      <c r="E147" s="121">
        <f t="shared" si="47"/>
        <v>0</v>
      </c>
      <c r="G147" s="27">
        <f t="shared" ca="1" si="48"/>
        <v>0</v>
      </c>
      <c r="H147" s="435">
        <f t="shared" ca="1" si="49"/>
        <v>0</v>
      </c>
      <c r="I147" s="30">
        <f t="shared" si="51"/>
        <v>0</v>
      </c>
      <c r="J147" s="30">
        <v>0</v>
      </c>
      <c r="K147" s="33">
        <f t="shared" si="30"/>
        <v>0</v>
      </c>
      <c r="L147" s="33">
        <f t="shared" si="3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2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0"/>
        <v>1</v>
      </c>
      <c r="L148" s="61">
        <f t="shared" si="31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IF($T$120=0,0,ROUND((SUM(AD135:AD138))/$T$120,2))</f>
        <v>259.2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0"/>
        <v>1</v>
      </c>
      <c r="L149" s="33">
        <f t="shared" si="31"/>
        <v>1</v>
      </c>
      <c r="M149" s="33"/>
      <c r="N149" s="33"/>
      <c r="O149" s="33"/>
      <c r="P149" s="33"/>
      <c r="Q149" s="33"/>
      <c r="R149" s="33"/>
      <c r="S149" s="33"/>
      <c r="T149" s="585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0"/>
        <v>1</v>
      </c>
      <c r="L150" s="33">
        <f t="shared" si="31"/>
        <v>1</v>
      </c>
      <c r="M150" s="33"/>
      <c r="N150" s="33"/>
      <c r="O150" s="33"/>
      <c r="P150" s="33"/>
      <c r="Q150" s="33"/>
      <c r="R150" s="33"/>
      <c r="S150" s="33"/>
      <c r="T150" s="586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3">IFERROR(IF($A151=0,0, ($AD151)/$E$1  ),0)</f>
        <v>0</v>
      </c>
      <c r="C151" s="121">
        <f t="shared" ref="C151:C161" si="54">IF($A151=0,0,$B151*$E$1)</f>
        <v>0</v>
      </c>
      <c r="D151" s="121">
        <f t="shared" ref="D151:D161" si="55">IF($A151=0,0,$B151*$F$1)</f>
        <v>0</v>
      </c>
      <c r="E151" s="121">
        <f t="shared" ref="E151:E161" si="56">IFERROR(IF($A151=0,0,$AB151),0)</f>
        <v>0</v>
      </c>
      <c r="F151" s="31"/>
      <c r="I151" s="30">
        <v>1</v>
      </c>
      <c r="J151" s="30">
        <v>0</v>
      </c>
      <c r="K151" s="33">
        <f t="shared" si="30"/>
        <v>1</v>
      </c>
      <c r="L151" s="33">
        <f t="shared" si="31"/>
        <v>1</v>
      </c>
      <c r="M151" s="33"/>
      <c r="N151" s="33"/>
      <c r="O151" s="33"/>
      <c r="P151" s="33"/>
      <c r="Q151" s="33"/>
      <c r="R151" s="33"/>
      <c r="S151" s="120"/>
      <c r="T151" s="123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57">IFERROR(IF(AD152&gt;0,T152,0),0)</f>
        <v>0</v>
      </c>
      <c r="B152" s="122">
        <f t="shared" si="53"/>
        <v>0</v>
      </c>
      <c r="C152" s="121">
        <f t="shared" si="54"/>
        <v>0</v>
      </c>
      <c r="D152" s="121">
        <f t="shared" si="55"/>
        <v>0</v>
      </c>
      <c r="E152" s="121">
        <f t="shared" si="56"/>
        <v>0</v>
      </c>
      <c r="F152" s="31"/>
      <c r="I152" s="30">
        <f t="shared" ref="I152:I161" si="58">IF($AD152=0,0,1)</f>
        <v>0</v>
      </c>
      <c r="J152" s="30">
        <v>0</v>
      </c>
      <c r="K152" s="33">
        <f t="shared" si="30"/>
        <v>0</v>
      </c>
      <c r="L152" s="33">
        <f t="shared" si="31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59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57"/>
        <v>0</v>
      </c>
      <c r="B153" s="122">
        <f t="shared" si="53"/>
        <v>0</v>
      </c>
      <c r="C153" s="121">
        <f t="shared" si="54"/>
        <v>0</v>
      </c>
      <c r="D153" s="121">
        <f t="shared" si="55"/>
        <v>0</v>
      </c>
      <c r="E153" s="121">
        <f t="shared" si="56"/>
        <v>0</v>
      </c>
      <c r="F153" s="31"/>
      <c r="I153" s="30">
        <f t="shared" si="58"/>
        <v>0</v>
      </c>
      <c r="J153" s="30">
        <v>0</v>
      </c>
      <c r="K153" s="33">
        <f t="shared" si="30"/>
        <v>0</v>
      </c>
      <c r="L153" s="33">
        <f t="shared" si="3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59"/>
        <v>0</v>
      </c>
      <c r="AE153" s="32"/>
      <c r="AF153" s="39"/>
      <c r="AG153" s="38"/>
    </row>
    <row r="154" spans="1:33" s="27" customFormat="1" hidden="1" x14ac:dyDescent="0.25">
      <c r="A154" s="30">
        <f t="shared" si="57"/>
        <v>0</v>
      </c>
      <c r="B154" s="122">
        <f t="shared" si="53"/>
        <v>0</v>
      </c>
      <c r="C154" s="121">
        <f t="shared" si="54"/>
        <v>0</v>
      </c>
      <c r="D154" s="121">
        <f t="shared" si="55"/>
        <v>0</v>
      </c>
      <c r="E154" s="121">
        <f t="shared" si="56"/>
        <v>0</v>
      </c>
      <c r="F154" s="31"/>
      <c r="I154" s="30">
        <f t="shared" si="58"/>
        <v>0</v>
      </c>
      <c r="J154" s="30">
        <v>0</v>
      </c>
      <c r="K154" s="33">
        <f t="shared" si="30"/>
        <v>0</v>
      </c>
      <c r="L154" s="33">
        <f t="shared" si="3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59"/>
        <v>0</v>
      </c>
      <c r="AE154" s="32"/>
      <c r="AF154" s="39"/>
      <c r="AG154" s="38"/>
    </row>
    <row r="155" spans="1:33" s="27" customFormat="1" hidden="1" x14ac:dyDescent="0.25">
      <c r="A155" s="30">
        <f t="shared" si="57"/>
        <v>0</v>
      </c>
      <c r="B155" s="122">
        <f t="shared" si="53"/>
        <v>0</v>
      </c>
      <c r="C155" s="121">
        <f t="shared" si="54"/>
        <v>0</v>
      </c>
      <c r="D155" s="121">
        <f t="shared" si="55"/>
        <v>0</v>
      </c>
      <c r="E155" s="121">
        <f t="shared" si="56"/>
        <v>0</v>
      </c>
      <c r="F155" s="31"/>
      <c r="I155" s="30">
        <f t="shared" si="58"/>
        <v>0</v>
      </c>
      <c r="J155" s="30">
        <v>0</v>
      </c>
      <c r="K155" s="33">
        <f t="shared" si="30"/>
        <v>0</v>
      </c>
      <c r="L155" s="33">
        <f t="shared" si="31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59"/>
        <v>0</v>
      </c>
      <c r="AE155" s="32"/>
      <c r="AF155" s="39"/>
      <c r="AG155" s="38"/>
    </row>
    <row r="156" spans="1:33" s="27" customFormat="1" hidden="1" x14ac:dyDescent="0.25">
      <c r="A156" s="30">
        <f t="shared" si="57"/>
        <v>0</v>
      </c>
      <c r="B156" s="122">
        <f t="shared" si="53"/>
        <v>0</v>
      </c>
      <c r="C156" s="121">
        <f t="shared" si="54"/>
        <v>0</v>
      </c>
      <c r="D156" s="121">
        <f t="shared" si="55"/>
        <v>0</v>
      </c>
      <c r="E156" s="121">
        <f t="shared" si="56"/>
        <v>0</v>
      </c>
      <c r="F156" s="31"/>
      <c r="I156" s="30">
        <f t="shared" si="58"/>
        <v>0</v>
      </c>
      <c r="J156" s="30">
        <v>0</v>
      </c>
      <c r="K156" s="33">
        <f t="shared" si="30"/>
        <v>0</v>
      </c>
      <c r="L156" s="33">
        <f t="shared" si="31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59"/>
        <v>0</v>
      </c>
      <c r="AE156" s="32"/>
      <c r="AF156" s="39"/>
      <c r="AG156" s="38"/>
    </row>
    <row r="157" spans="1:33" s="27" customFormat="1" hidden="1" x14ac:dyDescent="0.25">
      <c r="A157" s="30">
        <f t="shared" si="57"/>
        <v>0</v>
      </c>
      <c r="B157" s="122">
        <f t="shared" si="53"/>
        <v>0</v>
      </c>
      <c r="C157" s="121">
        <f t="shared" si="54"/>
        <v>0</v>
      </c>
      <c r="D157" s="121">
        <f t="shared" si="55"/>
        <v>0</v>
      </c>
      <c r="E157" s="121">
        <f t="shared" si="56"/>
        <v>0</v>
      </c>
      <c r="F157" s="31"/>
      <c r="I157" s="30">
        <f t="shared" si="58"/>
        <v>0</v>
      </c>
      <c r="J157" s="30">
        <v>0</v>
      </c>
      <c r="K157" s="33">
        <f t="shared" ref="K157:K168" si="60">MAX(I157:J157)</f>
        <v>0</v>
      </c>
      <c r="L157" s="33">
        <f t="shared" ref="L157:L168" si="61">K157</f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9"/>
        <v>0</v>
      </c>
      <c r="AE157" s="32"/>
      <c r="AF157" s="39"/>
      <c r="AG157" s="38"/>
    </row>
    <row r="158" spans="1:33" s="27" customFormat="1" hidden="1" x14ac:dyDescent="0.25">
      <c r="A158" s="30">
        <f t="shared" si="57"/>
        <v>0</v>
      </c>
      <c r="B158" s="122">
        <f t="shared" si="53"/>
        <v>0</v>
      </c>
      <c r="C158" s="121">
        <f t="shared" si="54"/>
        <v>0</v>
      </c>
      <c r="D158" s="121">
        <f t="shared" si="55"/>
        <v>0</v>
      </c>
      <c r="E158" s="121">
        <f t="shared" si="56"/>
        <v>0</v>
      </c>
      <c r="F158" s="31"/>
      <c r="I158" s="30">
        <f t="shared" si="58"/>
        <v>0</v>
      </c>
      <c r="J158" s="30">
        <v>0</v>
      </c>
      <c r="K158" s="33">
        <f t="shared" si="60"/>
        <v>0</v>
      </c>
      <c r="L158" s="33">
        <f t="shared" si="61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9"/>
        <v>0</v>
      </c>
      <c r="AE158" s="32"/>
      <c r="AF158" s="39"/>
      <c r="AG158" s="38"/>
    </row>
    <row r="159" spans="1:33" s="27" customFormat="1" hidden="1" x14ac:dyDescent="0.25">
      <c r="A159" s="30">
        <f t="shared" si="57"/>
        <v>0</v>
      </c>
      <c r="B159" s="122">
        <f t="shared" si="53"/>
        <v>0</v>
      </c>
      <c r="C159" s="121">
        <f t="shared" si="54"/>
        <v>0</v>
      </c>
      <c r="D159" s="121">
        <f t="shared" si="55"/>
        <v>0</v>
      </c>
      <c r="E159" s="121">
        <f t="shared" si="56"/>
        <v>0</v>
      </c>
      <c r="F159" s="31"/>
      <c r="I159" s="30">
        <f t="shared" si="58"/>
        <v>0</v>
      </c>
      <c r="J159" s="30">
        <v>0</v>
      </c>
      <c r="K159" s="33">
        <f t="shared" si="60"/>
        <v>0</v>
      </c>
      <c r="L159" s="33">
        <f t="shared" si="61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9"/>
        <v>0</v>
      </c>
      <c r="AE159" s="32"/>
      <c r="AF159" s="39"/>
      <c r="AG159" s="38"/>
    </row>
    <row r="160" spans="1:33" s="27" customFormat="1" hidden="1" x14ac:dyDescent="0.25">
      <c r="A160" s="30">
        <f t="shared" si="57"/>
        <v>0</v>
      </c>
      <c r="B160" s="122">
        <f t="shared" si="53"/>
        <v>0</v>
      </c>
      <c r="C160" s="121">
        <f t="shared" si="54"/>
        <v>0</v>
      </c>
      <c r="D160" s="121">
        <f t="shared" si="55"/>
        <v>0</v>
      </c>
      <c r="E160" s="121">
        <f t="shared" si="56"/>
        <v>0</v>
      </c>
      <c r="F160" s="31"/>
      <c r="I160" s="30">
        <f t="shared" si="58"/>
        <v>0</v>
      </c>
      <c r="J160" s="30">
        <v>0</v>
      </c>
      <c r="K160" s="33">
        <f t="shared" si="60"/>
        <v>0</v>
      </c>
      <c r="L160" s="33">
        <f t="shared" si="61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9"/>
        <v>0</v>
      </c>
      <c r="AE160" s="32"/>
      <c r="AF160" s="39"/>
      <c r="AG160" s="38"/>
    </row>
    <row r="161" spans="1:33" s="27" customFormat="1" hidden="1" x14ac:dyDescent="0.25">
      <c r="A161" s="30">
        <f t="shared" si="57"/>
        <v>0</v>
      </c>
      <c r="B161" s="122">
        <f t="shared" si="53"/>
        <v>0</v>
      </c>
      <c r="C161" s="121">
        <f t="shared" si="54"/>
        <v>0</v>
      </c>
      <c r="D161" s="121">
        <f t="shared" si="55"/>
        <v>0</v>
      </c>
      <c r="E161" s="121">
        <f t="shared" si="56"/>
        <v>0</v>
      </c>
      <c r="F161" s="31"/>
      <c r="I161" s="30">
        <f t="shared" si="58"/>
        <v>0</v>
      </c>
      <c r="J161" s="30">
        <v>0</v>
      </c>
      <c r="K161" s="33">
        <f t="shared" si="60"/>
        <v>0</v>
      </c>
      <c r="L161" s="33">
        <f t="shared" si="61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9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60"/>
        <v>1</v>
      </c>
      <c r="L162" s="61">
        <f t="shared" si="61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60"/>
        <v>1</v>
      </c>
      <c r="L163" s="33">
        <f t="shared" si="61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TRUNC(SUM(AD120+AD133+AD148+AD162),2)</f>
        <v>9431.4599999999991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435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60"/>
        <v>1</v>
      </c>
      <c r="L164" s="33">
        <f t="shared" si="61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1131.77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435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60"/>
        <v>1</v>
      </c>
      <c r="L165" s="33">
        <f t="shared" si="61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1139.47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435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60"/>
        <v>1</v>
      </c>
      <c r="L166" s="33">
        <f t="shared" si="61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615.92999999999995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435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60"/>
        <v>0</v>
      </c>
      <c r="L167" s="33">
        <f t="shared" si="61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435">
        <f>IFERROR(IF(G168=$A$1,1,0),0)</f>
        <v>0</v>
      </c>
      <c r="I168" s="62">
        <v>1</v>
      </c>
      <c r="J168" s="62">
        <v>1</v>
      </c>
      <c r="K168" s="61">
        <f t="shared" si="60"/>
        <v>1</v>
      </c>
      <c r="L168" s="61">
        <f t="shared" si="61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12318.63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V156:W156"/>
    <mergeCell ref="V157:W157"/>
    <mergeCell ref="V158:W158"/>
    <mergeCell ref="V159:W159"/>
    <mergeCell ref="V160:W160"/>
    <mergeCell ref="V161:W161"/>
    <mergeCell ref="AD149:AD150"/>
    <mergeCell ref="V151:W151"/>
    <mergeCell ref="V152:W152"/>
    <mergeCell ref="V153:W153"/>
    <mergeCell ref="V154:W154"/>
    <mergeCell ref="V155:W155"/>
    <mergeCell ref="T149:T150"/>
    <mergeCell ref="V149:W150"/>
    <mergeCell ref="X149:X150"/>
    <mergeCell ref="Y149:AA149"/>
    <mergeCell ref="AB149:AB150"/>
    <mergeCell ref="AC149:AC150"/>
    <mergeCell ref="V142:Z142"/>
    <mergeCell ref="V143:Z143"/>
    <mergeCell ref="V144:Z144"/>
    <mergeCell ref="V145:Z145"/>
    <mergeCell ref="V146:Z146"/>
    <mergeCell ref="V147:Z147"/>
    <mergeCell ref="V136:Z136"/>
    <mergeCell ref="V137:Z137"/>
    <mergeCell ref="V138:Z138"/>
    <mergeCell ref="V139:Z139"/>
    <mergeCell ref="V140:Z140"/>
    <mergeCell ref="V141:Z141"/>
    <mergeCell ref="V128:Z128"/>
    <mergeCell ref="V129:Z129"/>
    <mergeCell ref="V130:Z130"/>
    <mergeCell ref="V131:Z131"/>
    <mergeCell ref="V132:Z132"/>
    <mergeCell ref="V134:Z134"/>
    <mergeCell ref="V122:Z122"/>
    <mergeCell ref="V123:Z123"/>
    <mergeCell ref="V124:Z124"/>
    <mergeCell ref="V125:Z125"/>
    <mergeCell ref="V126:Z126"/>
    <mergeCell ref="V127:Z127"/>
    <mergeCell ref="V101:W101"/>
    <mergeCell ref="V102:W102"/>
    <mergeCell ref="V103:W103"/>
    <mergeCell ref="V120:W120"/>
    <mergeCell ref="X120:Y120"/>
    <mergeCell ref="V121:Z121"/>
    <mergeCell ref="V95:W95"/>
    <mergeCell ref="V96:W96"/>
    <mergeCell ref="V97:W97"/>
    <mergeCell ref="V98:W98"/>
    <mergeCell ref="V99:W99"/>
    <mergeCell ref="V100:W100"/>
    <mergeCell ref="V89:W89"/>
    <mergeCell ref="V90:W90"/>
    <mergeCell ref="V91:W91"/>
    <mergeCell ref="V92:W92"/>
    <mergeCell ref="V93:W93"/>
    <mergeCell ref="V94:W94"/>
    <mergeCell ref="V83:W83"/>
    <mergeCell ref="V84:W84"/>
    <mergeCell ref="V85:W85"/>
    <mergeCell ref="V86:W86"/>
    <mergeCell ref="V87:W87"/>
    <mergeCell ref="V88:W88"/>
    <mergeCell ref="V77:W77"/>
    <mergeCell ref="V78:W78"/>
    <mergeCell ref="V79:W79"/>
    <mergeCell ref="V80:W80"/>
    <mergeCell ref="V81:W81"/>
    <mergeCell ref="V82:W82"/>
    <mergeCell ref="V71:W71"/>
    <mergeCell ref="V72:W72"/>
    <mergeCell ref="V73:W73"/>
    <mergeCell ref="V74:W74"/>
    <mergeCell ref="V75:W75"/>
    <mergeCell ref="V76:W76"/>
    <mergeCell ref="V65:W65"/>
    <mergeCell ref="V66:W66"/>
    <mergeCell ref="V67:W67"/>
    <mergeCell ref="V68:W68"/>
    <mergeCell ref="V69:W69"/>
    <mergeCell ref="V70:W70"/>
    <mergeCell ref="V59:W59"/>
    <mergeCell ref="V60:W60"/>
    <mergeCell ref="V61:W61"/>
    <mergeCell ref="V62:W62"/>
    <mergeCell ref="V63:W63"/>
    <mergeCell ref="V64:W64"/>
    <mergeCell ref="V53:W53"/>
    <mergeCell ref="V54:W54"/>
    <mergeCell ref="V55:W55"/>
    <mergeCell ref="V56:W56"/>
    <mergeCell ref="V57:W57"/>
    <mergeCell ref="V58:W58"/>
    <mergeCell ref="V47:W47"/>
    <mergeCell ref="V48:W48"/>
    <mergeCell ref="V49:W49"/>
    <mergeCell ref="V50:W50"/>
    <mergeCell ref="V51:W51"/>
    <mergeCell ref="V52:W52"/>
    <mergeCell ref="V41:W41"/>
    <mergeCell ref="V42:W42"/>
    <mergeCell ref="V43:W43"/>
    <mergeCell ref="V44:W44"/>
    <mergeCell ref="V45:W45"/>
    <mergeCell ref="V46:W46"/>
    <mergeCell ref="V34:W34"/>
    <mergeCell ref="V35:W35"/>
    <mergeCell ref="V36:W36"/>
    <mergeCell ref="V37:W37"/>
    <mergeCell ref="V39:W39"/>
    <mergeCell ref="V40:W40"/>
    <mergeCell ref="AD27:AD28"/>
    <mergeCell ref="V29:W29"/>
    <mergeCell ref="V30:W30"/>
    <mergeCell ref="V31:W31"/>
    <mergeCell ref="V32:W32"/>
    <mergeCell ref="V33:W33"/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</mergeCells>
  <conditionalFormatting sqref="T116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2:T115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8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7 H109:H116 H104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4 T107:T111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4 T107:T116">
      <formula1>0</formula1>
      <formula2>1</formula2>
    </dataValidation>
    <dataValidation type="list" allowBlank="1" showInputMessage="1" showErrorMessage="1" sqref="A1 G164:G168 G104 G107:G116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  <outlinePr summaryBelow="0"/>
    <pageSetUpPr fitToPage="1"/>
  </sheetPr>
  <dimension ref="A1:AG205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03 13 01</v>
      </c>
      <c r="C1" s="25" t="str">
        <f>CONCATENATE($W$25)</f>
        <v>PROJETO DE SINALIZAÇÃO TURÍSTICA</v>
      </c>
      <c r="D1" s="25" t="str">
        <f>CONCATENATE($AC$25)</f>
        <v>Km</v>
      </c>
      <c r="E1" s="231">
        <f>$AD$163</f>
        <v>855.27</v>
      </c>
      <c r="F1" s="231">
        <f>$AD$168</f>
        <v>1117.08</v>
      </c>
      <c r="G1" s="233">
        <f>$T$121</f>
        <v>40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432" t="s">
        <v>6</v>
      </c>
      <c r="AD24" s="213" t="s">
        <v>75</v>
      </c>
    </row>
    <row r="25" spans="1:33" ht="30" customHeight="1" x14ac:dyDescent="0.25">
      <c r="A25" s="212"/>
      <c r="B25" s="212" t="s">
        <v>74</v>
      </c>
      <c r="C25" s="212" t="s">
        <v>73</v>
      </c>
      <c r="D25" s="212" t="s">
        <v>72</v>
      </c>
      <c r="E25" s="212" t="s">
        <v>71</v>
      </c>
      <c r="F25" s="212" t="s">
        <v>70</v>
      </c>
      <c r="I25" s="25">
        <v>1</v>
      </c>
      <c r="U25" s="211"/>
      <c r="V25" s="210" t="s">
        <v>476</v>
      </c>
      <c r="W25" s="579" t="str">
        <f>VLOOKUP(V25,ORÇAMENTO!E:G,2,0)</f>
        <v>PROJETO DE SINALIZAÇÃO TURÍSTICA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IF(I27=1,1,IF(SUM(J28:J$169)+SUM(I$26:I27)&lt;$I$22,1,0))</f>
        <v>1</v>
      </c>
      <c r="K27" s="33">
        <f t="shared" ref="K27:K90" si="0">MAX(I27:J27)</f>
        <v>1</v>
      </c>
      <c r="L27" s="33">
        <f t="shared" ref="L27:L90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IF(I28=1,1,IF(SUM(J29:J$169)+SUM(I$26:I28)&lt;$I$22,1,0))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429" t="s">
        <v>65</v>
      </c>
      <c r="AA28" s="429" t="s">
        <v>64</v>
      </c>
      <c r="AB28" s="434" t="s">
        <v>65</v>
      </c>
      <c r="AC28" s="429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>
        <f t="shared" ref="B29:B38" si="2">IFERROR(IF($A29=0,0, ($AD29/$G$1)/$E$1  ),0)</f>
        <v>0</v>
      </c>
      <c r="C29" s="121">
        <f t="shared" ref="C29:C38" si="3">IF($A29=0,0,$B29*$E$1)</f>
        <v>0</v>
      </c>
      <c r="D29" s="121">
        <f t="shared" ref="D29:D38" si="4">IF($A29=0,0,$B29*$F$1)</f>
        <v>0</v>
      </c>
      <c r="E29" s="121">
        <f>IFERROR(IF($A29=0,0,#REF!),0)</f>
        <v>0</v>
      </c>
      <c r="F29" s="122">
        <f t="shared" ref="F29:F38" si="5">IF($A29=0,0, ( ($AD29/$E29) / $AB29))</f>
        <v>0</v>
      </c>
      <c r="H29" s="139"/>
      <c r="I29" s="30">
        <v>1</v>
      </c>
      <c r="J29" s="30">
        <f>IF(I29=1,1,IF(SUM(J30:J$169)+SUM(I$26:I29)&lt;$I$22,1,0))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>
        <f t="shared" ref="A30:A38" si="6">IFERROR(IF(AD30&gt;0,T30,0),0)</f>
        <v>0</v>
      </c>
      <c r="B30" s="122">
        <f t="shared" si="2"/>
        <v>0</v>
      </c>
      <c r="C30" s="121">
        <f t="shared" si="3"/>
        <v>0</v>
      </c>
      <c r="D30" s="121">
        <f t="shared" si="4"/>
        <v>0</v>
      </c>
      <c r="E30" s="121">
        <f>IFERROR(IF($A30=0,0,#REF!),0)</f>
        <v>0</v>
      </c>
      <c r="F30" s="122">
        <f t="shared" si="5"/>
        <v>0</v>
      </c>
      <c r="I30" s="30">
        <f t="shared" ref="I30:I38" si="7">IF($AD30=0,0,1)</f>
        <v>0</v>
      </c>
      <c r="J30" s="30">
        <f>IF(I30=1,1,IF(SUM(J31:J$169)+SUM(I$26:I30)&lt;$I$22,1,0))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8">TRUNC(Y30*((Z30*AB30)+(AA30*AC30)),4)</f>
        <v>0</v>
      </c>
      <c r="AE30" s="32"/>
      <c r="AF30" s="39"/>
      <c r="AG30" s="38"/>
    </row>
    <row r="31" spans="1:33" s="27" customFormat="1" hidden="1" x14ac:dyDescent="0.25">
      <c r="A31" s="30">
        <f t="shared" si="6"/>
        <v>0</v>
      </c>
      <c r="B31" s="122">
        <f t="shared" si="2"/>
        <v>0</v>
      </c>
      <c r="C31" s="121">
        <f t="shared" si="3"/>
        <v>0</v>
      </c>
      <c r="D31" s="121">
        <f t="shared" si="4"/>
        <v>0</v>
      </c>
      <c r="E31" s="121">
        <f>IFERROR(IF($A31=0,0,#REF!),0)</f>
        <v>0</v>
      </c>
      <c r="F31" s="122">
        <f t="shared" si="5"/>
        <v>0</v>
      </c>
      <c r="I31" s="30">
        <f t="shared" si="7"/>
        <v>0</v>
      </c>
      <c r="J31" s="30">
        <f>IF(I31=1,1,IF(SUM(J32:J$169)+SUM(I$26:I31)&lt;$I$22,1,0))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8"/>
        <v>0</v>
      </c>
      <c r="AE31" s="32"/>
      <c r="AF31" s="39"/>
      <c r="AG31" s="38"/>
    </row>
    <row r="32" spans="1:33" s="27" customFormat="1" hidden="1" x14ac:dyDescent="0.25">
      <c r="A32" s="30">
        <f t="shared" si="6"/>
        <v>0</v>
      </c>
      <c r="B32" s="122">
        <f t="shared" si="2"/>
        <v>0</v>
      </c>
      <c r="C32" s="121">
        <f t="shared" si="3"/>
        <v>0</v>
      </c>
      <c r="D32" s="121">
        <f t="shared" si="4"/>
        <v>0</v>
      </c>
      <c r="E32" s="121">
        <f>IFERROR(IF($A32=0,0,#REF!),0)</f>
        <v>0</v>
      </c>
      <c r="F32" s="122">
        <f t="shared" si="5"/>
        <v>0</v>
      </c>
      <c r="I32" s="30">
        <f t="shared" si="7"/>
        <v>0</v>
      </c>
      <c r="J32" s="30">
        <f>IF(I32=1,1,IF(SUM(J33:J$169)+SUM(I$26:I32)&lt;$I$22,1,0))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8"/>
        <v>0</v>
      </c>
      <c r="AE32" s="32"/>
      <c r="AF32" s="39"/>
      <c r="AG32" s="38"/>
    </row>
    <row r="33" spans="1:33" s="27" customFormat="1" hidden="1" x14ac:dyDescent="0.25">
      <c r="A33" s="30">
        <f t="shared" si="6"/>
        <v>0</v>
      </c>
      <c r="B33" s="122">
        <f t="shared" si="2"/>
        <v>0</v>
      </c>
      <c r="C33" s="121">
        <f t="shared" si="3"/>
        <v>0</v>
      </c>
      <c r="D33" s="121">
        <f t="shared" si="4"/>
        <v>0</v>
      </c>
      <c r="E33" s="121">
        <f>IFERROR(IF($A33=0,0,#REF!),0)</f>
        <v>0</v>
      </c>
      <c r="F33" s="122">
        <f t="shared" si="5"/>
        <v>0</v>
      </c>
      <c r="I33" s="30">
        <f t="shared" si="7"/>
        <v>0</v>
      </c>
      <c r="J33" s="30">
        <f>IF(I33=1,1,IF(SUM(J34:J$169)+SUM(I$26:I33)&lt;$I$22,1,0))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8"/>
        <v>0</v>
      </c>
      <c r="AE33" s="32"/>
      <c r="AF33" s="39"/>
      <c r="AG33" s="38"/>
    </row>
    <row r="34" spans="1:33" s="27" customFormat="1" hidden="1" x14ac:dyDescent="0.25">
      <c r="A34" s="30">
        <f t="shared" si="6"/>
        <v>0</v>
      </c>
      <c r="B34" s="122">
        <f t="shared" si="2"/>
        <v>0</v>
      </c>
      <c r="C34" s="121">
        <f t="shared" si="3"/>
        <v>0</v>
      </c>
      <c r="D34" s="121">
        <f t="shared" si="4"/>
        <v>0</v>
      </c>
      <c r="E34" s="121">
        <f>IFERROR(IF($A34=0,0,#REF!),0)</f>
        <v>0</v>
      </c>
      <c r="F34" s="122">
        <f t="shared" si="5"/>
        <v>0</v>
      </c>
      <c r="I34" s="30">
        <f t="shared" si="7"/>
        <v>0</v>
      </c>
      <c r="J34" s="30">
        <f>IF(I34=1,1,IF(SUM(J35:J$169)+SUM(I$26:I34)&lt;$I$22,1,0))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8"/>
        <v>0</v>
      </c>
      <c r="AE34" s="32"/>
      <c r="AF34" s="39"/>
      <c r="AG34" s="38"/>
    </row>
    <row r="35" spans="1:33" s="27" customFormat="1" hidden="1" x14ac:dyDescent="0.25">
      <c r="A35" s="30">
        <f t="shared" si="6"/>
        <v>0</v>
      </c>
      <c r="B35" s="122">
        <f t="shared" si="2"/>
        <v>0</v>
      </c>
      <c r="C35" s="121">
        <f t="shared" si="3"/>
        <v>0</v>
      </c>
      <c r="D35" s="121">
        <f t="shared" si="4"/>
        <v>0</v>
      </c>
      <c r="E35" s="121">
        <f>IFERROR(IF($A35=0,0,#REF!),0)</f>
        <v>0</v>
      </c>
      <c r="F35" s="122">
        <f t="shared" si="5"/>
        <v>0</v>
      </c>
      <c r="I35" s="30">
        <f t="shared" si="7"/>
        <v>0</v>
      </c>
      <c r="J35" s="30">
        <f>IF(I35=1,1,IF(SUM(J36:J$169)+SUM(I$26:I35)&lt;$I$22,1,0))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8"/>
        <v>0</v>
      </c>
      <c r="AE35" s="32"/>
      <c r="AF35" s="39"/>
      <c r="AG35" s="38"/>
    </row>
    <row r="36" spans="1:33" s="27" customFormat="1" x14ac:dyDescent="0.25">
      <c r="A36" s="30"/>
      <c r="B36" s="122">
        <f t="shared" si="2"/>
        <v>0</v>
      </c>
      <c r="C36" s="121">
        <f t="shared" si="3"/>
        <v>0</v>
      </c>
      <c r="D36" s="121">
        <f t="shared" si="4"/>
        <v>0</v>
      </c>
      <c r="E36" s="121">
        <f>IFERROR(IF($A36=0,0,#REF!),0)</f>
        <v>0</v>
      </c>
      <c r="F36" s="122">
        <f t="shared" si="5"/>
        <v>0</v>
      </c>
      <c r="I36" s="30">
        <f t="shared" si="7"/>
        <v>1</v>
      </c>
      <c r="J36" s="30">
        <f>IF(I36=1,1,IF(SUM(J37:J$169)+SUM(I$26:I36)&lt;$I$22,1,0))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4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8"/>
        <v>959.15089999999998</v>
      </c>
      <c r="AE36" s="32"/>
      <c r="AF36" s="39"/>
      <c r="AG36" s="38"/>
    </row>
    <row r="37" spans="1:33" s="27" customFormat="1" x14ac:dyDescent="0.25">
      <c r="A37" s="30"/>
      <c r="B37" s="122">
        <f t="shared" si="2"/>
        <v>0</v>
      </c>
      <c r="C37" s="121">
        <f t="shared" si="3"/>
        <v>0</v>
      </c>
      <c r="D37" s="121">
        <f t="shared" si="4"/>
        <v>0</v>
      </c>
      <c r="E37" s="121">
        <f>IFERROR(IF($A37=0,0,#REF!),0)</f>
        <v>0</v>
      </c>
      <c r="F37" s="122">
        <f t="shared" si="5"/>
        <v>0</v>
      </c>
      <c r="I37" s="30">
        <f t="shared" si="7"/>
        <v>1</v>
      </c>
      <c r="J37" s="30">
        <f>IF(I37=1,1,IF(SUM(J38:J$169)+SUM(I$26:I37)&lt;$I$22,1,0))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8"/>
        <v>65.465000000000003</v>
      </c>
      <c r="AE37" s="32"/>
      <c r="AF37" s="39"/>
      <c r="AG37" s="38"/>
    </row>
    <row r="38" spans="1:33" s="27" customFormat="1" hidden="1" x14ac:dyDescent="0.25">
      <c r="A38" s="30">
        <f t="shared" si="6"/>
        <v>0</v>
      </c>
      <c r="B38" s="122">
        <f t="shared" si="2"/>
        <v>0</v>
      </c>
      <c r="C38" s="121">
        <f t="shared" si="3"/>
        <v>0</v>
      </c>
      <c r="D38" s="121">
        <f t="shared" si="4"/>
        <v>0</v>
      </c>
      <c r="E38" s="121">
        <f>IFERROR(IF($A38=0,0,#REF!),0)</f>
        <v>0</v>
      </c>
      <c r="F38" s="122">
        <f t="shared" si="5"/>
        <v>0</v>
      </c>
      <c r="I38" s="30">
        <f t="shared" si="7"/>
        <v>0</v>
      </c>
      <c r="J38" s="30">
        <f>IF(I38=1,1,IF(SUM(J39:J$169)+SUM(I$26:I38)&lt;$I$22,1,0))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8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IF(I39=1,1,IF(SUM(J40:J$169)+SUM(I$26:I39)&lt;$I$22,1,0))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ROUND(SUM(AD29:AD38),2)</f>
        <v>1024.6199999999999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IF(I40=1,1,IF(SUM(J41:J$169)+SUM(I$26:I40)&lt;$I$22,1,0))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435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430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IF(I41=1,1,IF(SUM(J42:J$169)+SUM(I$26:I41)&lt;$I$22,1,0))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ROUND(SUM(AD42:AD61),2)</f>
        <v>9020.81</v>
      </c>
      <c r="AE41" s="32"/>
      <c r="AF41" s="39"/>
      <c r="AG41" s="38"/>
    </row>
    <row r="42" spans="1:33" s="27" customFormat="1" x14ac:dyDescent="0.25">
      <c r="A42" s="30"/>
      <c r="B42" s="122">
        <f t="shared" ref="B42:B61" si="9">IFERROR(IF($A42=0,0, ($AD42/$G$1)/$E$1  ),0)</f>
        <v>0</v>
      </c>
      <c r="C42" s="121">
        <f t="shared" ref="C42:C61" si="10">IF($A42=0,0,$B42*$E$1)</f>
        <v>0</v>
      </c>
      <c r="D42" s="121">
        <f t="shared" ref="D42:D61" si="11">IF($A42=0,0,$B42*$F$1)</f>
        <v>0</v>
      </c>
      <c r="E42" s="121">
        <f>IFERROR(IF($A42=0,0,#REF!*#REF!),0)</f>
        <v>0</v>
      </c>
      <c r="F42" s="122">
        <f t="shared" ref="F42:F61" si="12">IF($A42=0,0, ( ($AD42/$E42) / $Y42))</f>
        <v>0</v>
      </c>
      <c r="I42" s="30">
        <v>1</v>
      </c>
      <c r="J42" s="30">
        <f>IF(I42=1,1,IF(SUM(J43:J$169)+SUM(I$26:I42)&lt;$I$22,1,0))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148</v>
      </c>
      <c r="U42" s="48"/>
      <c r="V42" s="569" t="s">
        <v>209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AB42/SUM($AB$42:$AB$97)</f>
        <v>0.22916666666666666</v>
      </c>
      <c r="AB42" s="114">
        <v>110</v>
      </c>
      <c r="AC42" s="196">
        <f>Y42/220</f>
        <v>51.580363636363636</v>
      </c>
      <c r="AD42" s="113">
        <f>ROUND(AB42*AC42,4)</f>
        <v>5673.84</v>
      </c>
      <c r="AE42" s="32"/>
      <c r="AF42" s="39"/>
      <c r="AG42" s="38"/>
    </row>
    <row r="43" spans="1:33" s="27" customFormat="1" hidden="1" x14ac:dyDescent="0.25">
      <c r="A43" s="30">
        <f t="shared" ref="A43:A60" si="13">IFERROR(IF(AD43&gt;0,T43,0),0)</f>
        <v>0</v>
      </c>
      <c r="B43" s="122">
        <f t="shared" si="9"/>
        <v>0</v>
      </c>
      <c r="C43" s="121">
        <f t="shared" si="10"/>
        <v>0</v>
      </c>
      <c r="D43" s="121">
        <f t="shared" si="11"/>
        <v>0</v>
      </c>
      <c r="E43" s="121">
        <f>IFERROR(IF($A43=0,0,#REF!*#REF!),0)</f>
        <v>0</v>
      </c>
      <c r="F43" s="122">
        <f t="shared" si="12"/>
        <v>0</v>
      </c>
      <c r="I43" s="30">
        <f t="shared" ref="I43:I60" si="14">IF($AD43=0,0,1)</f>
        <v>0</v>
      </c>
      <c r="J43" s="30">
        <f>IF(I43=1,1,IF(SUM(J44:J$169)+SUM(I$26:I43)&lt;$I$22,1,0))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ref="AD43:AD61" si="15">ROUND(AB43*AC43,4)</f>
        <v>0</v>
      </c>
      <c r="AE43" s="32"/>
      <c r="AF43" s="39"/>
      <c r="AG43" s="38"/>
    </row>
    <row r="44" spans="1:33" s="27" customFormat="1" hidden="1" x14ac:dyDescent="0.25">
      <c r="A44" s="30">
        <f t="shared" si="13"/>
        <v>0</v>
      </c>
      <c r="B44" s="122">
        <f t="shared" si="9"/>
        <v>0</v>
      </c>
      <c r="C44" s="121">
        <f t="shared" si="10"/>
        <v>0</v>
      </c>
      <c r="D44" s="121">
        <f t="shared" si="11"/>
        <v>0</v>
      </c>
      <c r="E44" s="121">
        <f>IFERROR(IF($A44=0,0,#REF!*#REF!),0)</f>
        <v>0</v>
      </c>
      <c r="F44" s="122">
        <f t="shared" si="12"/>
        <v>0</v>
      </c>
      <c r="I44" s="30">
        <f t="shared" si="14"/>
        <v>0</v>
      </c>
      <c r="J44" s="30">
        <f>IF(I44=1,1,IF(SUM(J45:J$169)+SUM(I$26:I44)&lt;$I$22,1,0))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15"/>
        <v>0</v>
      </c>
      <c r="AE44" s="32"/>
      <c r="AF44" s="39"/>
      <c r="AG44" s="38"/>
    </row>
    <row r="45" spans="1:33" s="27" customFormat="1" hidden="1" x14ac:dyDescent="0.25">
      <c r="A45" s="30">
        <f t="shared" si="13"/>
        <v>0</v>
      </c>
      <c r="B45" s="122">
        <f t="shared" si="9"/>
        <v>0</v>
      </c>
      <c r="C45" s="121">
        <f t="shared" si="10"/>
        <v>0</v>
      </c>
      <c r="D45" s="121">
        <f t="shared" si="11"/>
        <v>0</v>
      </c>
      <c r="E45" s="121">
        <f>IFERROR(IF($A45=0,0,#REF!*#REF!),0)</f>
        <v>0</v>
      </c>
      <c r="F45" s="122">
        <f t="shared" si="12"/>
        <v>0</v>
      </c>
      <c r="I45" s="30">
        <f t="shared" si="14"/>
        <v>0</v>
      </c>
      <c r="J45" s="30">
        <f>IF(I45=1,1,IF(SUM(J46:J$169)+SUM(I$26:I45)&lt;$I$22,1,0))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15"/>
        <v>0</v>
      </c>
      <c r="AE45" s="32"/>
      <c r="AF45" s="39"/>
      <c r="AG45" s="38"/>
    </row>
    <row r="46" spans="1:33" s="27" customFormat="1" hidden="1" x14ac:dyDescent="0.25">
      <c r="A46" s="30">
        <f t="shared" si="13"/>
        <v>0</v>
      </c>
      <c r="B46" s="122">
        <f t="shared" si="9"/>
        <v>0</v>
      </c>
      <c r="C46" s="121">
        <f t="shared" si="10"/>
        <v>0</v>
      </c>
      <c r="D46" s="121">
        <f t="shared" si="11"/>
        <v>0</v>
      </c>
      <c r="E46" s="121">
        <f>IFERROR(IF($A46=0,0,#REF!*#REF!),0)</f>
        <v>0</v>
      </c>
      <c r="F46" s="122">
        <f t="shared" si="12"/>
        <v>0</v>
      </c>
      <c r="I46" s="30">
        <f t="shared" si="14"/>
        <v>0</v>
      </c>
      <c r="J46" s="30">
        <f>IF(I46=1,1,IF(SUM(J47:J$169)+SUM(I$26:I46)&lt;$I$22,1,0))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15"/>
        <v>0</v>
      </c>
      <c r="AE46" s="32"/>
      <c r="AF46" s="39"/>
      <c r="AG46" s="38"/>
    </row>
    <row r="47" spans="1:33" s="27" customFormat="1" hidden="1" x14ac:dyDescent="0.25">
      <c r="A47" s="30">
        <f t="shared" si="13"/>
        <v>0</v>
      </c>
      <c r="B47" s="122">
        <f t="shared" si="9"/>
        <v>0</v>
      </c>
      <c r="C47" s="121">
        <f t="shared" si="10"/>
        <v>0</v>
      </c>
      <c r="D47" s="121">
        <f t="shared" si="11"/>
        <v>0</v>
      </c>
      <c r="E47" s="121">
        <f>IFERROR(IF($A47=0,0,#REF!*#REF!),0)</f>
        <v>0</v>
      </c>
      <c r="F47" s="122">
        <f t="shared" si="12"/>
        <v>0</v>
      </c>
      <c r="I47" s="30">
        <f t="shared" si="14"/>
        <v>0</v>
      </c>
      <c r="J47" s="30">
        <f>IF(I47=1,1,IF(SUM(J48:J$169)+SUM(I$26:I47)&lt;$I$22,1,0))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15"/>
        <v>0</v>
      </c>
      <c r="AE47" s="32"/>
      <c r="AF47" s="39"/>
      <c r="AG47" s="38"/>
    </row>
    <row r="48" spans="1:33" s="27" customFormat="1" hidden="1" x14ac:dyDescent="0.25">
      <c r="A48" s="30">
        <f t="shared" si="13"/>
        <v>0</v>
      </c>
      <c r="B48" s="122">
        <f t="shared" si="9"/>
        <v>0</v>
      </c>
      <c r="C48" s="121">
        <f t="shared" si="10"/>
        <v>0</v>
      </c>
      <c r="D48" s="121">
        <f t="shared" si="11"/>
        <v>0</v>
      </c>
      <c r="E48" s="121">
        <f>IFERROR(IF($A48=0,0,#REF!*#REF!),0)</f>
        <v>0</v>
      </c>
      <c r="F48" s="122">
        <f t="shared" si="12"/>
        <v>0</v>
      </c>
      <c r="I48" s="30">
        <f t="shared" si="14"/>
        <v>0</v>
      </c>
      <c r="J48" s="30">
        <f>IF(I48=1,1,IF(SUM(J49:J$169)+SUM(I$26:I48)&lt;$I$22,1,0))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15"/>
        <v>0</v>
      </c>
      <c r="AE48" s="32"/>
      <c r="AF48" s="39"/>
      <c r="AG48" s="38"/>
    </row>
    <row r="49" spans="1:33" s="27" customFormat="1" hidden="1" x14ac:dyDescent="0.25">
      <c r="A49" s="30">
        <f t="shared" si="13"/>
        <v>0</v>
      </c>
      <c r="B49" s="122">
        <f t="shared" si="9"/>
        <v>0</v>
      </c>
      <c r="C49" s="121">
        <f t="shared" si="10"/>
        <v>0</v>
      </c>
      <c r="D49" s="121">
        <f t="shared" si="11"/>
        <v>0</v>
      </c>
      <c r="E49" s="121">
        <f>IFERROR(IF($A49=0,0,#REF!*#REF!),0)</f>
        <v>0</v>
      </c>
      <c r="F49" s="122">
        <f t="shared" si="12"/>
        <v>0</v>
      </c>
      <c r="I49" s="30">
        <f t="shared" si="14"/>
        <v>0</v>
      </c>
      <c r="J49" s="30">
        <f>IF(I49=1,1,IF(SUM(J50:J$169)+SUM(I$26:I49)&lt;$I$22,1,0))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15"/>
        <v>0</v>
      </c>
      <c r="AE49" s="32"/>
      <c r="AF49" s="39"/>
      <c r="AG49" s="38"/>
    </row>
    <row r="50" spans="1:33" s="27" customFormat="1" hidden="1" x14ac:dyDescent="0.25">
      <c r="A50" s="30">
        <f t="shared" si="13"/>
        <v>0</v>
      </c>
      <c r="B50" s="122">
        <f t="shared" si="9"/>
        <v>0</v>
      </c>
      <c r="C50" s="121">
        <f t="shared" si="10"/>
        <v>0</v>
      </c>
      <c r="D50" s="121">
        <f t="shared" si="11"/>
        <v>0</v>
      </c>
      <c r="E50" s="121">
        <f>IFERROR(IF($A50=0,0,#REF!*#REF!),0)</f>
        <v>0</v>
      </c>
      <c r="F50" s="122">
        <f t="shared" si="12"/>
        <v>0</v>
      </c>
      <c r="I50" s="30">
        <f t="shared" si="14"/>
        <v>0</v>
      </c>
      <c r="J50" s="30">
        <f>IF(I50=1,1,IF(SUM(J51:J$169)+SUM(I$26:I50)&lt;$I$22,1,0))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15"/>
        <v>0</v>
      </c>
      <c r="AE50" s="32"/>
      <c r="AF50" s="39"/>
      <c r="AG50" s="38"/>
    </row>
    <row r="51" spans="1:33" s="27" customFormat="1" hidden="1" x14ac:dyDescent="0.25">
      <c r="A51" s="30">
        <f t="shared" si="13"/>
        <v>0</v>
      </c>
      <c r="B51" s="122">
        <f t="shared" si="9"/>
        <v>0</v>
      </c>
      <c r="C51" s="121">
        <f t="shared" si="10"/>
        <v>0</v>
      </c>
      <c r="D51" s="121">
        <f t="shared" si="11"/>
        <v>0</v>
      </c>
      <c r="E51" s="121">
        <f>IFERROR(IF($A51=0,0,#REF!*#REF!),0)</f>
        <v>0</v>
      </c>
      <c r="F51" s="122">
        <f t="shared" si="12"/>
        <v>0</v>
      </c>
      <c r="I51" s="30">
        <f t="shared" si="14"/>
        <v>0</v>
      </c>
      <c r="J51" s="30">
        <f>IF(I51=1,1,IF(SUM(J52:J$169)+SUM(I$26:I51)&lt;$I$22,1,0))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15"/>
        <v>0</v>
      </c>
      <c r="AE51" s="32"/>
      <c r="AF51" s="39"/>
      <c r="AG51" s="38"/>
    </row>
    <row r="52" spans="1:33" s="27" customFormat="1" hidden="1" x14ac:dyDescent="0.25">
      <c r="A52" s="30">
        <f t="shared" si="13"/>
        <v>0</v>
      </c>
      <c r="B52" s="122">
        <f t="shared" si="9"/>
        <v>0</v>
      </c>
      <c r="C52" s="121">
        <f t="shared" si="10"/>
        <v>0</v>
      </c>
      <c r="D52" s="121">
        <f t="shared" si="11"/>
        <v>0</v>
      </c>
      <c r="E52" s="121">
        <f>IFERROR(IF($A52=0,0,#REF!*#REF!),0)</f>
        <v>0</v>
      </c>
      <c r="F52" s="122">
        <f t="shared" si="12"/>
        <v>0</v>
      </c>
      <c r="I52" s="30">
        <f t="shared" si="14"/>
        <v>0</v>
      </c>
      <c r="J52" s="30">
        <f>IF(I52=1,1,IF(SUM(J53:J$169)+SUM(I$26:I52)&lt;$I$22,1,0))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15"/>
        <v>0</v>
      </c>
      <c r="AE52" s="32"/>
      <c r="AF52" s="39"/>
      <c r="AG52" s="38"/>
    </row>
    <row r="53" spans="1:33" s="27" customFormat="1" hidden="1" x14ac:dyDescent="0.25">
      <c r="A53" s="30">
        <f t="shared" si="13"/>
        <v>0</v>
      </c>
      <c r="B53" s="122">
        <f t="shared" si="9"/>
        <v>0</v>
      </c>
      <c r="C53" s="121">
        <f t="shared" si="10"/>
        <v>0</v>
      </c>
      <c r="D53" s="121">
        <f t="shared" si="11"/>
        <v>0</v>
      </c>
      <c r="E53" s="121">
        <f>IFERROR(IF($A53=0,0,#REF!*#REF!),0)</f>
        <v>0</v>
      </c>
      <c r="F53" s="122">
        <f t="shared" si="12"/>
        <v>0</v>
      </c>
      <c r="I53" s="30">
        <f t="shared" si="14"/>
        <v>0</v>
      </c>
      <c r="J53" s="30">
        <f>IF(I53=1,1,IF(SUM(J54:J$169)+SUM(I$26:I53)&lt;$I$22,1,0))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15"/>
        <v>0</v>
      </c>
      <c r="AE53" s="32"/>
      <c r="AF53" s="39"/>
      <c r="AG53" s="38"/>
    </row>
    <row r="54" spans="1:33" s="27" customFormat="1" hidden="1" x14ac:dyDescent="0.25">
      <c r="A54" s="30">
        <f t="shared" si="13"/>
        <v>0</v>
      </c>
      <c r="B54" s="122">
        <f t="shared" si="9"/>
        <v>0</v>
      </c>
      <c r="C54" s="121">
        <f t="shared" si="10"/>
        <v>0</v>
      </c>
      <c r="D54" s="121">
        <f t="shared" si="11"/>
        <v>0</v>
      </c>
      <c r="E54" s="121">
        <f>IFERROR(IF($A54=0,0,#REF!*#REF!),0)</f>
        <v>0</v>
      </c>
      <c r="F54" s="122">
        <f t="shared" si="12"/>
        <v>0</v>
      </c>
      <c r="I54" s="30">
        <f t="shared" si="14"/>
        <v>0</v>
      </c>
      <c r="J54" s="30">
        <f>IF(I54=1,1,IF(SUM(J55:J$169)+SUM(I$26:I54)&lt;$I$22,1,0))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15"/>
        <v>0</v>
      </c>
      <c r="AE54" s="32"/>
      <c r="AF54" s="39"/>
      <c r="AG54" s="38"/>
    </row>
    <row r="55" spans="1:33" s="27" customFormat="1" hidden="1" x14ac:dyDescent="0.25">
      <c r="A55" s="30">
        <f t="shared" si="13"/>
        <v>0</v>
      </c>
      <c r="B55" s="122">
        <f t="shared" si="9"/>
        <v>0</v>
      </c>
      <c r="C55" s="121">
        <f t="shared" si="10"/>
        <v>0</v>
      </c>
      <c r="D55" s="121">
        <f t="shared" si="11"/>
        <v>0</v>
      </c>
      <c r="E55" s="121">
        <f>IFERROR(IF($A55=0,0,#REF!*#REF!),0)</f>
        <v>0</v>
      </c>
      <c r="F55" s="122">
        <f t="shared" si="12"/>
        <v>0</v>
      </c>
      <c r="I55" s="30">
        <f t="shared" si="14"/>
        <v>0</v>
      </c>
      <c r="J55" s="30">
        <f>IF(I55=1,1,IF(SUM(J56:J$169)+SUM(I$26:I55)&lt;$I$22,1,0))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15"/>
        <v>0</v>
      </c>
      <c r="AE55" s="32"/>
      <c r="AF55" s="39"/>
      <c r="AG55" s="38"/>
    </row>
    <row r="56" spans="1:33" s="27" customFormat="1" hidden="1" x14ac:dyDescent="0.25">
      <c r="A56" s="30">
        <f t="shared" si="13"/>
        <v>0</v>
      </c>
      <c r="B56" s="122">
        <f t="shared" si="9"/>
        <v>0</v>
      </c>
      <c r="C56" s="121">
        <f t="shared" si="10"/>
        <v>0</v>
      </c>
      <c r="D56" s="121">
        <f t="shared" si="11"/>
        <v>0</v>
      </c>
      <c r="E56" s="121">
        <f>IFERROR(IF($A56=0,0,#REF!*#REF!),0)</f>
        <v>0</v>
      </c>
      <c r="F56" s="122">
        <f t="shared" si="12"/>
        <v>0</v>
      </c>
      <c r="I56" s="30">
        <f t="shared" si="14"/>
        <v>0</v>
      </c>
      <c r="J56" s="30">
        <f>IF(I56=1,1,IF(SUM(J57:J$169)+SUM(I$26:I56)&lt;$I$22,1,0))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15"/>
        <v>0</v>
      </c>
      <c r="AE56" s="32"/>
      <c r="AF56" s="39"/>
      <c r="AG56" s="38"/>
    </row>
    <row r="57" spans="1:33" s="27" customFormat="1" hidden="1" x14ac:dyDescent="0.25">
      <c r="A57" s="30">
        <f t="shared" si="13"/>
        <v>0</v>
      </c>
      <c r="B57" s="122">
        <f t="shared" si="9"/>
        <v>0</v>
      </c>
      <c r="C57" s="121">
        <f t="shared" si="10"/>
        <v>0</v>
      </c>
      <c r="D57" s="121">
        <f t="shared" si="11"/>
        <v>0</v>
      </c>
      <c r="E57" s="121">
        <f>IFERROR(IF($A57=0,0,#REF!*#REF!),0)</f>
        <v>0</v>
      </c>
      <c r="F57" s="122">
        <f t="shared" si="12"/>
        <v>0</v>
      </c>
      <c r="I57" s="30">
        <f t="shared" si="14"/>
        <v>0</v>
      </c>
      <c r="J57" s="30">
        <f>IF(I57=1,1,IF(SUM(J58:J$169)+SUM(I$26:I57)&lt;$I$22,1,0))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15"/>
        <v>0</v>
      </c>
      <c r="AE57" s="32"/>
      <c r="AF57" s="39"/>
      <c r="AG57" s="38"/>
    </row>
    <row r="58" spans="1:33" s="27" customFormat="1" hidden="1" x14ac:dyDescent="0.25">
      <c r="A58" s="30">
        <f t="shared" si="13"/>
        <v>0</v>
      </c>
      <c r="B58" s="122">
        <f t="shared" si="9"/>
        <v>0</v>
      </c>
      <c r="C58" s="121">
        <f t="shared" si="10"/>
        <v>0</v>
      </c>
      <c r="D58" s="121">
        <f t="shared" si="11"/>
        <v>0</v>
      </c>
      <c r="E58" s="121">
        <f>IFERROR(IF($A58=0,0,#REF!*#REF!),0)</f>
        <v>0</v>
      </c>
      <c r="F58" s="122">
        <f t="shared" si="12"/>
        <v>0</v>
      </c>
      <c r="I58" s="30">
        <f t="shared" si="14"/>
        <v>0</v>
      </c>
      <c r="J58" s="30">
        <f>IF(I58=1,1,IF(SUM(J59:J$169)+SUM(I$26:I58)&lt;$I$22,1,0))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15"/>
        <v>0</v>
      </c>
      <c r="AE58" s="32"/>
      <c r="AF58" s="39"/>
      <c r="AG58" s="38"/>
    </row>
    <row r="59" spans="1:33" s="27" customFormat="1" hidden="1" x14ac:dyDescent="0.25">
      <c r="A59" s="30">
        <f t="shared" si="13"/>
        <v>0</v>
      </c>
      <c r="B59" s="122">
        <f t="shared" si="9"/>
        <v>0</v>
      </c>
      <c r="C59" s="121">
        <f t="shared" si="10"/>
        <v>0</v>
      </c>
      <c r="D59" s="121">
        <f t="shared" si="11"/>
        <v>0</v>
      </c>
      <c r="E59" s="121">
        <f>IFERROR(IF($A59=0,0,#REF!*#REF!),0)</f>
        <v>0</v>
      </c>
      <c r="F59" s="122">
        <f t="shared" si="12"/>
        <v>0</v>
      </c>
      <c r="I59" s="30">
        <f t="shared" si="14"/>
        <v>0</v>
      </c>
      <c r="J59" s="30">
        <f>IF(I59=1,1,IF(SUM(J60:J$169)+SUM(I$26:I59)&lt;$I$22,1,0))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15"/>
        <v>0</v>
      </c>
      <c r="AE59" s="32"/>
      <c r="AF59" s="39"/>
      <c r="AG59" s="38"/>
    </row>
    <row r="60" spans="1:33" s="27" customFormat="1" hidden="1" x14ac:dyDescent="0.25">
      <c r="A60" s="30">
        <f t="shared" si="13"/>
        <v>0</v>
      </c>
      <c r="B60" s="122">
        <f t="shared" si="9"/>
        <v>0</v>
      </c>
      <c r="C60" s="121">
        <f t="shared" si="10"/>
        <v>0</v>
      </c>
      <c r="D60" s="121">
        <f t="shared" si="11"/>
        <v>0</v>
      </c>
      <c r="E60" s="121">
        <f>IFERROR(IF($A60=0,0,#REF!*#REF!),0)</f>
        <v>0</v>
      </c>
      <c r="F60" s="122">
        <f t="shared" si="12"/>
        <v>0</v>
      </c>
      <c r="I60" s="30">
        <f t="shared" si="14"/>
        <v>0</v>
      </c>
      <c r="J60" s="30">
        <f>IF(I60=1,1,IF(SUM(J61:J$169)+SUM(I$26:I60)&lt;$I$22,1,0))</f>
        <v>0</v>
      </c>
      <c r="K60" s="33">
        <f t="shared" si="0"/>
        <v>0</v>
      </c>
      <c r="L60" s="33">
        <f t="shared" si="1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15"/>
        <v>0</v>
      </c>
      <c r="AE60" s="32"/>
      <c r="AF60" s="39"/>
      <c r="AG60" s="38"/>
    </row>
    <row r="61" spans="1:33" s="27" customFormat="1" x14ac:dyDescent="0.25">
      <c r="A61" s="30"/>
      <c r="B61" s="122">
        <f t="shared" si="9"/>
        <v>0</v>
      </c>
      <c r="C61" s="121">
        <f t="shared" si="10"/>
        <v>0</v>
      </c>
      <c r="D61" s="121">
        <f t="shared" si="11"/>
        <v>0</v>
      </c>
      <c r="E61" s="121">
        <f>IFERROR(IF($A61=0,0,#REF!*#REF!),0)</f>
        <v>0</v>
      </c>
      <c r="F61" s="122">
        <f t="shared" si="12"/>
        <v>0</v>
      </c>
      <c r="I61" s="30">
        <v>1</v>
      </c>
      <c r="J61" s="30">
        <f>IF(I61=1,1,IF(SUM(J62:J$169)+SUM(I$26:I61)&lt;$I$22,1,0))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AB61/SUM($AB$42:$AB$97)</f>
        <v>8.3333333333333329E-2</v>
      </c>
      <c r="AB61" s="114">
        <v>40</v>
      </c>
      <c r="AC61" s="196">
        <f>Y61/220</f>
        <v>83.674272727272722</v>
      </c>
      <c r="AD61" s="113">
        <f t="shared" si="15"/>
        <v>3346.9708999999998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IF(I62=1,1,IF(SUM(J63:J$169)+SUM(I$26:I62)&lt;$I$22,1,0))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ROUND(SUM(AD63:AD82),2)</f>
        <v>6332.53</v>
      </c>
      <c r="AE62" s="32"/>
      <c r="AF62" s="39"/>
      <c r="AG62" s="38"/>
    </row>
    <row r="63" spans="1:33" s="27" customFormat="1" x14ac:dyDescent="0.25">
      <c r="A63" s="30"/>
      <c r="B63" s="122">
        <f t="shared" ref="B63:B82" si="16">IFERROR(IF($A63=0,0, ($AD63/$G$1)/$E$1  ),0)</f>
        <v>0</v>
      </c>
      <c r="C63" s="121">
        <f t="shared" ref="C63:C82" si="17">IF($A63=0,0,$B63*$E$1)</f>
        <v>0</v>
      </c>
      <c r="D63" s="121">
        <f t="shared" ref="D63:D82" si="18">IF($A63=0,0,$B63*$F$1)</f>
        <v>0</v>
      </c>
      <c r="E63" s="121">
        <f>IFERROR(IF($A63=0,0,#REF!*#REF!),0)</f>
        <v>0</v>
      </c>
      <c r="F63" s="122">
        <f t="shared" ref="F63:F82" si="19">IF($A63=0,0, ( ($AD63/$E63) / $Y63))</f>
        <v>0</v>
      </c>
      <c r="I63" s="30">
        <v>1</v>
      </c>
      <c r="J63" s="30">
        <f>IF(I63=1,1,IF(SUM(J64:J$169)+SUM(I$26:I63)&lt;$I$22,1,0))</f>
        <v>1</v>
      </c>
      <c r="K63" s="33">
        <f t="shared" si="0"/>
        <v>1</v>
      </c>
      <c r="L63" s="33">
        <f t="shared" si="1"/>
        <v>1</v>
      </c>
      <c r="M63" s="33"/>
      <c r="N63" s="33"/>
      <c r="O63" s="33"/>
      <c r="P63" s="33"/>
      <c r="Q63" s="33"/>
      <c r="R63" s="33"/>
      <c r="S63" s="33"/>
      <c r="T63" s="200" t="s">
        <v>120</v>
      </c>
      <c r="U63" s="48"/>
      <c r="V63" s="569" t="s">
        <v>229</v>
      </c>
      <c r="W63" s="569"/>
      <c r="X63" s="131" t="s">
        <v>230</v>
      </c>
      <c r="Y63" s="207">
        <f>VLOOKUP(X63,BASE!$B$5:$E$53,4,FALSE)</f>
        <v>3044.5</v>
      </c>
      <c r="Z63" s="198">
        <v>1</v>
      </c>
      <c r="AA63" s="197">
        <f>AB63/SUM($AB$42:$AB$97)</f>
        <v>0.45833333333333331</v>
      </c>
      <c r="AB63" s="114">
        <v>220</v>
      </c>
      <c r="AC63" s="196">
        <f>Y63/220</f>
        <v>13.838636363636363</v>
      </c>
      <c r="AD63" s="113">
        <f>ROUND(AB63*AC63,4)</f>
        <v>3044.5</v>
      </c>
      <c r="AE63" s="32"/>
      <c r="AF63" s="39"/>
      <c r="AG63" s="38"/>
    </row>
    <row r="64" spans="1:33" s="27" customFormat="1" x14ac:dyDescent="0.25">
      <c r="A64" s="30"/>
      <c r="B64" s="122">
        <f t="shared" si="16"/>
        <v>0</v>
      </c>
      <c r="C64" s="121">
        <f t="shared" si="17"/>
        <v>0</v>
      </c>
      <c r="D64" s="121">
        <f t="shared" si="18"/>
        <v>0</v>
      </c>
      <c r="E64" s="121">
        <f>IFERROR(IF($A64=0,0,#REF!*#REF!),0)</f>
        <v>0</v>
      </c>
      <c r="F64" s="122">
        <f t="shared" si="19"/>
        <v>0</v>
      </c>
      <c r="I64" s="30">
        <f t="shared" ref="I64:I81" si="20">IF($AD64=0,0,1)</f>
        <v>1</v>
      </c>
      <c r="J64" s="30">
        <f>IF(I64=1,1,IF(SUM(J65:J$169)+SUM(I$26:I64)&lt;$I$22,1,0))</f>
        <v>1</v>
      </c>
      <c r="K64" s="33">
        <f t="shared" si="0"/>
        <v>1</v>
      </c>
      <c r="L64" s="33">
        <f t="shared" si="1"/>
        <v>1</v>
      </c>
      <c r="M64" s="33"/>
      <c r="N64" s="33"/>
      <c r="O64" s="33"/>
      <c r="P64" s="33"/>
      <c r="Q64" s="33"/>
      <c r="R64" s="33"/>
      <c r="S64" s="33"/>
      <c r="T64" s="200" t="s">
        <v>80</v>
      </c>
      <c r="U64" s="48"/>
      <c r="V64" s="569" t="s">
        <v>231</v>
      </c>
      <c r="W64" s="569"/>
      <c r="X64" s="131" t="s">
        <v>232</v>
      </c>
      <c r="Y64" s="207">
        <f>VLOOKUP(X64,BASE!$B$5:$E$53,4,FALSE)</f>
        <v>6576.05</v>
      </c>
      <c r="Z64" s="198">
        <v>1</v>
      </c>
      <c r="AA64" s="197">
        <f>AB64/SUM($AB$42:$AB$97)</f>
        <v>0.22916666666666666</v>
      </c>
      <c r="AB64" s="114">
        <v>110</v>
      </c>
      <c r="AC64" s="196">
        <f>Y64/220</f>
        <v>29.891136363636363</v>
      </c>
      <c r="AD64" s="113">
        <f t="shared" ref="AD64:AD82" si="21">ROUND(AB64*AC64,4)</f>
        <v>3288.0250000000001</v>
      </c>
      <c r="AE64" s="32"/>
      <c r="AF64" s="39"/>
      <c r="AG64" s="38"/>
    </row>
    <row r="65" spans="1:33" s="27" customFormat="1" hidden="1" x14ac:dyDescent="0.25">
      <c r="A65" s="30">
        <f t="shared" ref="A65:A81" si="22">IFERROR(IF(AD65&gt;0,T65,0),0)</f>
        <v>0</v>
      </c>
      <c r="B65" s="122">
        <f t="shared" si="16"/>
        <v>0</v>
      </c>
      <c r="C65" s="121">
        <f t="shared" si="17"/>
        <v>0</v>
      </c>
      <c r="D65" s="121">
        <f t="shared" si="18"/>
        <v>0</v>
      </c>
      <c r="E65" s="121">
        <f>IFERROR(IF($A65=0,0,#REF!*#REF!),0)</f>
        <v>0</v>
      </c>
      <c r="F65" s="122">
        <f t="shared" si="19"/>
        <v>0</v>
      </c>
      <c r="I65" s="30">
        <f t="shared" si="20"/>
        <v>0</v>
      </c>
      <c r="J65" s="30">
        <f>IF(I65=1,1,IF(SUM(J66:J$169)+SUM(I$26:I65)&lt;$I$22,1,0))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21"/>
        <v>0</v>
      </c>
      <c r="AE65" s="32"/>
      <c r="AF65" s="39"/>
      <c r="AG65" s="38"/>
    </row>
    <row r="66" spans="1:33" s="27" customFormat="1" hidden="1" x14ac:dyDescent="0.25">
      <c r="A66" s="30">
        <f t="shared" si="22"/>
        <v>0</v>
      </c>
      <c r="B66" s="122">
        <f t="shared" si="16"/>
        <v>0</v>
      </c>
      <c r="C66" s="121">
        <f t="shared" si="17"/>
        <v>0</v>
      </c>
      <c r="D66" s="121">
        <f t="shared" si="18"/>
        <v>0</v>
      </c>
      <c r="E66" s="121">
        <f>IFERROR(IF($A66=0,0,#REF!*#REF!),0)</f>
        <v>0</v>
      </c>
      <c r="F66" s="122">
        <f t="shared" si="19"/>
        <v>0</v>
      </c>
      <c r="I66" s="30">
        <f t="shared" si="20"/>
        <v>0</v>
      </c>
      <c r="J66" s="30">
        <f>IF(I66=1,1,IF(SUM(J67:J$169)+SUM(I$26:I66)&lt;$I$22,1,0))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21"/>
        <v>0</v>
      </c>
      <c r="AE66" s="32"/>
      <c r="AF66" s="39"/>
      <c r="AG66" s="38"/>
    </row>
    <row r="67" spans="1:33" s="27" customFormat="1" hidden="1" x14ac:dyDescent="0.25">
      <c r="A67" s="30">
        <f t="shared" si="22"/>
        <v>0</v>
      </c>
      <c r="B67" s="122">
        <f t="shared" si="16"/>
        <v>0</v>
      </c>
      <c r="C67" s="121">
        <f t="shared" si="17"/>
        <v>0</v>
      </c>
      <c r="D67" s="121">
        <f t="shared" si="18"/>
        <v>0</v>
      </c>
      <c r="E67" s="121">
        <f>IFERROR(IF($A67=0,0,#REF!*#REF!),0)</f>
        <v>0</v>
      </c>
      <c r="F67" s="122">
        <f t="shared" si="19"/>
        <v>0</v>
      </c>
      <c r="I67" s="30">
        <f t="shared" si="20"/>
        <v>0</v>
      </c>
      <c r="J67" s="30">
        <f>IF(I67=1,1,IF(SUM(J68:J$169)+SUM(I$26:I67)&lt;$I$22,1,0))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21"/>
        <v>0</v>
      </c>
      <c r="AE67" s="32"/>
      <c r="AF67" s="39"/>
      <c r="AG67" s="38"/>
    </row>
    <row r="68" spans="1:33" s="27" customFormat="1" hidden="1" x14ac:dyDescent="0.25">
      <c r="A68" s="30">
        <f t="shared" si="22"/>
        <v>0</v>
      </c>
      <c r="B68" s="122">
        <f t="shared" si="16"/>
        <v>0</v>
      </c>
      <c r="C68" s="121">
        <f t="shared" si="17"/>
        <v>0</v>
      </c>
      <c r="D68" s="121">
        <f t="shared" si="18"/>
        <v>0</v>
      </c>
      <c r="E68" s="121">
        <f>IFERROR(IF($A68=0,0,#REF!*#REF!),0)</f>
        <v>0</v>
      </c>
      <c r="F68" s="122">
        <f t="shared" si="19"/>
        <v>0</v>
      </c>
      <c r="I68" s="30">
        <f t="shared" si="20"/>
        <v>0</v>
      </c>
      <c r="J68" s="30">
        <f>IF(I68=1,1,IF(SUM(J69:J$169)+SUM(I$26:I68)&lt;$I$22,1,0))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21"/>
        <v>0</v>
      </c>
      <c r="AE68" s="32"/>
      <c r="AF68" s="39"/>
      <c r="AG68" s="38"/>
    </row>
    <row r="69" spans="1:33" s="27" customFormat="1" hidden="1" x14ac:dyDescent="0.25">
      <c r="A69" s="30">
        <f t="shared" si="22"/>
        <v>0</v>
      </c>
      <c r="B69" s="122">
        <f t="shared" si="16"/>
        <v>0</v>
      </c>
      <c r="C69" s="121">
        <f t="shared" si="17"/>
        <v>0</v>
      </c>
      <c r="D69" s="121">
        <f t="shared" si="18"/>
        <v>0</v>
      </c>
      <c r="E69" s="121">
        <f>IFERROR(IF($A69=0,0,#REF!*#REF!),0)</f>
        <v>0</v>
      </c>
      <c r="F69" s="122">
        <f t="shared" si="19"/>
        <v>0</v>
      </c>
      <c r="I69" s="30">
        <f t="shared" si="20"/>
        <v>0</v>
      </c>
      <c r="J69" s="30">
        <f>IF(I69=1,1,IF(SUM(J70:J$169)+SUM(I$26:I69)&lt;$I$22,1,0))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21"/>
        <v>0</v>
      </c>
      <c r="AE69" s="32"/>
      <c r="AF69" s="39"/>
      <c r="AG69" s="38"/>
    </row>
    <row r="70" spans="1:33" s="27" customFormat="1" hidden="1" x14ac:dyDescent="0.25">
      <c r="A70" s="30">
        <f t="shared" si="22"/>
        <v>0</v>
      </c>
      <c r="B70" s="122">
        <f t="shared" si="16"/>
        <v>0</v>
      </c>
      <c r="C70" s="121">
        <f t="shared" si="17"/>
        <v>0</v>
      </c>
      <c r="D70" s="121">
        <f t="shared" si="18"/>
        <v>0</v>
      </c>
      <c r="E70" s="121">
        <f>IFERROR(IF($A70=0,0,#REF!*#REF!),0)</f>
        <v>0</v>
      </c>
      <c r="F70" s="122">
        <f t="shared" si="19"/>
        <v>0</v>
      </c>
      <c r="I70" s="30">
        <f t="shared" si="20"/>
        <v>0</v>
      </c>
      <c r="J70" s="30">
        <f>IF(I70=1,1,IF(SUM(J71:J$169)+SUM(I$26:I70)&lt;$I$22,1,0))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21"/>
        <v>0</v>
      </c>
      <c r="AE70" s="32"/>
      <c r="AF70" s="39"/>
      <c r="AG70" s="38"/>
    </row>
    <row r="71" spans="1:33" s="27" customFormat="1" hidden="1" x14ac:dyDescent="0.25">
      <c r="A71" s="30">
        <f t="shared" si="22"/>
        <v>0</v>
      </c>
      <c r="B71" s="122">
        <f t="shared" si="16"/>
        <v>0</v>
      </c>
      <c r="C71" s="121">
        <f t="shared" si="17"/>
        <v>0</v>
      </c>
      <c r="D71" s="121">
        <f t="shared" si="18"/>
        <v>0</v>
      </c>
      <c r="E71" s="121">
        <f>IFERROR(IF($A71=0,0,#REF!*#REF!),0)</f>
        <v>0</v>
      </c>
      <c r="F71" s="122">
        <f t="shared" si="19"/>
        <v>0</v>
      </c>
      <c r="I71" s="30">
        <f t="shared" si="20"/>
        <v>0</v>
      </c>
      <c r="J71" s="30">
        <f>IF(I71=1,1,IF(SUM(J72:J$169)+SUM(I$26:I71)&lt;$I$22,1,0))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21"/>
        <v>0</v>
      </c>
      <c r="AE71" s="32"/>
      <c r="AF71" s="39"/>
      <c r="AG71" s="38"/>
    </row>
    <row r="72" spans="1:33" s="27" customFormat="1" hidden="1" x14ac:dyDescent="0.25">
      <c r="A72" s="30">
        <f t="shared" si="22"/>
        <v>0</v>
      </c>
      <c r="B72" s="122">
        <f t="shared" si="16"/>
        <v>0</v>
      </c>
      <c r="C72" s="121">
        <f t="shared" si="17"/>
        <v>0</v>
      </c>
      <c r="D72" s="121">
        <f t="shared" si="18"/>
        <v>0</v>
      </c>
      <c r="E72" s="121">
        <f>IFERROR(IF($A72=0,0,#REF!*#REF!),0)</f>
        <v>0</v>
      </c>
      <c r="F72" s="122">
        <f t="shared" si="19"/>
        <v>0</v>
      </c>
      <c r="I72" s="30">
        <f t="shared" si="20"/>
        <v>0</v>
      </c>
      <c r="J72" s="30">
        <f>IF(I72=1,1,IF(SUM(J73:J$169)+SUM(I$26:I72)&lt;$I$22,1,0))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21"/>
        <v>0</v>
      </c>
      <c r="AE72" s="32"/>
      <c r="AF72" s="39"/>
      <c r="AG72" s="38"/>
    </row>
    <row r="73" spans="1:33" s="27" customFormat="1" hidden="1" x14ac:dyDescent="0.25">
      <c r="A73" s="30">
        <f t="shared" si="22"/>
        <v>0</v>
      </c>
      <c r="B73" s="122">
        <f t="shared" si="16"/>
        <v>0</v>
      </c>
      <c r="C73" s="121">
        <f t="shared" si="17"/>
        <v>0</v>
      </c>
      <c r="D73" s="121">
        <f t="shared" si="18"/>
        <v>0</v>
      </c>
      <c r="E73" s="121">
        <f>IFERROR(IF($A73=0,0,#REF!*#REF!),0)</f>
        <v>0</v>
      </c>
      <c r="F73" s="122">
        <f t="shared" si="19"/>
        <v>0</v>
      </c>
      <c r="I73" s="30">
        <f t="shared" si="20"/>
        <v>0</v>
      </c>
      <c r="J73" s="30">
        <f>IF(I73=1,1,IF(SUM(J74:J$169)+SUM(I$26:I73)&lt;$I$22,1,0))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21"/>
        <v>0</v>
      </c>
      <c r="AE73" s="32"/>
      <c r="AF73" s="39"/>
      <c r="AG73" s="38"/>
    </row>
    <row r="74" spans="1:33" s="27" customFormat="1" hidden="1" x14ac:dyDescent="0.25">
      <c r="A74" s="30">
        <f t="shared" si="22"/>
        <v>0</v>
      </c>
      <c r="B74" s="122">
        <f t="shared" si="16"/>
        <v>0</v>
      </c>
      <c r="C74" s="121">
        <f t="shared" si="17"/>
        <v>0</v>
      </c>
      <c r="D74" s="121">
        <f t="shared" si="18"/>
        <v>0</v>
      </c>
      <c r="E74" s="121">
        <f>IFERROR(IF($A74=0,0,#REF!*#REF!),0)</f>
        <v>0</v>
      </c>
      <c r="F74" s="122">
        <f t="shared" si="19"/>
        <v>0</v>
      </c>
      <c r="I74" s="30">
        <f t="shared" si="20"/>
        <v>0</v>
      </c>
      <c r="J74" s="30">
        <f>IF(I74=1,1,IF(SUM(J75:J$169)+SUM(I$26:I74)&lt;$I$22,1,0))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21"/>
        <v>0</v>
      </c>
      <c r="AE74" s="32"/>
      <c r="AF74" s="39"/>
      <c r="AG74" s="38"/>
    </row>
    <row r="75" spans="1:33" s="27" customFormat="1" hidden="1" x14ac:dyDescent="0.25">
      <c r="A75" s="30">
        <f t="shared" si="22"/>
        <v>0</v>
      </c>
      <c r="B75" s="122">
        <f t="shared" si="16"/>
        <v>0</v>
      </c>
      <c r="C75" s="121">
        <f t="shared" si="17"/>
        <v>0</v>
      </c>
      <c r="D75" s="121">
        <f t="shared" si="18"/>
        <v>0</v>
      </c>
      <c r="E75" s="121">
        <f>IFERROR(IF($A75=0,0,#REF!*#REF!),0)</f>
        <v>0</v>
      </c>
      <c r="F75" s="122">
        <f t="shared" si="19"/>
        <v>0</v>
      </c>
      <c r="I75" s="30">
        <f t="shared" si="20"/>
        <v>0</v>
      </c>
      <c r="J75" s="30">
        <f>IF(I75=1,1,IF(SUM(J76:J$169)+SUM(I$26:I75)&lt;$I$22,1,0))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21"/>
        <v>0</v>
      </c>
      <c r="AE75" s="32"/>
      <c r="AF75" s="39"/>
      <c r="AG75" s="38"/>
    </row>
    <row r="76" spans="1:33" s="27" customFormat="1" hidden="1" x14ac:dyDescent="0.25">
      <c r="A76" s="30">
        <f t="shared" si="22"/>
        <v>0</v>
      </c>
      <c r="B76" s="122">
        <f t="shared" si="16"/>
        <v>0</v>
      </c>
      <c r="C76" s="121">
        <f t="shared" si="17"/>
        <v>0</v>
      </c>
      <c r="D76" s="121">
        <f t="shared" si="18"/>
        <v>0</v>
      </c>
      <c r="E76" s="121">
        <f>IFERROR(IF($A76=0,0,#REF!*#REF!),0)</f>
        <v>0</v>
      </c>
      <c r="F76" s="122">
        <f t="shared" si="19"/>
        <v>0</v>
      </c>
      <c r="I76" s="30">
        <f t="shared" si="20"/>
        <v>0</v>
      </c>
      <c r="J76" s="30">
        <f>IF(I76=1,1,IF(SUM(J77:J$169)+SUM(I$26:I76)&lt;$I$22,1,0))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21"/>
        <v>0</v>
      </c>
      <c r="AE76" s="32"/>
      <c r="AF76" s="39"/>
      <c r="AG76" s="38"/>
    </row>
    <row r="77" spans="1:33" s="27" customFormat="1" hidden="1" x14ac:dyDescent="0.25">
      <c r="A77" s="30">
        <f t="shared" si="22"/>
        <v>0</v>
      </c>
      <c r="B77" s="122">
        <f t="shared" si="16"/>
        <v>0</v>
      </c>
      <c r="C77" s="121">
        <f t="shared" si="17"/>
        <v>0</v>
      </c>
      <c r="D77" s="121">
        <f t="shared" si="18"/>
        <v>0</v>
      </c>
      <c r="E77" s="121">
        <f>IFERROR(IF($A77=0,0,#REF!*#REF!),0)</f>
        <v>0</v>
      </c>
      <c r="F77" s="122">
        <f t="shared" si="19"/>
        <v>0</v>
      </c>
      <c r="I77" s="30">
        <f t="shared" si="20"/>
        <v>0</v>
      </c>
      <c r="J77" s="30">
        <f>IF(I77=1,1,IF(SUM(J78:J$169)+SUM(I$26:I77)&lt;$I$22,1,0))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21"/>
        <v>0</v>
      </c>
      <c r="AE77" s="32"/>
      <c r="AF77" s="39"/>
      <c r="AG77" s="38"/>
    </row>
    <row r="78" spans="1:33" s="27" customFormat="1" hidden="1" x14ac:dyDescent="0.25">
      <c r="A78" s="30">
        <f t="shared" si="22"/>
        <v>0</v>
      </c>
      <c r="B78" s="122">
        <f t="shared" si="16"/>
        <v>0</v>
      </c>
      <c r="C78" s="121">
        <f t="shared" si="17"/>
        <v>0</v>
      </c>
      <c r="D78" s="121">
        <f t="shared" si="18"/>
        <v>0</v>
      </c>
      <c r="E78" s="121">
        <f>IFERROR(IF($A78=0,0,#REF!*#REF!),0)</f>
        <v>0</v>
      </c>
      <c r="F78" s="122">
        <f t="shared" si="19"/>
        <v>0</v>
      </c>
      <c r="I78" s="30">
        <f t="shared" si="20"/>
        <v>0</v>
      </c>
      <c r="J78" s="30">
        <f>IF(I78=1,1,IF(SUM(J79:J$169)+SUM(I$26:I78)&lt;$I$22,1,0))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21"/>
        <v>0</v>
      </c>
      <c r="AE78" s="32"/>
      <c r="AF78" s="39"/>
      <c r="AG78" s="38"/>
    </row>
    <row r="79" spans="1:33" s="27" customFormat="1" hidden="1" x14ac:dyDescent="0.25">
      <c r="A79" s="30">
        <f t="shared" si="22"/>
        <v>0</v>
      </c>
      <c r="B79" s="122">
        <f t="shared" si="16"/>
        <v>0</v>
      </c>
      <c r="C79" s="121">
        <f t="shared" si="17"/>
        <v>0</v>
      </c>
      <c r="D79" s="121">
        <f t="shared" si="18"/>
        <v>0</v>
      </c>
      <c r="E79" s="121">
        <f>IFERROR(IF($A79=0,0,#REF!*#REF!),0)</f>
        <v>0</v>
      </c>
      <c r="F79" s="122">
        <f t="shared" si="19"/>
        <v>0</v>
      </c>
      <c r="I79" s="30">
        <f t="shared" si="20"/>
        <v>0</v>
      </c>
      <c r="J79" s="30">
        <f>IF(I79=1,1,IF(SUM(J80:J$169)+SUM(I$26:I79)&lt;$I$22,1,0))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21"/>
        <v>0</v>
      </c>
      <c r="AE79" s="32"/>
      <c r="AF79" s="39"/>
      <c r="AG79" s="38"/>
    </row>
    <row r="80" spans="1:33" s="27" customFormat="1" hidden="1" x14ac:dyDescent="0.25">
      <c r="A80" s="30">
        <f t="shared" si="22"/>
        <v>0</v>
      </c>
      <c r="B80" s="122">
        <f t="shared" si="16"/>
        <v>0</v>
      </c>
      <c r="C80" s="121">
        <f t="shared" si="17"/>
        <v>0</v>
      </c>
      <c r="D80" s="121">
        <f t="shared" si="18"/>
        <v>0</v>
      </c>
      <c r="E80" s="121">
        <f>IFERROR(IF($A80=0,0,#REF!*#REF!),0)</f>
        <v>0</v>
      </c>
      <c r="F80" s="122">
        <f t="shared" si="19"/>
        <v>0</v>
      </c>
      <c r="I80" s="30">
        <f t="shared" si="20"/>
        <v>0</v>
      </c>
      <c r="J80" s="30">
        <f>IF(I80=1,1,IF(SUM(J81:J$169)+SUM(I$26:I80)&lt;$I$22,1,0))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21"/>
        <v>0</v>
      </c>
      <c r="AE80" s="32"/>
      <c r="AF80" s="39"/>
      <c r="AG80" s="38"/>
    </row>
    <row r="81" spans="1:33" s="27" customFormat="1" hidden="1" x14ac:dyDescent="0.25">
      <c r="A81" s="30">
        <f t="shared" si="22"/>
        <v>0</v>
      </c>
      <c r="B81" s="122">
        <f t="shared" si="16"/>
        <v>0</v>
      </c>
      <c r="C81" s="121">
        <f t="shared" si="17"/>
        <v>0</v>
      </c>
      <c r="D81" s="121">
        <f t="shared" si="18"/>
        <v>0</v>
      </c>
      <c r="E81" s="121">
        <f>IFERROR(IF($A81=0,0,#REF!*#REF!),0)</f>
        <v>0</v>
      </c>
      <c r="F81" s="122">
        <f t="shared" si="19"/>
        <v>0</v>
      </c>
      <c r="I81" s="30">
        <f t="shared" si="20"/>
        <v>0</v>
      </c>
      <c r="J81" s="30">
        <f>IF(I81=1,1,IF(SUM(J82:J$169)+SUM(I$26:I81)&lt;$I$22,1,0))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21"/>
        <v>0</v>
      </c>
      <c r="AE81" s="32"/>
      <c r="AF81" s="39"/>
      <c r="AG81" s="38"/>
    </row>
    <row r="82" spans="1:33" s="27" customFormat="1" x14ac:dyDescent="0.25">
      <c r="A82" s="30"/>
      <c r="B82" s="122">
        <f t="shared" si="16"/>
        <v>0</v>
      </c>
      <c r="C82" s="121">
        <f t="shared" si="17"/>
        <v>0</v>
      </c>
      <c r="D82" s="121">
        <f t="shared" si="18"/>
        <v>0</v>
      </c>
      <c r="E82" s="121">
        <f>IFERROR(IF($A82=0,0,#REF!*#REF!),0)</f>
        <v>0</v>
      </c>
      <c r="F82" s="122">
        <f t="shared" si="19"/>
        <v>0</v>
      </c>
      <c r="I82" s="30">
        <v>1</v>
      </c>
      <c r="J82" s="30">
        <f>IF(I82=1,1,IF(SUM(J83:J$169)+SUM(I$26:I82)&lt;$I$22,1,0))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21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IF(I83=1,1,IF(SUM(J84:J$169)+SUM(I$26:I83)&lt;$I$22,1,0))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ROUND(SUM(AD84:AD103),2)</f>
        <v>0</v>
      </c>
      <c r="AE83" s="32"/>
      <c r="AF83" s="39"/>
      <c r="AG83" s="38"/>
    </row>
    <row r="84" spans="1:33" s="27" customFormat="1" x14ac:dyDescent="0.25">
      <c r="A84" s="30"/>
      <c r="B84" s="122">
        <f t="shared" ref="B84:B103" si="23">IFERROR(IF($A84=0,0, ($AD84/$G$1)/$E$1  ),0)</f>
        <v>0</v>
      </c>
      <c r="C84" s="121">
        <f t="shared" ref="C84:C103" si="24">IF($A84=0,0,$B84*$E$1)</f>
        <v>0</v>
      </c>
      <c r="D84" s="121">
        <f t="shared" ref="D84:D103" si="25">IF($A84=0,0,$B84*$F$1)</f>
        <v>0</v>
      </c>
      <c r="E84" s="121">
        <f>IFERROR(IF($A84=0,0,#REF!*#REF!),0)</f>
        <v>0</v>
      </c>
      <c r="F84" s="122">
        <f t="shared" ref="F84:F103" si="26">IF($A84=0,0, ( ($AD84/$E84) / $Y84))</f>
        <v>0</v>
      </c>
      <c r="I84" s="30">
        <v>1</v>
      </c>
      <c r="J84" s="30">
        <f>IF(I84=1,1,IF(SUM(J85:J$169)+SUM(I$26:I84)&lt;$I$22,1,0))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>ROUND(AB84*AC84,4)</f>
        <v>0</v>
      </c>
      <c r="AE84" s="32"/>
      <c r="AF84" s="39"/>
      <c r="AG84" s="38"/>
    </row>
    <row r="85" spans="1:33" s="27" customFormat="1" x14ac:dyDescent="0.25">
      <c r="A85" s="30"/>
      <c r="B85" s="122">
        <f t="shared" si="23"/>
        <v>0</v>
      </c>
      <c r="C85" s="121">
        <f t="shared" si="24"/>
        <v>0</v>
      </c>
      <c r="D85" s="121">
        <f t="shared" si="25"/>
        <v>0</v>
      </c>
      <c r="E85" s="121">
        <f>IFERROR(IF($A85=0,0,#REF!*#REF!),0)</f>
        <v>0</v>
      </c>
      <c r="F85" s="122">
        <f t="shared" si="26"/>
        <v>0</v>
      </c>
      <c r="I85" s="30">
        <v>1</v>
      </c>
      <c r="J85" s="30">
        <f>IF(I85=1,1,IF(SUM(J86:J$169)+SUM(I$26:I85)&lt;$I$22,1,0))</f>
        <v>1</v>
      </c>
      <c r="K85" s="33">
        <f t="shared" si="0"/>
        <v>1</v>
      </c>
      <c r="L85" s="33">
        <f t="shared" si="1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27">ROUND(AB85*AC85,4)</f>
        <v>0</v>
      </c>
      <c r="AE85" s="32"/>
      <c r="AF85" s="39"/>
      <c r="AG85" s="38"/>
    </row>
    <row r="86" spans="1:33" s="27" customFormat="1" hidden="1" x14ac:dyDescent="0.25">
      <c r="A86" s="30">
        <f t="shared" ref="A86:A103" si="28">IFERROR(IF(AD86&gt;0,T86,0),0)</f>
        <v>0</v>
      </c>
      <c r="B86" s="122">
        <f t="shared" si="23"/>
        <v>0</v>
      </c>
      <c r="C86" s="121">
        <f t="shared" si="24"/>
        <v>0</v>
      </c>
      <c r="D86" s="121">
        <f t="shared" si="25"/>
        <v>0</v>
      </c>
      <c r="E86" s="121">
        <f>IFERROR(IF($A86=0,0,#REF!*#REF!),0)</f>
        <v>0</v>
      </c>
      <c r="F86" s="122">
        <f t="shared" si="26"/>
        <v>0</v>
      </c>
      <c r="I86" s="30">
        <f t="shared" ref="I86:I103" si="29">IF($AD86=0,0,1)</f>
        <v>0</v>
      </c>
      <c r="J86" s="30">
        <f>IF(I86=1,1,IF(SUM(J87:J$169)+SUM(I$26:I86)&lt;$I$22,1,0))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27"/>
        <v>0</v>
      </c>
      <c r="AE86" s="32"/>
      <c r="AF86" s="39"/>
      <c r="AG86" s="38"/>
    </row>
    <row r="87" spans="1:33" s="27" customFormat="1" hidden="1" x14ac:dyDescent="0.25">
      <c r="A87" s="30">
        <f t="shared" si="28"/>
        <v>0</v>
      </c>
      <c r="B87" s="122">
        <f t="shared" si="23"/>
        <v>0</v>
      </c>
      <c r="C87" s="121">
        <f t="shared" si="24"/>
        <v>0</v>
      </c>
      <c r="D87" s="121">
        <f t="shared" si="25"/>
        <v>0</v>
      </c>
      <c r="E87" s="121">
        <f>IFERROR(IF($A87=0,0,#REF!*#REF!),0)</f>
        <v>0</v>
      </c>
      <c r="F87" s="122">
        <f t="shared" si="26"/>
        <v>0</v>
      </c>
      <c r="I87" s="30">
        <f t="shared" si="29"/>
        <v>0</v>
      </c>
      <c r="J87" s="30">
        <f>IF(I87=1,1,IF(SUM(J88:J$169)+SUM(I$26:I87)&lt;$I$22,1,0))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27"/>
        <v>0</v>
      </c>
      <c r="AE87" s="32"/>
      <c r="AF87" s="39"/>
      <c r="AG87" s="38"/>
    </row>
    <row r="88" spans="1:33" s="27" customFormat="1" hidden="1" x14ac:dyDescent="0.25">
      <c r="A88" s="30">
        <f t="shared" si="28"/>
        <v>0</v>
      </c>
      <c r="B88" s="122">
        <f t="shared" si="23"/>
        <v>0</v>
      </c>
      <c r="C88" s="121">
        <f t="shared" si="24"/>
        <v>0</v>
      </c>
      <c r="D88" s="121">
        <f t="shared" si="25"/>
        <v>0</v>
      </c>
      <c r="E88" s="121">
        <f>IFERROR(IF($A88=0,0,#REF!*#REF!),0)</f>
        <v>0</v>
      </c>
      <c r="F88" s="122">
        <f t="shared" si="26"/>
        <v>0</v>
      </c>
      <c r="I88" s="30">
        <f t="shared" si="29"/>
        <v>0</v>
      </c>
      <c r="J88" s="30">
        <f>IF(I88=1,1,IF(SUM(J89:J$169)+SUM(I$26:I88)&lt;$I$22,1,0))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27"/>
        <v>0</v>
      </c>
      <c r="AE88" s="32"/>
      <c r="AF88" s="39"/>
      <c r="AG88" s="38"/>
    </row>
    <row r="89" spans="1:33" s="27" customFormat="1" hidden="1" x14ac:dyDescent="0.25">
      <c r="A89" s="30">
        <f t="shared" si="28"/>
        <v>0</v>
      </c>
      <c r="B89" s="122">
        <f t="shared" si="23"/>
        <v>0</v>
      </c>
      <c r="C89" s="121">
        <f t="shared" si="24"/>
        <v>0</v>
      </c>
      <c r="D89" s="121">
        <f t="shared" si="25"/>
        <v>0</v>
      </c>
      <c r="E89" s="121">
        <f>IFERROR(IF($A89=0,0,#REF!*#REF!),0)</f>
        <v>0</v>
      </c>
      <c r="F89" s="122">
        <f t="shared" si="26"/>
        <v>0</v>
      </c>
      <c r="I89" s="30">
        <f t="shared" si="29"/>
        <v>0</v>
      </c>
      <c r="J89" s="30">
        <f>IF(I89=1,1,IF(SUM(J90:J$169)+SUM(I$26:I89)&lt;$I$22,1,0))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27"/>
        <v>0</v>
      </c>
      <c r="AE89" s="32"/>
      <c r="AF89" s="39"/>
      <c r="AG89" s="38"/>
    </row>
    <row r="90" spans="1:33" s="27" customFormat="1" hidden="1" x14ac:dyDescent="0.25">
      <c r="A90" s="30">
        <f t="shared" si="28"/>
        <v>0</v>
      </c>
      <c r="B90" s="122">
        <f t="shared" si="23"/>
        <v>0</v>
      </c>
      <c r="C90" s="121">
        <f t="shared" si="24"/>
        <v>0</v>
      </c>
      <c r="D90" s="121">
        <f t="shared" si="25"/>
        <v>0</v>
      </c>
      <c r="E90" s="121">
        <f>IFERROR(IF($A90=0,0,#REF!*#REF!),0)</f>
        <v>0</v>
      </c>
      <c r="F90" s="122">
        <f t="shared" si="26"/>
        <v>0</v>
      </c>
      <c r="I90" s="30">
        <f t="shared" si="29"/>
        <v>0</v>
      </c>
      <c r="J90" s="30">
        <f>IF(I90=1,1,IF(SUM(J91:J$169)+SUM(I$26:I90)&lt;$I$22,1,0))</f>
        <v>0</v>
      </c>
      <c r="K90" s="33">
        <f t="shared" si="0"/>
        <v>0</v>
      </c>
      <c r="L90" s="33">
        <f t="shared" si="1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27"/>
        <v>0</v>
      </c>
      <c r="AE90" s="32"/>
      <c r="AF90" s="39"/>
      <c r="AG90" s="38"/>
    </row>
    <row r="91" spans="1:33" s="27" customFormat="1" hidden="1" x14ac:dyDescent="0.25">
      <c r="A91" s="30">
        <f t="shared" si="28"/>
        <v>0</v>
      </c>
      <c r="B91" s="122">
        <f t="shared" si="23"/>
        <v>0</v>
      </c>
      <c r="C91" s="121">
        <f t="shared" si="24"/>
        <v>0</v>
      </c>
      <c r="D91" s="121">
        <f t="shared" si="25"/>
        <v>0</v>
      </c>
      <c r="E91" s="121">
        <f>IFERROR(IF($A91=0,0,#REF!*#REF!),0)</f>
        <v>0</v>
      </c>
      <c r="F91" s="122">
        <f t="shared" si="26"/>
        <v>0</v>
      </c>
      <c r="I91" s="30">
        <f t="shared" si="29"/>
        <v>0</v>
      </c>
      <c r="J91" s="30">
        <f>IF(I91=1,1,IF(SUM(J92:J$169)+SUM(I$26:I91)&lt;$I$22,1,0))</f>
        <v>0</v>
      </c>
      <c r="K91" s="33">
        <f t="shared" ref="K91:K154" si="30">MAX(I91:J91)</f>
        <v>0</v>
      </c>
      <c r="L91" s="33">
        <f t="shared" ref="L91:L154" si="31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27"/>
        <v>0</v>
      </c>
      <c r="AE91" s="32"/>
      <c r="AF91" s="39"/>
      <c r="AG91" s="38"/>
    </row>
    <row r="92" spans="1:33" s="27" customFormat="1" hidden="1" x14ac:dyDescent="0.25">
      <c r="A92" s="30">
        <f t="shared" si="28"/>
        <v>0</v>
      </c>
      <c r="B92" s="122">
        <f t="shared" si="23"/>
        <v>0</v>
      </c>
      <c r="C92" s="121">
        <f t="shared" si="24"/>
        <v>0</v>
      </c>
      <c r="D92" s="121">
        <f t="shared" si="25"/>
        <v>0</v>
      </c>
      <c r="E92" s="121">
        <f>IFERROR(IF($A92=0,0,#REF!*#REF!),0)</f>
        <v>0</v>
      </c>
      <c r="F92" s="122">
        <f t="shared" si="26"/>
        <v>0</v>
      </c>
      <c r="I92" s="30">
        <f t="shared" si="29"/>
        <v>0</v>
      </c>
      <c r="J92" s="30">
        <f>IF(I92=1,1,IF(SUM(J93:J$169)+SUM(I$26:I92)&lt;$I$22,1,0))</f>
        <v>0</v>
      </c>
      <c r="K92" s="33">
        <f t="shared" si="30"/>
        <v>0</v>
      </c>
      <c r="L92" s="33">
        <f t="shared" si="3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27"/>
        <v>0</v>
      </c>
      <c r="AE92" s="32"/>
      <c r="AF92" s="39"/>
      <c r="AG92" s="38"/>
    </row>
    <row r="93" spans="1:33" s="27" customFormat="1" hidden="1" x14ac:dyDescent="0.25">
      <c r="A93" s="30">
        <f t="shared" si="28"/>
        <v>0</v>
      </c>
      <c r="B93" s="122">
        <f t="shared" si="23"/>
        <v>0</v>
      </c>
      <c r="C93" s="121">
        <f t="shared" si="24"/>
        <v>0</v>
      </c>
      <c r="D93" s="121">
        <f t="shared" si="25"/>
        <v>0</v>
      </c>
      <c r="E93" s="121">
        <f>IFERROR(IF($A93=0,0,#REF!*#REF!),0)</f>
        <v>0</v>
      </c>
      <c r="F93" s="122">
        <f t="shared" si="26"/>
        <v>0</v>
      </c>
      <c r="I93" s="30">
        <f t="shared" si="29"/>
        <v>0</v>
      </c>
      <c r="J93" s="30">
        <f>IF(I93=1,1,IF(SUM(J94:J$169)+SUM(I$26:I93)&lt;$I$22,1,0))</f>
        <v>0</v>
      </c>
      <c r="K93" s="33">
        <f t="shared" si="30"/>
        <v>0</v>
      </c>
      <c r="L93" s="33">
        <f t="shared" si="3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27"/>
        <v>0</v>
      </c>
      <c r="AE93" s="32"/>
      <c r="AF93" s="39"/>
      <c r="AG93" s="38"/>
    </row>
    <row r="94" spans="1:33" s="27" customFormat="1" hidden="1" x14ac:dyDescent="0.25">
      <c r="A94" s="30">
        <f t="shared" si="28"/>
        <v>0</v>
      </c>
      <c r="B94" s="122">
        <f t="shared" si="23"/>
        <v>0</v>
      </c>
      <c r="C94" s="121">
        <f t="shared" si="24"/>
        <v>0</v>
      </c>
      <c r="D94" s="121">
        <f t="shared" si="25"/>
        <v>0</v>
      </c>
      <c r="E94" s="121">
        <f>IFERROR(IF($A94=0,0,#REF!*#REF!),0)</f>
        <v>0</v>
      </c>
      <c r="F94" s="122">
        <f t="shared" si="26"/>
        <v>0</v>
      </c>
      <c r="I94" s="30">
        <f t="shared" si="29"/>
        <v>0</v>
      </c>
      <c r="J94" s="30">
        <f>IF(I94=1,1,IF(SUM(J95:J$169)+SUM(I$26:I94)&lt;$I$22,1,0))</f>
        <v>0</v>
      </c>
      <c r="K94" s="33">
        <f t="shared" si="30"/>
        <v>0</v>
      </c>
      <c r="L94" s="33">
        <f t="shared" si="3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27"/>
        <v>0</v>
      </c>
      <c r="AE94" s="32"/>
      <c r="AF94" s="39"/>
      <c r="AG94" s="38"/>
    </row>
    <row r="95" spans="1:33" s="27" customFormat="1" hidden="1" x14ac:dyDescent="0.25">
      <c r="A95" s="30">
        <f t="shared" si="28"/>
        <v>0</v>
      </c>
      <c r="B95" s="122">
        <f t="shared" si="23"/>
        <v>0</v>
      </c>
      <c r="C95" s="121">
        <f t="shared" si="24"/>
        <v>0</v>
      </c>
      <c r="D95" s="121">
        <f t="shared" si="25"/>
        <v>0</v>
      </c>
      <c r="E95" s="121">
        <f>IFERROR(IF($A95=0,0,#REF!*#REF!),0)</f>
        <v>0</v>
      </c>
      <c r="F95" s="122">
        <f t="shared" si="26"/>
        <v>0</v>
      </c>
      <c r="I95" s="30">
        <f t="shared" si="29"/>
        <v>0</v>
      </c>
      <c r="J95" s="30">
        <f>IF(I95=1,1,IF(SUM(J96:J$169)+SUM(I$26:I95)&lt;$I$22,1,0))</f>
        <v>0</v>
      </c>
      <c r="K95" s="33">
        <f t="shared" si="30"/>
        <v>0</v>
      </c>
      <c r="L95" s="33">
        <f t="shared" si="3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27"/>
        <v>0</v>
      </c>
      <c r="AE95" s="32"/>
      <c r="AF95" s="39"/>
      <c r="AG95" s="38"/>
    </row>
    <row r="96" spans="1:33" s="27" customFormat="1" hidden="1" x14ac:dyDescent="0.25">
      <c r="A96" s="30">
        <f t="shared" si="28"/>
        <v>0</v>
      </c>
      <c r="B96" s="122">
        <f t="shared" si="23"/>
        <v>0</v>
      </c>
      <c r="C96" s="121">
        <f t="shared" si="24"/>
        <v>0</v>
      </c>
      <c r="D96" s="121">
        <f t="shared" si="25"/>
        <v>0</v>
      </c>
      <c r="E96" s="121">
        <f>IFERROR(IF($A96=0,0,#REF!*#REF!),0)</f>
        <v>0</v>
      </c>
      <c r="F96" s="122">
        <f t="shared" si="26"/>
        <v>0</v>
      </c>
      <c r="I96" s="30">
        <f t="shared" si="29"/>
        <v>0</v>
      </c>
      <c r="J96" s="30">
        <f>IF(I96=1,1,IF(SUM(J97:J$169)+SUM(I$26:I96)&lt;$I$22,1,0))</f>
        <v>0</v>
      </c>
      <c r="K96" s="33">
        <f t="shared" si="30"/>
        <v>0</v>
      </c>
      <c r="L96" s="33">
        <f t="shared" si="3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27"/>
        <v>0</v>
      </c>
      <c r="AE96" s="32"/>
      <c r="AF96" s="39"/>
      <c r="AG96" s="38"/>
    </row>
    <row r="97" spans="1:33" s="27" customFormat="1" ht="14.45" hidden="1" customHeight="1" x14ac:dyDescent="0.25">
      <c r="A97" s="30">
        <f t="shared" si="28"/>
        <v>0</v>
      </c>
      <c r="B97" s="122">
        <f t="shared" si="23"/>
        <v>0</v>
      </c>
      <c r="C97" s="121">
        <f t="shared" si="24"/>
        <v>0</v>
      </c>
      <c r="D97" s="121">
        <f t="shared" si="25"/>
        <v>0</v>
      </c>
      <c r="E97" s="121">
        <f>IFERROR(IF($A97=0,0,#REF!*#REF!),0)</f>
        <v>0</v>
      </c>
      <c r="F97" s="122">
        <f t="shared" si="26"/>
        <v>0</v>
      </c>
      <c r="I97" s="30">
        <f t="shared" si="29"/>
        <v>0</v>
      </c>
      <c r="J97" s="30">
        <f>IF(I97=1,1,IF(SUM(J98:J$169)+SUM(I$26:I97)&lt;$I$22,1,0))</f>
        <v>0</v>
      </c>
      <c r="K97" s="33">
        <f t="shared" si="30"/>
        <v>0</v>
      </c>
      <c r="L97" s="33">
        <f t="shared" si="3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27"/>
        <v>0</v>
      </c>
      <c r="AE97" s="32"/>
      <c r="AF97" s="39"/>
      <c r="AG97" s="38"/>
    </row>
    <row r="98" spans="1:33" s="27" customFormat="1" hidden="1" x14ac:dyDescent="0.25">
      <c r="A98" s="30">
        <f t="shared" si="28"/>
        <v>0</v>
      </c>
      <c r="B98" s="122">
        <f t="shared" si="23"/>
        <v>0</v>
      </c>
      <c r="C98" s="121">
        <f t="shared" si="24"/>
        <v>0</v>
      </c>
      <c r="D98" s="121">
        <f t="shared" si="25"/>
        <v>0</v>
      </c>
      <c r="E98" s="121">
        <f>IFERROR(IF($A98=0,0,#REF!*#REF!),0)</f>
        <v>0</v>
      </c>
      <c r="F98" s="122">
        <f t="shared" si="26"/>
        <v>0</v>
      </c>
      <c r="I98" s="30">
        <f t="shared" si="29"/>
        <v>0</v>
      </c>
      <c r="J98" s="30">
        <f>IF(I98=1,1,IF(SUM(J99:J$169)+SUM(I$26:I98)&lt;$I$22,1,0))</f>
        <v>0</v>
      </c>
      <c r="K98" s="33">
        <f t="shared" si="30"/>
        <v>0</v>
      </c>
      <c r="L98" s="33">
        <f t="shared" si="3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27"/>
        <v>0</v>
      </c>
      <c r="AE98" s="32"/>
      <c r="AF98" s="39"/>
      <c r="AG98" s="38"/>
    </row>
    <row r="99" spans="1:33" s="27" customFormat="1" hidden="1" x14ac:dyDescent="0.25">
      <c r="A99" s="30">
        <f t="shared" si="28"/>
        <v>0</v>
      </c>
      <c r="B99" s="122">
        <f t="shared" si="23"/>
        <v>0</v>
      </c>
      <c r="C99" s="121">
        <f t="shared" si="24"/>
        <v>0</v>
      </c>
      <c r="D99" s="121">
        <f t="shared" si="25"/>
        <v>0</v>
      </c>
      <c r="E99" s="121">
        <f>IFERROR(IF($A99=0,0,#REF!*#REF!),0)</f>
        <v>0</v>
      </c>
      <c r="F99" s="122">
        <f t="shared" si="26"/>
        <v>0</v>
      </c>
      <c r="I99" s="30">
        <f t="shared" si="29"/>
        <v>0</v>
      </c>
      <c r="J99" s="30">
        <f>IF(I99=1,1,IF(SUM(J100:J$169)+SUM(I$26:I99)&lt;$I$22,1,0))</f>
        <v>0</v>
      </c>
      <c r="K99" s="33">
        <f t="shared" si="30"/>
        <v>0</v>
      </c>
      <c r="L99" s="33">
        <f t="shared" si="3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27"/>
        <v>0</v>
      </c>
      <c r="AE99" s="32"/>
      <c r="AF99" s="39"/>
      <c r="AG99" s="38"/>
    </row>
    <row r="100" spans="1:33" s="27" customFormat="1" hidden="1" x14ac:dyDescent="0.25">
      <c r="A100" s="30">
        <f t="shared" si="28"/>
        <v>0</v>
      </c>
      <c r="B100" s="122">
        <f t="shared" si="23"/>
        <v>0</v>
      </c>
      <c r="C100" s="121">
        <f t="shared" si="24"/>
        <v>0</v>
      </c>
      <c r="D100" s="121">
        <f t="shared" si="25"/>
        <v>0</v>
      </c>
      <c r="E100" s="121">
        <f>IFERROR(IF($A100=0,0,#REF!*#REF!),0)</f>
        <v>0</v>
      </c>
      <c r="F100" s="122">
        <f t="shared" si="26"/>
        <v>0</v>
      </c>
      <c r="I100" s="30">
        <f t="shared" si="29"/>
        <v>0</v>
      </c>
      <c r="J100" s="30">
        <f>IF(I100=1,1,IF(SUM(J101:J$169)+SUM(I$26:I100)&lt;$I$22,1,0))</f>
        <v>0</v>
      </c>
      <c r="K100" s="33">
        <f t="shared" si="30"/>
        <v>0</v>
      </c>
      <c r="L100" s="33">
        <f t="shared" si="3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27"/>
        <v>0</v>
      </c>
      <c r="AE100" s="32"/>
      <c r="AF100" s="39"/>
      <c r="AG100" s="38"/>
    </row>
    <row r="101" spans="1:33" s="27" customFormat="1" hidden="1" x14ac:dyDescent="0.25">
      <c r="A101" s="30">
        <f t="shared" si="28"/>
        <v>0</v>
      </c>
      <c r="B101" s="122">
        <f t="shared" si="23"/>
        <v>0</v>
      </c>
      <c r="C101" s="121">
        <f t="shared" si="24"/>
        <v>0</v>
      </c>
      <c r="D101" s="121">
        <f t="shared" si="25"/>
        <v>0</v>
      </c>
      <c r="E101" s="121">
        <f>IFERROR(IF($A101=0,0,#REF!*#REF!),0)</f>
        <v>0</v>
      </c>
      <c r="F101" s="122">
        <f t="shared" si="26"/>
        <v>0</v>
      </c>
      <c r="I101" s="30">
        <f t="shared" si="29"/>
        <v>0</v>
      </c>
      <c r="J101" s="30">
        <f>IF(I101=1,1,IF(SUM(J102:J$169)+SUM(I$26:I101)&lt;$I$22,1,0))</f>
        <v>0</v>
      </c>
      <c r="K101" s="33">
        <f t="shared" si="30"/>
        <v>0</v>
      </c>
      <c r="L101" s="33">
        <f t="shared" si="3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27"/>
        <v>0</v>
      </c>
      <c r="AE101" s="32"/>
      <c r="AF101" s="39"/>
      <c r="AG101" s="38"/>
    </row>
    <row r="102" spans="1:33" s="27" customFormat="1" hidden="1" x14ac:dyDescent="0.25">
      <c r="A102" s="30">
        <f t="shared" si="28"/>
        <v>0</v>
      </c>
      <c r="B102" s="122">
        <f t="shared" si="23"/>
        <v>0</v>
      </c>
      <c r="C102" s="121">
        <f t="shared" si="24"/>
        <v>0</v>
      </c>
      <c r="D102" s="121">
        <f t="shared" si="25"/>
        <v>0</v>
      </c>
      <c r="E102" s="121">
        <f>IFERROR(IF($A102=0,0,#REF!*#REF!),0)</f>
        <v>0</v>
      </c>
      <c r="F102" s="122">
        <f t="shared" si="26"/>
        <v>0</v>
      </c>
      <c r="I102" s="30">
        <f t="shared" si="29"/>
        <v>0</v>
      </c>
      <c r="J102" s="30">
        <f>IF(I102=1,1,IF(SUM(J103:J$169)+SUM(I$26:I102)&lt;$I$22,1,0))</f>
        <v>0</v>
      </c>
      <c r="K102" s="33">
        <f t="shared" si="30"/>
        <v>0</v>
      </c>
      <c r="L102" s="33">
        <f t="shared" si="31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27"/>
        <v>0</v>
      </c>
      <c r="AE102" s="32"/>
      <c r="AF102" s="39"/>
      <c r="AG102" s="38"/>
    </row>
    <row r="103" spans="1:33" s="27" customFormat="1" hidden="1" x14ac:dyDescent="0.25">
      <c r="A103" s="30">
        <f t="shared" si="28"/>
        <v>0</v>
      </c>
      <c r="B103" s="122">
        <f t="shared" si="23"/>
        <v>0</v>
      </c>
      <c r="C103" s="121">
        <f t="shared" si="24"/>
        <v>0</v>
      </c>
      <c r="D103" s="121">
        <f t="shared" si="25"/>
        <v>0</v>
      </c>
      <c r="E103" s="121">
        <f>IFERROR(IF($A103=0,0,#REF!*#REF!),0)</f>
        <v>0</v>
      </c>
      <c r="F103" s="122">
        <f t="shared" si="26"/>
        <v>0</v>
      </c>
      <c r="I103" s="30">
        <f t="shared" si="29"/>
        <v>0</v>
      </c>
      <c r="J103" s="30">
        <f>IF(I103=1,1,IF(SUM(J104:J$169)+SUM(I$26:I103)&lt;$I$22,1,0))</f>
        <v>0</v>
      </c>
      <c r="K103" s="33">
        <f t="shared" si="30"/>
        <v>0</v>
      </c>
      <c r="L103" s="33">
        <f t="shared" si="31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27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IF(I104=1,1,IF(SUM(J107:J$169)+SUM(I$26:I104)&lt;$I$22,1,0))</f>
        <v>1</v>
      </c>
      <c r="K104" s="33">
        <f t="shared" si="30"/>
        <v>1</v>
      </c>
      <c r="L104" s="33">
        <f t="shared" si="31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ROUND(AD41+AD62+AD83,2)</f>
        <v>15353.34</v>
      </c>
      <c r="AE104" s="32"/>
      <c r="AF104" s="39"/>
      <c r="AG104" s="38"/>
    </row>
    <row r="105" spans="1:33" s="101" customFormat="1" ht="14.45" customHeight="1" x14ac:dyDescent="0.25">
      <c r="A105" s="30"/>
      <c r="B105" s="122">
        <f>IFERROR(IF($A105=0,0, ($AD105/$G$1)/$E$1  ),0)</f>
        <v>0</v>
      </c>
      <c r="C105" s="121">
        <f>IF($A105=0,0,$B105*$E$1)</f>
        <v>0</v>
      </c>
      <c r="D105" s="121">
        <f>IF($A105=0,0,$B105*$F$1)</f>
        <v>0</v>
      </c>
      <c r="E105" s="121"/>
      <c r="F105" s="122"/>
      <c r="G105" s="64" t="s">
        <v>16</v>
      </c>
      <c r="H105" s="435">
        <f>IFERROR(IF(G105=$A$1,1,0),0)</f>
        <v>1</v>
      </c>
      <c r="I105" s="30">
        <v>1</v>
      </c>
      <c r="J105" s="30">
        <f>H105</f>
        <v>1</v>
      </c>
      <c r="K105" s="33">
        <f t="shared" si="30"/>
        <v>1</v>
      </c>
      <c r="L105" s="33">
        <f t="shared" si="31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12902.946936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IF(I106=1,1,IF(SUM(J109:J$169)+SUM(I$26:I106)&lt;$I$22,1,0))</f>
        <v>1</v>
      </c>
      <c r="K106" s="33">
        <f t="shared" si="30"/>
        <v>1</v>
      </c>
      <c r="L106" s="33">
        <f t="shared" si="31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ROUND(AD104+AD105,2)</f>
        <v>28256.29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 t="s">
        <v>18</v>
      </c>
      <c r="H107" s="100" t="s">
        <v>17</v>
      </c>
      <c r="I107" s="30">
        <v>1</v>
      </c>
      <c r="J107" s="30">
        <f>IF(I107=1,1,IF(SUM(J109:J$169)+SUM(I$26:I107)&lt;$I$22,1,0))</f>
        <v>1</v>
      </c>
      <c r="K107" s="33">
        <f t="shared" si="30"/>
        <v>1</v>
      </c>
      <c r="L107" s="33">
        <f t="shared" si="31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 t="s">
        <v>16</v>
      </c>
      <c r="H108" s="435">
        <f t="shared" ref="H108:H117" si="32">IFERROR(IF(G108=$A$1,1,0),0)</f>
        <v>1</v>
      </c>
      <c r="I108" s="30">
        <v>1</v>
      </c>
      <c r="J108" s="30">
        <f t="shared" ref="J108:J117" si="33">I108</f>
        <v>1</v>
      </c>
      <c r="K108" s="33">
        <f t="shared" si="30"/>
        <v>1</v>
      </c>
      <c r="L108" s="33">
        <f t="shared" si="31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4606.0024999999996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 t="s">
        <v>16</v>
      </c>
      <c r="H109" s="435">
        <f t="shared" si="32"/>
        <v>1</v>
      </c>
      <c r="I109" s="30">
        <f t="shared" ref="I109:I117" si="34">IF($AD109=0,0,1)</f>
        <v>0</v>
      </c>
      <c r="J109" s="30">
        <f t="shared" si="33"/>
        <v>0</v>
      </c>
      <c r="K109" s="33">
        <f t="shared" si="30"/>
        <v>0</v>
      </c>
      <c r="L109" s="33">
        <f t="shared" si="3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35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 t="s">
        <v>16</v>
      </c>
      <c r="H110" s="435">
        <f t="shared" si="32"/>
        <v>1</v>
      </c>
      <c r="I110" s="30">
        <f t="shared" si="34"/>
        <v>0</v>
      </c>
      <c r="J110" s="30">
        <f t="shared" si="33"/>
        <v>0</v>
      </c>
      <c r="K110" s="33">
        <f t="shared" si="30"/>
        <v>0</v>
      </c>
      <c r="L110" s="33">
        <f t="shared" si="3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35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 t="s">
        <v>16</v>
      </c>
      <c r="H111" s="435">
        <f t="shared" si="32"/>
        <v>1</v>
      </c>
      <c r="I111" s="30">
        <f t="shared" si="34"/>
        <v>0</v>
      </c>
      <c r="J111" s="30">
        <f t="shared" si="33"/>
        <v>0</v>
      </c>
      <c r="K111" s="33">
        <f t="shared" si="30"/>
        <v>0</v>
      </c>
      <c r="L111" s="33">
        <f t="shared" si="3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35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 t="s">
        <v>16</v>
      </c>
      <c r="H112" s="435">
        <f t="shared" si="32"/>
        <v>1</v>
      </c>
      <c r="I112" s="30">
        <f t="shared" si="34"/>
        <v>0</v>
      </c>
      <c r="J112" s="30">
        <f t="shared" si="33"/>
        <v>0</v>
      </c>
      <c r="K112" s="33">
        <f t="shared" si="30"/>
        <v>0</v>
      </c>
      <c r="L112" s="33">
        <f t="shared" si="3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35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 t="s">
        <v>14</v>
      </c>
      <c r="H113" s="435">
        <f t="shared" si="32"/>
        <v>0</v>
      </c>
      <c r="I113" s="30">
        <f t="shared" si="34"/>
        <v>0</v>
      </c>
      <c r="J113" s="30">
        <f t="shared" si="33"/>
        <v>0</v>
      </c>
      <c r="K113" s="33">
        <f t="shared" si="30"/>
        <v>0</v>
      </c>
      <c r="L113" s="33">
        <f t="shared" si="3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35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 t="s">
        <v>14</v>
      </c>
      <c r="H114" s="435">
        <f t="shared" si="32"/>
        <v>0</v>
      </c>
      <c r="I114" s="30">
        <f t="shared" si="34"/>
        <v>0</v>
      </c>
      <c r="J114" s="30">
        <f t="shared" si="33"/>
        <v>0</v>
      </c>
      <c r="K114" s="33">
        <f t="shared" si="30"/>
        <v>0</v>
      </c>
      <c r="L114" s="33">
        <f t="shared" si="3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35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 t="s">
        <v>14</v>
      </c>
      <c r="H115" s="435">
        <f t="shared" si="32"/>
        <v>0</v>
      </c>
      <c r="I115" s="30">
        <f t="shared" si="34"/>
        <v>0</v>
      </c>
      <c r="J115" s="30">
        <f t="shared" si="33"/>
        <v>0</v>
      </c>
      <c r="K115" s="33">
        <f t="shared" si="30"/>
        <v>0</v>
      </c>
      <c r="L115" s="33">
        <f t="shared" si="3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35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 t="s">
        <v>14</v>
      </c>
      <c r="H116" s="435">
        <f t="shared" si="32"/>
        <v>0</v>
      </c>
      <c r="I116" s="30">
        <f t="shared" si="34"/>
        <v>0</v>
      </c>
      <c r="J116" s="30">
        <f t="shared" si="33"/>
        <v>0</v>
      </c>
      <c r="K116" s="33">
        <f t="shared" si="30"/>
        <v>0</v>
      </c>
      <c r="L116" s="33">
        <f t="shared" si="3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35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 t="s">
        <v>14</v>
      </c>
      <c r="H117" s="435">
        <f t="shared" si="32"/>
        <v>0</v>
      </c>
      <c r="I117" s="30">
        <f t="shared" si="34"/>
        <v>0</v>
      </c>
      <c r="J117" s="30">
        <f t="shared" si="33"/>
        <v>0</v>
      </c>
      <c r="K117" s="33">
        <f t="shared" si="30"/>
        <v>0</v>
      </c>
      <c r="L117" s="33">
        <f t="shared" si="31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35"/>
        <v>0</v>
      </c>
      <c r="AE117" s="102"/>
      <c r="AF117" s="104"/>
      <c r="AG117" s="103"/>
    </row>
    <row r="118" spans="1:33" s="27" customFormat="1" x14ac:dyDescent="0.25">
      <c r="A118" s="30"/>
      <c r="B118" s="122">
        <f>IFERROR(IF($A118=0,0, ($AD118/$G$1)/$E$1  ),0)</f>
        <v>0</v>
      </c>
      <c r="C118" s="121">
        <f>IF($A118=0,0,$B118*$E$1)</f>
        <v>0</v>
      </c>
      <c r="D118" s="121">
        <f>IF($A118=0,0,$B118*$F$1)</f>
        <v>0</v>
      </c>
      <c r="E118" s="121"/>
      <c r="F118" s="122"/>
      <c r="I118" s="30">
        <v>1</v>
      </c>
      <c r="J118" s="62">
        <v>1</v>
      </c>
      <c r="K118" s="33">
        <f t="shared" si="30"/>
        <v>1</v>
      </c>
      <c r="L118" s="33">
        <f t="shared" si="31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ROUND(SUM(AD108:AD117),2)</f>
        <v>4606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30"/>
        <v>1</v>
      </c>
      <c r="L119" s="33">
        <f t="shared" si="31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ROUND(AD106+AD118,2)</f>
        <v>32862.29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30"/>
        <v>1</v>
      </c>
      <c r="L120" s="33">
        <f t="shared" si="31"/>
        <v>1</v>
      </c>
      <c r="M120" s="33"/>
      <c r="N120" s="33"/>
      <c r="O120" s="33"/>
      <c r="P120" s="33"/>
      <c r="Q120" s="33"/>
      <c r="R120" s="33"/>
      <c r="S120" s="33"/>
      <c r="T120" s="436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ROUND(AD39+AD119,2)</f>
        <v>33886.910000000003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30"/>
        <v>1</v>
      </c>
      <c r="L121" s="61">
        <f t="shared" si="31"/>
        <v>1</v>
      </c>
      <c r="M121" s="61"/>
      <c r="N121" s="61"/>
      <c r="O121" s="61"/>
      <c r="P121" s="61"/>
      <c r="Q121" s="61"/>
      <c r="R121" s="61"/>
      <c r="S121" s="61"/>
      <c r="T121" s="146">
        <v>40</v>
      </c>
      <c r="U121" s="145"/>
      <c r="V121" s="571" t="s">
        <v>30</v>
      </c>
      <c r="W121" s="571"/>
      <c r="X121" s="572" t="str">
        <f>IF($AD$119=0,"ZERO",CONCATENATE(TEXT(T121,"#.##0,00")," ",AC25))</f>
        <v>40,00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847.17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IF(I122=1,1,IF(SUM(J123:J$169)+SUM(I$26:I122)&lt;$I$22,1,0))</f>
        <v>1</v>
      </c>
      <c r="K122" s="33">
        <f t="shared" si="30"/>
        <v>1</v>
      </c>
      <c r="L122" s="33">
        <f t="shared" si="31"/>
        <v>1</v>
      </c>
      <c r="M122" s="33"/>
      <c r="N122" s="33"/>
      <c r="O122" s="33"/>
      <c r="P122" s="33"/>
      <c r="Q122" s="33"/>
      <c r="R122" s="33"/>
      <c r="S122" s="33"/>
      <c r="T122" s="435"/>
      <c r="U122" s="124"/>
      <c r="V122" s="568" t="s">
        <v>28</v>
      </c>
      <c r="W122" s="568"/>
      <c r="X122" s="568"/>
      <c r="Y122" s="568"/>
      <c r="Z122" s="568"/>
      <c r="AA122" s="429" t="s">
        <v>22</v>
      </c>
      <c r="AB122" s="434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>
        <f t="shared" ref="B123:B133" si="36">IFERROR(IF($A123=0,0, ($AD123)/$E$1  ),0)</f>
        <v>0</v>
      </c>
      <c r="C123" s="121">
        <f t="shared" ref="C123:C133" si="37">IF($A123=0,0,$B123*$E$1)</f>
        <v>0</v>
      </c>
      <c r="D123" s="121">
        <f t="shared" ref="D123:D133" si="38">IF($A123=0,0,$B123*$F$1)</f>
        <v>0</v>
      </c>
      <c r="E123" s="121">
        <f t="shared" ref="E123:E133" si="39">IFERROR(IF($A123=0,0,$AB123),0)</f>
        <v>0</v>
      </c>
      <c r="F123" s="122"/>
      <c r="I123" s="30">
        <v>1</v>
      </c>
      <c r="J123" s="30">
        <f>IF(I123=1,1,IF(SUM(J124:J$169)+SUM(I$26:I123)&lt;$I$22,1,0))</f>
        <v>1</v>
      </c>
      <c r="K123" s="33">
        <f t="shared" si="30"/>
        <v>1</v>
      </c>
      <c r="L123" s="33">
        <f t="shared" si="31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t="14.45" hidden="1" customHeight="1" x14ac:dyDescent="0.25">
      <c r="A124" s="30">
        <f t="shared" ref="A124:A129" si="40">IFERROR(IF(AD124&gt;0,T124,0),0)</f>
        <v>0</v>
      </c>
      <c r="B124" s="122">
        <f t="shared" si="36"/>
        <v>0</v>
      </c>
      <c r="C124" s="121">
        <f t="shared" si="37"/>
        <v>0</v>
      </c>
      <c r="D124" s="121">
        <f t="shared" si="38"/>
        <v>0</v>
      </c>
      <c r="E124" s="121">
        <f t="shared" si="39"/>
        <v>0</v>
      </c>
      <c r="F124" s="31"/>
      <c r="I124" s="30">
        <f t="shared" ref="I124:I133" si="41">IF($AD124=0,0,1)</f>
        <v>0</v>
      </c>
      <c r="J124" s="30">
        <f>IF(I124=1,1,IF(SUM(J125:J$169)+SUM(I$26:I124)&lt;$I$22,1,0))</f>
        <v>0</v>
      </c>
      <c r="K124" s="33">
        <f t="shared" si="30"/>
        <v>0</v>
      </c>
      <c r="L124" s="33">
        <f t="shared" si="3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42"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>
        <f t="shared" si="40"/>
        <v>0</v>
      </c>
      <c r="B125" s="122">
        <f t="shared" si="36"/>
        <v>0</v>
      </c>
      <c r="C125" s="121">
        <f t="shared" si="37"/>
        <v>0</v>
      </c>
      <c r="D125" s="121">
        <f t="shared" si="38"/>
        <v>0</v>
      </c>
      <c r="E125" s="121">
        <f t="shared" si="39"/>
        <v>0</v>
      </c>
      <c r="F125" s="31"/>
      <c r="I125" s="30">
        <f t="shared" si="41"/>
        <v>0</v>
      </c>
      <c r="J125" s="30">
        <f>IF(I125=1,1,IF(SUM(J126:J$169)+SUM(I$26:I125)&lt;$I$22,1,0))</f>
        <v>0</v>
      </c>
      <c r="K125" s="33">
        <f t="shared" si="30"/>
        <v>0</v>
      </c>
      <c r="L125" s="33">
        <f t="shared" si="31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42"/>
        <v>0</v>
      </c>
      <c r="AE125" s="32"/>
      <c r="AF125" s="39"/>
      <c r="AG125" s="38"/>
    </row>
    <row r="126" spans="1:33" s="27" customFormat="1" ht="14.45" hidden="1" customHeight="1" x14ac:dyDescent="0.25">
      <c r="A126" s="30">
        <f t="shared" si="40"/>
        <v>0</v>
      </c>
      <c r="B126" s="122">
        <f t="shared" si="36"/>
        <v>0</v>
      </c>
      <c r="C126" s="121">
        <f t="shared" si="37"/>
        <v>0</v>
      </c>
      <c r="D126" s="121">
        <f t="shared" si="38"/>
        <v>0</v>
      </c>
      <c r="E126" s="121">
        <f t="shared" si="39"/>
        <v>0</v>
      </c>
      <c r="F126" s="31"/>
      <c r="I126" s="30">
        <f t="shared" si="41"/>
        <v>0</v>
      </c>
      <c r="J126" s="30">
        <f>IF(I126=1,1,IF(SUM(J127:J$169)+SUM(I$26:I126)&lt;$I$22,1,0))</f>
        <v>0</v>
      </c>
      <c r="K126" s="33">
        <f t="shared" si="30"/>
        <v>0</v>
      </c>
      <c r="L126" s="33">
        <f t="shared" si="31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42"/>
        <v>0</v>
      </c>
      <c r="AE126" s="32"/>
      <c r="AF126" s="39"/>
      <c r="AG126" s="38"/>
    </row>
    <row r="127" spans="1:33" s="27" customFormat="1" hidden="1" x14ac:dyDescent="0.25">
      <c r="A127" s="30">
        <f t="shared" si="40"/>
        <v>0</v>
      </c>
      <c r="B127" s="122">
        <f t="shared" si="36"/>
        <v>0</v>
      </c>
      <c r="C127" s="121">
        <f t="shared" si="37"/>
        <v>0</v>
      </c>
      <c r="D127" s="121">
        <f t="shared" si="38"/>
        <v>0</v>
      </c>
      <c r="E127" s="121">
        <f t="shared" si="39"/>
        <v>0</v>
      </c>
      <c r="F127" s="31"/>
      <c r="I127" s="30">
        <f t="shared" si="41"/>
        <v>0</v>
      </c>
      <c r="J127" s="30">
        <f>IF(I127=1,1,IF(SUM(J128:J$169)+SUM(I$26:I127)&lt;$I$22,1,0))</f>
        <v>0</v>
      </c>
      <c r="K127" s="33">
        <f t="shared" si="30"/>
        <v>0</v>
      </c>
      <c r="L127" s="33">
        <f t="shared" si="31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42"/>
        <v>0</v>
      </c>
      <c r="AE127" s="32"/>
      <c r="AF127" s="39"/>
      <c r="AG127" s="38"/>
    </row>
    <row r="128" spans="1:33" s="27" customFormat="1" hidden="1" x14ac:dyDescent="0.25">
      <c r="A128" s="30">
        <f t="shared" si="40"/>
        <v>0</v>
      </c>
      <c r="B128" s="122">
        <f t="shared" si="36"/>
        <v>0</v>
      </c>
      <c r="C128" s="121">
        <f t="shared" si="37"/>
        <v>0</v>
      </c>
      <c r="D128" s="121">
        <f t="shared" si="38"/>
        <v>0</v>
      </c>
      <c r="E128" s="121">
        <f t="shared" si="39"/>
        <v>0</v>
      </c>
      <c r="F128" s="31"/>
      <c r="I128" s="30">
        <f t="shared" si="41"/>
        <v>0</v>
      </c>
      <c r="J128" s="30">
        <f>IF(I128=1,1,IF(SUM(J129:J$169)+SUM(I$26:I128)&lt;$I$22,1,0))</f>
        <v>0</v>
      </c>
      <c r="K128" s="33">
        <f t="shared" si="30"/>
        <v>0</v>
      </c>
      <c r="L128" s="33">
        <f t="shared" si="31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42"/>
        <v>0</v>
      </c>
      <c r="AE128" s="32"/>
      <c r="AF128" s="39"/>
      <c r="AG128" s="38"/>
    </row>
    <row r="129" spans="1:33" s="27" customFormat="1" hidden="1" x14ac:dyDescent="0.25">
      <c r="A129" s="30">
        <f t="shared" si="40"/>
        <v>0</v>
      </c>
      <c r="B129" s="122">
        <f t="shared" si="36"/>
        <v>0</v>
      </c>
      <c r="C129" s="121">
        <f t="shared" si="37"/>
        <v>0</v>
      </c>
      <c r="D129" s="121">
        <f t="shared" si="38"/>
        <v>0</v>
      </c>
      <c r="E129" s="121">
        <f t="shared" si="39"/>
        <v>0</v>
      </c>
      <c r="F129" s="31"/>
      <c r="I129" s="30">
        <f t="shared" si="41"/>
        <v>0</v>
      </c>
      <c r="J129" s="30">
        <f>IF(I129=1,1,IF(SUM(J130:J$169)+SUM(I$26:I129)&lt;$I$22,1,0))</f>
        <v>1</v>
      </c>
      <c r="K129" s="33">
        <f t="shared" si="30"/>
        <v>1</v>
      </c>
      <c r="L129" s="33">
        <f t="shared" si="3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42"/>
        <v>0</v>
      </c>
      <c r="AE129" s="32"/>
      <c r="AF129" s="39"/>
      <c r="AG129" s="38"/>
    </row>
    <row r="130" spans="1:33" s="27" customFormat="1" x14ac:dyDescent="0.25">
      <c r="A130" s="30"/>
      <c r="B130" s="122">
        <f t="shared" si="36"/>
        <v>0</v>
      </c>
      <c r="C130" s="121">
        <f t="shared" si="37"/>
        <v>0</v>
      </c>
      <c r="D130" s="121">
        <f t="shared" si="38"/>
        <v>0</v>
      </c>
      <c r="E130" s="121">
        <f t="shared" si="39"/>
        <v>0</v>
      </c>
      <c r="F130" s="31"/>
      <c r="I130" s="30">
        <f t="shared" si="41"/>
        <v>0</v>
      </c>
      <c r="J130" s="30">
        <f>IF(I130=1,1,IF(SUM(J131:J$169)+SUM(I$26:I130)&lt;$I$22,1,0))</f>
        <v>1</v>
      </c>
      <c r="K130" s="33">
        <f t="shared" si="30"/>
        <v>1</v>
      </c>
      <c r="L130" s="33">
        <f t="shared" si="3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42"/>
        <v>0</v>
      </c>
      <c r="AE130" s="32"/>
      <c r="AF130" s="39"/>
      <c r="AG130" s="38"/>
    </row>
    <row r="131" spans="1:33" s="27" customFormat="1" x14ac:dyDescent="0.25">
      <c r="A131" s="30"/>
      <c r="B131" s="122">
        <f t="shared" si="36"/>
        <v>0</v>
      </c>
      <c r="C131" s="121">
        <f t="shared" si="37"/>
        <v>0</v>
      </c>
      <c r="D131" s="121">
        <f t="shared" si="38"/>
        <v>0</v>
      </c>
      <c r="E131" s="121">
        <f t="shared" si="39"/>
        <v>0</v>
      </c>
      <c r="F131" s="31"/>
      <c r="I131" s="30">
        <f t="shared" si="41"/>
        <v>0</v>
      </c>
      <c r="J131" s="30">
        <f>IF(I131=1,1,IF(SUM(J132:J$169)+SUM(I$26:I131)&lt;$I$22,1,0))</f>
        <v>1</v>
      </c>
      <c r="K131" s="33">
        <f t="shared" si="30"/>
        <v>1</v>
      </c>
      <c r="L131" s="33">
        <f t="shared" si="3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42"/>
        <v>0</v>
      </c>
      <c r="AE131" s="32"/>
      <c r="AF131" s="39"/>
      <c r="AG131" s="38"/>
    </row>
    <row r="132" spans="1:33" s="27" customFormat="1" x14ac:dyDescent="0.25">
      <c r="A132" s="30"/>
      <c r="B132" s="122">
        <f t="shared" si="36"/>
        <v>0</v>
      </c>
      <c r="C132" s="121">
        <f t="shared" si="37"/>
        <v>0</v>
      </c>
      <c r="D132" s="121">
        <f t="shared" si="38"/>
        <v>0</v>
      </c>
      <c r="E132" s="121">
        <f t="shared" si="39"/>
        <v>0</v>
      </c>
      <c r="F132" s="31"/>
      <c r="I132" s="30">
        <f t="shared" si="41"/>
        <v>0</v>
      </c>
      <c r="J132" s="30">
        <f>IF(I132=1,1,IF(SUM(J133:J$169)+SUM(I$26:I132)&lt;$I$22,1,0))</f>
        <v>1</v>
      </c>
      <c r="K132" s="33">
        <f t="shared" si="30"/>
        <v>1</v>
      </c>
      <c r="L132" s="33">
        <f t="shared" si="3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42"/>
        <v>0</v>
      </c>
      <c r="AE132" s="32"/>
      <c r="AF132" s="39"/>
      <c r="AG132" s="38"/>
    </row>
    <row r="133" spans="1:33" s="27" customFormat="1" x14ac:dyDescent="0.25">
      <c r="A133" s="30"/>
      <c r="B133" s="122">
        <f t="shared" si="36"/>
        <v>0</v>
      </c>
      <c r="C133" s="121">
        <f t="shared" si="37"/>
        <v>0</v>
      </c>
      <c r="D133" s="121">
        <f t="shared" si="38"/>
        <v>0</v>
      </c>
      <c r="E133" s="121">
        <f t="shared" si="39"/>
        <v>0</v>
      </c>
      <c r="F133" s="31"/>
      <c r="I133" s="30">
        <f t="shared" si="41"/>
        <v>0</v>
      </c>
      <c r="J133" s="30">
        <f>IF(I133=1,1,IF(SUM(J134:J$169)+SUM(I$26:I133)&lt;$I$22,1,0))</f>
        <v>1</v>
      </c>
      <c r="K133" s="33">
        <f t="shared" si="30"/>
        <v>1</v>
      </c>
      <c r="L133" s="33">
        <f t="shared" si="31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42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30"/>
        <v>1</v>
      </c>
      <c r="L134" s="61">
        <f t="shared" si="31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ROUND(SUM(AD123:AD133),2)</f>
        <v>0</v>
      </c>
      <c r="AE134" s="102"/>
      <c r="AF134" s="104"/>
      <c r="AG134" s="103"/>
    </row>
    <row r="135" spans="1:33" s="27" customFormat="1" ht="25.5" x14ac:dyDescent="0.25">
      <c r="H135" s="138" t="s">
        <v>26</v>
      </c>
      <c r="I135" s="30">
        <v>1</v>
      </c>
      <c r="J135" s="30">
        <f>IF(I135=1,1,IF(SUM(J137:J$169)+SUM(I$26:I135)&lt;$I$22,1,0))</f>
        <v>1</v>
      </c>
      <c r="K135" s="33">
        <f t="shared" si="30"/>
        <v>1</v>
      </c>
      <c r="L135" s="33">
        <f t="shared" si="31"/>
        <v>1</v>
      </c>
      <c r="M135" s="33"/>
      <c r="N135" s="33"/>
      <c r="O135" s="33"/>
      <c r="P135" s="33"/>
      <c r="Q135" s="33"/>
      <c r="R135" s="33"/>
      <c r="S135" s="33"/>
      <c r="T135" s="435" t="s">
        <v>8</v>
      </c>
      <c r="U135" s="124"/>
      <c r="V135" s="568" t="s">
        <v>25</v>
      </c>
      <c r="W135" s="568"/>
      <c r="X135" s="568"/>
      <c r="Y135" s="568"/>
      <c r="Z135" s="568"/>
      <c r="AA135" s="429" t="s">
        <v>22</v>
      </c>
      <c r="AB135" s="434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431" t="s">
        <v>480</v>
      </c>
      <c r="W136" s="431"/>
      <c r="X136" s="431"/>
      <c r="Y136" s="431"/>
      <c r="Z136" s="431"/>
      <c r="AA136" s="131" t="s">
        <v>441</v>
      </c>
      <c r="AB136" s="115">
        <v>2</v>
      </c>
      <c r="AC136" s="207">
        <f>VLOOKUP(V136,BASE!$B$5:$E$60,4,FALSE)</f>
        <v>162</v>
      </c>
      <c r="AD136" s="113">
        <f>ROUND(AC136*AB136,2)</f>
        <v>324</v>
      </c>
      <c r="AE136" s="32"/>
      <c r="AF136" s="39"/>
      <c r="AG136" s="38"/>
    </row>
    <row r="137" spans="1:33" s="27" customFormat="1" x14ac:dyDescent="0.25">
      <c r="A137" s="30"/>
      <c r="B137" s="122">
        <f t="shared" ref="B137:B147" si="43">IFERROR(IF($A137=0,0, ($AD137)/$E$1  ),0)</f>
        <v>0</v>
      </c>
      <c r="C137" s="121">
        <f t="shared" ref="C137:C147" si="44">IF($A137=0,0,$B137*$E$1)</f>
        <v>0</v>
      </c>
      <c r="D137" s="121">
        <f t="shared" ref="D137:D147" si="45">IF($A137=0,0,$B137*$F$1)</f>
        <v>0</v>
      </c>
      <c r="E137" s="121">
        <f t="shared" ref="E137:E147" si="46">IFERROR(IF($A137=0,0,$AB137),0)</f>
        <v>0</v>
      </c>
      <c r="F137" s="31"/>
      <c r="G137" s="27">
        <f t="shared" ref="G137:G147" ca="1" si="47">IF($H137=0,0,IFERROR(INDIRECT(CONCATENATE("'",$T137,"'!E1")),0))</f>
        <v>0</v>
      </c>
      <c r="H137" s="435">
        <f t="shared" ref="H137:H147" ca="1" si="48">IFERROR(IF(CONCATENATE(INDIRECT(CONCATENATE("'",$T137,"'!B1")))=CONCATENATE($T137),1,0),0)</f>
        <v>0</v>
      </c>
      <c r="I137" s="30">
        <v>1</v>
      </c>
      <c r="J137" s="30">
        <v>0</v>
      </c>
      <c r="K137" s="33">
        <f t="shared" si="30"/>
        <v>1</v>
      </c>
      <c r="L137" s="33">
        <f t="shared" si="31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>ROUND(AC137*AB137,4)</f>
        <v>0</v>
      </c>
      <c r="AE137" s="32"/>
      <c r="AF137" s="133"/>
      <c r="AG137" s="38"/>
    </row>
    <row r="138" spans="1:33" s="27" customFormat="1" hidden="1" x14ac:dyDescent="0.25">
      <c r="A138" s="30">
        <f t="shared" ref="A138:A147" si="49">IFERROR(IF(AD138&gt;0,T138,0),0)</f>
        <v>0</v>
      </c>
      <c r="B138" s="122">
        <f t="shared" si="43"/>
        <v>0</v>
      </c>
      <c r="C138" s="121">
        <f t="shared" si="44"/>
        <v>0</v>
      </c>
      <c r="D138" s="121">
        <f t="shared" si="45"/>
        <v>0</v>
      </c>
      <c r="E138" s="121">
        <f t="shared" si="46"/>
        <v>0</v>
      </c>
      <c r="G138" s="27">
        <f t="shared" ca="1" si="47"/>
        <v>0</v>
      </c>
      <c r="H138" s="435">
        <f t="shared" ca="1" si="48"/>
        <v>0</v>
      </c>
      <c r="I138" s="30">
        <f t="shared" ref="I138:I147" si="50">IF($AD138=0,0,1)</f>
        <v>0</v>
      </c>
      <c r="J138" s="30">
        <v>0</v>
      </c>
      <c r="K138" s="33">
        <f t="shared" si="30"/>
        <v>0</v>
      </c>
      <c r="L138" s="33">
        <f t="shared" si="31"/>
        <v>0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7" si="51">ROUND(AC138*AB138,4)</f>
        <v>0</v>
      </c>
      <c r="AE138" s="32"/>
      <c r="AF138" s="39"/>
      <c r="AG138" s="38"/>
    </row>
    <row r="139" spans="1:33" s="27" customFormat="1" hidden="1" x14ac:dyDescent="0.25">
      <c r="A139" s="30">
        <f t="shared" si="49"/>
        <v>0</v>
      </c>
      <c r="B139" s="122">
        <f t="shared" si="43"/>
        <v>0</v>
      </c>
      <c r="C139" s="121">
        <f t="shared" si="44"/>
        <v>0</v>
      </c>
      <c r="D139" s="121">
        <f t="shared" si="45"/>
        <v>0</v>
      </c>
      <c r="E139" s="121">
        <f t="shared" si="46"/>
        <v>0</v>
      </c>
      <c r="G139" s="27">
        <f t="shared" ca="1" si="47"/>
        <v>0</v>
      </c>
      <c r="H139" s="435">
        <f t="shared" ca="1" si="48"/>
        <v>0</v>
      </c>
      <c r="I139" s="30">
        <f t="shared" si="50"/>
        <v>0</v>
      </c>
      <c r="J139" s="30">
        <v>0</v>
      </c>
      <c r="K139" s="33">
        <f t="shared" si="30"/>
        <v>0</v>
      </c>
      <c r="L139" s="33">
        <f t="shared" si="31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51"/>
        <v>0</v>
      </c>
      <c r="AE139" s="32"/>
      <c r="AF139" s="39"/>
      <c r="AG139" s="38"/>
    </row>
    <row r="140" spans="1:33" s="27" customFormat="1" hidden="1" x14ac:dyDescent="0.25">
      <c r="A140" s="30">
        <f t="shared" si="49"/>
        <v>0</v>
      </c>
      <c r="B140" s="122">
        <f t="shared" si="43"/>
        <v>0</v>
      </c>
      <c r="C140" s="121">
        <f t="shared" si="44"/>
        <v>0</v>
      </c>
      <c r="D140" s="121">
        <f t="shared" si="45"/>
        <v>0</v>
      </c>
      <c r="E140" s="121">
        <f t="shared" si="46"/>
        <v>0</v>
      </c>
      <c r="G140" s="27">
        <f t="shared" ca="1" si="47"/>
        <v>0</v>
      </c>
      <c r="H140" s="435">
        <f t="shared" ca="1" si="48"/>
        <v>0</v>
      </c>
      <c r="I140" s="30">
        <f t="shared" si="50"/>
        <v>0</v>
      </c>
      <c r="J140" s="30">
        <v>0</v>
      </c>
      <c r="K140" s="33">
        <f t="shared" si="30"/>
        <v>0</v>
      </c>
      <c r="L140" s="33">
        <f t="shared" si="3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51"/>
        <v>0</v>
      </c>
      <c r="AE140" s="32"/>
      <c r="AF140" s="39"/>
      <c r="AG140" s="38"/>
    </row>
    <row r="141" spans="1:33" s="27" customFormat="1" hidden="1" x14ac:dyDescent="0.25">
      <c r="A141" s="30">
        <f t="shared" si="49"/>
        <v>0</v>
      </c>
      <c r="B141" s="122">
        <f t="shared" si="43"/>
        <v>0</v>
      </c>
      <c r="C141" s="121">
        <f t="shared" si="44"/>
        <v>0</v>
      </c>
      <c r="D141" s="121">
        <f t="shared" si="45"/>
        <v>0</v>
      </c>
      <c r="E141" s="121">
        <f t="shared" si="46"/>
        <v>0</v>
      </c>
      <c r="G141" s="27">
        <f t="shared" ca="1" si="47"/>
        <v>0</v>
      </c>
      <c r="H141" s="435">
        <f t="shared" ca="1" si="48"/>
        <v>0</v>
      </c>
      <c r="I141" s="30">
        <f t="shared" si="50"/>
        <v>0</v>
      </c>
      <c r="J141" s="30">
        <v>0</v>
      </c>
      <c r="K141" s="33">
        <f t="shared" si="30"/>
        <v>0</v>
      </c>
      <c r="L141" s="33">
        <f t="shared" si="3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51"/>
        <v>0</v>
      </c>
      <c r="AE141" s="32"/>
      <c r="AF141" s="39"/>
      <c r="AG141" s="38"/>
    </row>
    <row r="142" spans="1:33" s="27" customFormat="1" hidden="1" x14ac:dyDescent="0.25">
      <c r="A142" s="30">
        <f t="shared" si="49"/>
        <v>0</v>
      </c>
      <c r="B142" s="122">
        <f t="shared" si="43"/>
        <v>0</v>
      </c>
      <c r="C142" s="121">
        <f t="shared" si="44"/>
        <v>0</v>
      </c>
      <c r="D142" s="121">
        <f t="shared" si="45"/>
        <v>0</v>
      </c>
      <c r="E142" s="121">
        <f t="shared" si="46"/>
        <v>0</v>
      </c>
      <c r="G142" s="27">
        <f t="shared" ca="1" si="47"/>
        <v>0</v>
      </c>
      <c r="H142" s="435">
        <f t="shared" ca="1" si="48"/>
        <v>0</v>
      </c>
      <c r="I142" s="30">
        <f t="shared" si="50"/>
        <v>0</v>
      </c>
      <c r="J142" s="30">
        <v>0</v>
      </c>
      <c r="K142" s="33">
        <f t="shared" si="30"/>
        <v>0</v>
      </c>
      <c r="L142" s="33">
        <f t="shared" si="3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51"/>
        <v>0</v>
      </c>
      <c r="AE142" s="32"/>
      <c r="AF142" s="39"/>
      <c r="AG142" s="38"/>
    </row>
    <row r="143" spans="1:33" s="27" customFormat="1" hidden="1" x14ac:dyDescent="0.25">
      <c r="A143" s="30">
        <f t="shared" si="49"/>
        <v>0</v>
      </c>
      <c r="B143" s="122">
        <f t="shared" si="43"/>
        <v>0</v>
      </c>
      <c r="C143" s="121">
        <f t="shared" si="44"/>
        <v>0</v>
      </c>
      <c r="D143" s="121">
        <f t="shared" si="45"/>
        <v>0</v>
      </c>
      <c r="E143" s="121">
        <f t="shared" si="46"/>
        <v>0</v>
      </c>
      <c r="G143" s="27">
        <f t="shared" ca="1" si="47"/>
        <v>0</v>
      </c>
      <c r="H143" s="435">
        <f t="shared" ca="1" si="48"/>
        <v>0</v>
      </c>
      <c r="I143" s="30">
        <f t="shared" si="50"/>
        <v>0</v>
      </c>
      <c r="J143" s="30">
        <v>0</v>
      </c>
      <c r="K143" s="33">
        <f t="shared" si="30"/>
        <v>0</v>
      </c>
      <c r="L143" s="33">
        <f t="shared" si="3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51"/>
        <v>0</v>
      </c>
      <c r="AE143" s="32"/>
      <c r="AF143" s="39"/>
      <c r="AG143" s="38"/>
    </row>
    <row r="144" spans="1:33" s="27" customFormat="1" hidden="1" x14ac:dyDescent="0.25">
      <c r="A144" s="30">
        <f t="shared" si="49"/>
        <v>0</v>
      </c>
      <c r="B144" s="122">
        <f t="shared" si="43"/>
        <v>0</v>
      </c>
      <c r="C144" s="121">
        <f t="shared" si="44"/>
        <v>0</v>
      </c>
      <c r="D144" s="121">
        <f t="shared" si="45"/>
        <v>0</v>
      </c>
      <c r="E144" s="121">
        <f t="shared" si="46"/>
        <v>0</v>
      </c>
      <c r="G144" s="27">
        <f t="shared" ca="1" si="47"/>
        <v>0</v>
      </c>
      <c r="H144" s="435">
        <f t="shared" ca="1" si="48"/>
        <v>0</v>
      </c>
      <c r="I144" s="30">
        <f t="shared" si="50"/>
        <v>0</v>
      </c>
      <c r="J144" s="30">
        <v>0</v>
      </c>
      <c r="K144" s="33">
        <f t="shared" si="30"/>
        <v>0</v>
      </c>
      <c r="L144" s="33">
        <f t="shared" si="3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51"/>
        <v>0</v>
      </c>
      <c r="AE144" s="32"/>
      <c r="AF144" s="39"/>
      <c r="AG144" s="38"/>
    </row>
    <row r="145" spans="1:33" s="27" customFormat="1" hidden="1" x14ac:dyDescent="0.25">
      <c r="A145" s="30">
        <f t="shared" si="49"/>
        <v>0</v>
      </c>
      <c r="B145" s="122">
        <f t="shared" si="43"/>
        <v>0</v>
      </c>
      <c r="C145" s="121">
        <f t="shared" si="44"/>
        <v>0</v>
      </c>
      <c r="D145" s="121">
        <f t="shared" si="45"/>
        <v>0</v>
      </c>
      <c r="E145" s="121">
        <f t="shared" si="46"/>
        <v>0</v>
      </c>
      <c r="G145" s="27">
        <f t="shared" ca="1" si="47"/>
        <v>0</v>
      </c>
      <c r="H145" s="435">
        <f t="shared" ca="1" si="48"/>
        <v>0</v>
      </c>
      <c r="I145" s="30">
        <f t="shared" si="50"/>
        <v>0</v>
      </c>
      <c r="J145" s="30">
        <v>0</v>
      </c>
      <c r="K145" s="33">
        <f t="shared" si="30"/>
        <v>0</v>
      </c>
      <c r="L145" s="33">
        <f t="shared" si="3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51"/>
        <v>0</v>
      </c>
      <c r="AE145" s="32"/>
      <c r="AF145" s="39"/>
      <c r="AG145" s="38"/>
    </row>
    <row r="146" spans="1:33" s="27" customFormat="1" hidden="1" x14ac:dyDescent="0.25">
      <c r="A146" s="30">
        <f t="shared" si="49"/>
        <v>0</v>
      </c>
      <c r="B146" s="122">
        <f t="shared" si="43"/>
        <v>0</v>
      </c>
      <c r="C146" s="121">
        <f t="shared" si="44"/>
        <v>0</v>
      </c>
      <c r="D146" s="121">
        <f t="shared" si="45"/>
        <v>0</v>
      </c>
      <c r="E146" s="121">
        <f t="shared" si="46"/>
        <v>0</v>
      </c>
      <c r="G146" s="27">
        <f t="shared" ca="1" si="47"/>
        <v>0</v>
      </c>
      <c r="H146" s="435">
        <f t="shared" ca="1" si="48"/>
        <v>0</v>
      </c>
      <c r="I146" s="30">
        <f t="shared" si="50"/>
        <v>0</v>
      </c>
      <c r="J146" s="30">
        <v>0</v>
      </c>
      <c r="K146" s="33">
        <f t="shared" si="30"/>
        <v>0</v>
      </c>
      <c r="L146" s="33">
        <f t="shared" si="3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51"/>
        <v>0</v>
      </c>
      <c r="AE146" s="32"/>
      <c r="AF146" s="39"/>
      <c r="AG146" s="38"/>
    </row>
    <row r="147" spans="1:33" s="27" customFormat="1" hidden="1" x14ac:dyDescent="0.25">
      <c r="A147" s="30">
        <f t="shared" si="49"/>
        <v>0</v>
      </c>
      <c r="B147" s="122">
        <f t="shared" si="43"/>
        <v>0</v>
      </c>
      <c r="C147" s="121">
        <f t="shared" si="44"/>
        <v>0</v>
      </c>
      <c r="D147" s="121">
        <f t="shared" si="45"/>
        <v>0</v>
      </c>
      <c r="E147" s="121">
        <f t="shared" si="46"/>
        <v>0</v>
      </c>
      <c r="G147" s="27">
        <f t="shared" ca="1" si="47"/>
        <v>0</v>
      </c>
      <c r="H147" s="435">
        <f t="shared" ca="1" si="48"/>
        <v>0</v>
      </c>
      <c r="I147" s="30">
        <f t="shared" si="50"/>
        <v>0</v>
      </c>
      <c r="J147" s="30">
        <v>0</v>
      </c>
      <c r="K147" s="33">
        <f t="shared" si="30"/>
        <v>0</v>
      </c>
      <c r="L147" s="33">
        <f t="shared" si="3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51"/>
        <v>0</v>
      </c>
      <c r="AE147" s="32"/>
      <c r="AF147" s="39"/>
      <c r="AG147" s="38"/>
    </row>
    <row r="148" spans="1:33" s="101" customFormat="1" ht="22.35" customHeight="1" x14ac:dyDescent="0.25">
      <c r="A148" s="112"/>
      <c r="B148" s="112"/>
      <c r="C148" s="112"/>
      <c r="D148" s="112"/>
      <c r="E148" s="112"/>
      <c r="F148" s="112"/>
      <c r="I148" s="62">
        <v>1</v>
      </c>
      <c r="J148" s="62">
        <v>1</v>
      </c>
      <c r="K148" s="61">
        <f t="shared" si="30"/>
        <v>1</v>
      </c>
      <c r="L148" s="61">
        <f t="shared" si="31"/>
        <v>1</v>
      </c>
      <c r="M148" s="61"/>
      <c r="N148" s="61"/>
      <c r="O148" s="61"/>
      <c r="P148" s="61"/>
      <c r="Q148" s="61"/>
      <c r="R148" s="61"/>
      <c r="S148" s="61"/>
      <c r="T148" s="130"/>
      <c r="U148" s="111"/>
      <c r="V148" s="110"/>
      <c r="W148" s="110"/>
      <c r="X148" s="110"/>
      <c r="Y148" s="109"/>
      <c r="Z148" s="108"/>
      <c r="AA148" s="108"/>
      <c r="AB148" s="107"/>
      <c r="AC148" s="106" t="s">
        <v>23</v>
      </c>
      <c r="AD148" s="105">
        <f>IF($T$121=0,0,ROUND((SUM(AD136:AD138))/$T$121,2))</f>
        <v>8.1</v>
      </c>
      <c r="AE148" s="102"/>
      <c r="AF148" s="104"/>
      <c r="AG148" s="103"/>
    </row>
    <row r="149" spans="1:33" s="27" customFormat="1" ht="15" customHeight="1" x14ac:dyDescent="0.25">
      <c r="A149" s="31"/>
      <c r="B149" s="31"/>
      <c r="C149" s="31"/>
      <c r="D149" s="31"/>
      <c r="E149" s="31"/>
      <c r="F149" s="31"/>
      <c r="I149" s="30">
        <v>1</v>
      </c>
      <c r="J149" s="30">
        <f>IF(I149=1,1,IF(SUM(J150:J$169)+SUM(I$26:I149)&lt;$I$22,1,0))</f>
        <v>1</v>
      </c>
      <c r="K149" s="33">
        <f t="shared" si="30"/>
        <v>1</v>
      </c>
      <c r="L149" s="33">
        <f t="shared" si="31"/>
        <v>1</v>
      </c>
      <c r="M149" s="33"/>
      <c r="N149" s="33"/>
      <c r="O149" s="33"/>
      <c r="P149" s="33"/>
      <c r="Q149" s="33"/>
      <c r="R149" s="33"/>
      <c r="S149" s="33"/>
      <c r="T149" s="591" t="s">
        <v>8</v>
      </c>
      <c r="U149" s="124"/>
      <c r="V149" s="566"/>
      <c r="W149" s="566"/>
      <c r="X149" s="567"/>
      <c r="Y149" s="567"/>
      <c r="Z149" s="567"/>
      <c r="AA149" s="567"/>
      <c r="AB149" s="558"/>
      <c r="AC149" s="559"/>
      <c r="AD149" s="560"/>
      <c r="AE149" s="32"/>
      <c r="AF149" s="39"/>
      <c r="AG149" s="38"/>
    </row>
    <row r="150" spans="1:33" s="27" customForma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IF(I150=1,1,IF(SUM(J151:J$169)+SUM(I$26:I150)&lt;$I$22,1,0))</f>
        <v>1</v>
      </c>
      <c r="K150" s="33">
        <f t="shared" si="30"/>
        <v>1</v>
      </c>
      <c r="L150" s="33">
        <f t="shared" si="31"/>
        <v>1</v>
      </c>
      <c r="M150" s="33"/>
      <c r="N150" s="33"/>
      <c r="O150" s="33"/>
      <c r="P150" s="33"/>
      <c r="Q150" s="33"/>
      <c r="R150" s="33"/>
      <c r="S150" s="33"/>
      <c r="T150" s="592"/>
      <c r="U150" s="124"/>
      <c r="V150" s="566"/>
      <c r="W150" s="566"/>
      <c r="X150" s="567"/>
      <c r="Y150" s="479"/>
      <c r="Z150" s="479"/>
      <c r="AA150" s="479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0"/>
      <c r="B151" s="122">
        <f t="shared" ref="B151:B161" si="52">IFERROR(IF($A151=0,0, ($AD151)/$E$1  ),0)</f>
        <v>0</v>
      </c>
      <c r="C151" s="121">
        <f t="shared" ref="C151:C161" si="53">IF($A151=0,0,$B151*$E$1)</f>
        <v>0</v>
      </c>
      <c r="D151" s="121">
        <f t="shared" ref="D151:D161" si="54">IF($A151=0,0,$B151*$F$1)</f>
        <v>0</v>
      </c>
      <c r="E151" s="121">
        <f t="shared" ref="E151:E161" si="55">IFERROR(IF($A151=0,0,$AB151),0)</f>
        <v>0</v>
      </c>
      <c r="F151" s="31"/>
      <c r="I151" s="30">
        <v>1</v>
      </c>
      <c r="J151" s="30">
        <v>0</v>
      </c>
      <c r="K151" s="33">
        <f t="shared" si="30"/>
        <v>1</v>
      </c>
      <c r="L151" s="33">
        <f t="shared" si="31"/>
        <v>1</v>
      </c>
      <c r="M151" s="33"/>
      <c r="N151" s="33"/>
      <c r="O151" s="33"/>
      <c r="P151" s="33"/>
      <c r="Q151" s="33"/>
      <c r="R151" s="33"/>
      <c r="S151" s="120"/>
      <c r="T151" s="484"/>
      <c r="U151" s="118"/>
      <c r="V151" s="561"/>
      <c r="W151" s="561"/>
      <c r="X151" s="480"/>
      <c r="Y151" s="481"/>
      <c r="Z151" s="481"/>
      <c r="AA151" s="482"/>
      <c r="AB151" s="481"/>
      <c r="AC151" s="483"/>
      <c r="AD151" s="187"/>
      <c r="AE151" s="32"/>
      <c r="AF151" s="39"/>
      <c r="AG151" s="38"/>
    </row>
    <row r="152" spans="1:33" s="27" customFormat="1" hidden="1" x14ac:dyDescent="0.25">
      <c r="A152" s="30">
        <f t="shared" ref="A152:A161" si="56">IFERROR(IF(AD152&gt;0,T152,0),0)</f>
        <v>0</v>
      </c>
      <c r="B152" s="122">
        <f t="shared" si="52"/>
        <v>0</v>
      </c>
      <c r="C152" s="121">
        <f t="shared" si="53"/>
        <v>0</v>
      </c>
      <c r="D152" s="121">
        <f t="shared" si="54"/>
        <v>0</v>
      </c>
      <c r="E152" s="121">
        <f t="shared" si="55"/>
        <v>0</v>
      </c>
      <c r="F152" s="31"/>
      <c r="I152" s="30">
        <f t="shared" ref="I152:I161" si="57">IF($AD152=0,0,1)</f>
        <v>0</v>
      </c>
      <c r="J152" s="30">
        <v>0</v>
      </c>
      <c r="K152" s="33">
        <f t="shared" si="30"/>
        <v>0</v>
      </c>
      <c r="L152" s="33">
        <f t="shared" si="31"/>
        <v>0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2" t="s">
        <v>19</v>
      </c>
      <c r="W152" s="562"/>
      <c r="X152" s="474" t="s">
        <v>19</v>
      </c>
      <c r="Y152" s="475"/>
      <c r="Z152" s="475"/>
      <c r="AA152" s="476">
        <v>0</v>
      </c>
      <c r="AB152" s="475"/>
      <c r="AC152" s="477">
        <v>0</v>
      </c>
      <c r="AD152" s="478">
        <f t="shared" ref="AD152:AD161" si="58">ROUND(AA152*AB152*AC152,4)</f>
        <v>0</v>
      </c>
      <c r="AE152" s="32"/>
      <c r="AF152" s="39"/>
      <c r="AG152" s="38"/>
    </row>
    <row r="153" spans="1:33" s="27" customFormat="1" hidden="1" x14ac:dyDescent="0.25">
      <c r="A153" s="30">
        <f t="shared" si="56"/>
        <v>0</v>
      </c>
      <c r="B153" s="122">
        <f t="shared" si="52"/>
        <v>0</v>
      </c>
      <c r="C153" s="121">
        <f t="shared" si="53"/>
        <v>0</v>
      </c>
      <c r="D153" s="121">
        <f t="shared" si="54"/>
        <v>0</v>
      </c>
      <c r="E153" s="121">
        <f t="shared" si="55"/>
        <v>0</v>
      </c>
      <c r="F153" s="31"/>
      <c r="I153" s="30">
        <f t="shared" si="57"/>
        <v>0</v>
      </c>
      <c r="J153" s="30">
        <v>0</v>
      </c>
      <c r="K153" s="33">
        <f t="shared" si="30"/>
        <v>0</v>
      </c>
      <c r="L153" s="33">
        <f t="shared" si="3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58"/>
        <v>0</v>
      </c>
      <c r="AE153" s="32"/>
      <c r="AF153" s="39"/>
      <c r="AG153" s="38"/>
    </row>
    <row r="154" spans="1:33" s="27" customFormat="1" hidden="1" x14ac:dyDescent="0.25">
      <c r="A154" s="30">
        <f t="shared" si="56"/>
        <v>0</v>
      </c>
      <c r="B154" s="122">
        <f t="shared" si="52"/>
        <v>0</v>
      </c>
      <c r="C154" s="121">
        <f t="shared" si="53"/>
        <v>0</v>
      </c>
      <c r="D154" s="121">
        <f t="shared" si="54"/>
        <v>0</v>
      </c>
      <c r="E154" s="121">
        <f t="shared" si="55"/>
        <v>0</v>
      </c>
      <c r="F154" s="31"/>
      <c r="I154" s="30">
        <f t="shared" si="57"/>
        <v>0</v>
      </c>
      <c r="J154" s="30">
        <v>0</v>
      </c>
      <c r="K154" s="33">
        <f t="shared" si="30"/>
        <v>0</v>
      </c>
      <c r="L154" s="33">
        <f t="shared" si="3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58"/>
        <v>0</v>
      </c>
      <c r="AE154" s="32"/>
      <c r="AF154" s="39"/>
      <c r="AG154" s="38"/>
    </row>
    <row r="155" spans="1:33" s="27" customFormat="1" hidden="1" x14ac:dyDescent="0.25">
      <c r="A155" s="30">
        <f t="shared" si="56"/>
        <v>0</v>
      </c>
      <c r="B155" s="122">
        <f t="shared" si="52"/>
        <v>0</v>
      </c>
      <c r="C155" s="121">
        <f t="shared" si="53"/>
        <v>0</v>
      </c>
      <c r="D155" s="121">
        <f t="shared" si="54"/>
        <v>0</v>
      </c>
      <c r="E155" s="121">
        <f t="shared" si="55"/>
        <v>0</v>
      </c>
      <c r="F155" s="31"/>
      <c r="I155" s="30">
        <f t="shared" si="57"/>
        <v>0</v>
      </c>
      <c r="J155" s="30">
        <v>0</v>
      </c>
      <c r="K155" s="33">
        <f t="shared" ref="K155:K168" si="59">MAX(I155:J155)</f>
        <v>0</v>
      </c>
      <c r="L155" s="33">
        <f t="shared" ref="L155:L168" si="60">K155</f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58"/>
        <v>0</v>
      </c>
      <c r="AE155" s="32"/>
      <c r="AF155" s="39"/>
      <c r="AG155" s="38"/>
    </row>
    <row r="156" spans="1:33" s="27" customFormat="1" hidden="1" x14ac:dyDescent="0.25">
      <c r="A156" s="30">
        <f t="shared" si="56"/>
        <v>0</v>
      </c>
      <c r="B156" s="122">
        <f t="shared" si="52"/>
        <v>0</v>
      </c>
      <c r="C156" s="121">
        <f t="shared" si="53"/>
        <v>0</v>
      </c>
      <c r="D156" s="121">
        <f t="shared" si="54"/>
        <v>0</v>
      </c>
      <c r="E156" s="121">
        <f t="shared" si="55"/>
        <v>0</v>
      </c>
      <c r="F156" s="31"/>
      <c r="I156" s="30">
        <f t="shared" si="57"/>
        <v>0</v>
      </c>
      <c r="J156" s="30">
        <v>0</v>
      </c>
      <c r="K156" s="33">
        <f t="shared" si="59"/>
        <v>0</v>
      </c>
      <c r="L156" s="33">
        <f t="shared" si="60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58"/>
        <v>0</v>
      </c>
      <c r="AE156" s="32"/>
      <c r="AF156" s="39"/>
      <c r="AG156" s="38"/>
    </row>
    <row r="157" spans="1:33" s="27" customFormat="1" hidden="1" x14ac:dyDescent="0.25">
      <c r="A157" s="30">
        <f t="shared" si="56"/>
        <v>0</v>
      </c>
      <c r="B157" s="122">
        <f t="shared" si="52"/>
        <v>0</v>
      </c>
      <c r="C157" s="121">
        <f t="shared" si="53"/>
        <v>0</v>
      </c>
      <c r="D157" s="121">
        <f t="shared" si="54"/>
        <v>0</v>
      </c>
      <c r="E157" s="121">
        <f t="shared" si="55"/>
        <v>0</v>
      </c>
      <c r="F157" s="31"/>
      <c r="I157" s="30">
        <f t="shared" si="57"/>
        <v>0</v>
      </c>
      <c r="J157" s="30">
        <v>0</v>
      </c>
      <c r="K157" s="33">
        <f t="shared" si="59"/>
        <v>0</v>
      </c>
      <c r="L157" s="33">
        <f t="shared" si="60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58"/>
        <v>0</v>
      </c>
      <c r="AE157" s="32"/>
      <c r="AF157" s="39"/>
      <c r="AG157" s="38"/>
    </row>
    <row r="158" spans="1:33" s="27" customFormat="1" hidden="1" x14ac:dyDescent="0.25">
      <c r="A158" s="30">
        <f t="shared" si="56"/>
        <v>0</v>
      </c>
      <c r="B158" s="122">
        <f t="shared" si="52"/>
        <v>0</v>
      </c>
      <c r="C158" s="121">
        <f t="shared" si="53"/>
        <v>0</v>
      </c>
      <c r="D158" s="121">
        <f t="shared" si="54"/>
        <v>0</v>
      </c>
      <c r="E158" s="121">
        <f t="shared" si="55"/>
        <v>0</v>
      </c>
      <c r="F158" s="31"/>
      <c r="I158" s="30">
        <f t="shared" si="57"/>
        <v>0</v>
      </c>
      <c r="J158" s="30">
        <v>0</v>
      </c>
      <c r="K158" s="33">
        <f t="shared" si="59"/>
        <v>0</v>
      </c>
      <c r="L158" s="33">
        <f t="shared" si="60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58"/>
        <v>0</v>
      </c>
      <c r="AE158" s="32"/>
      <c r="AF158" s="39"/>
      <c r="AG158" s="38"/>
    </row>
    <row r="159" spans="1:33" s="27" customFormat="1" hidden="1" x14ac:dyDescent="0.25">
      <c r="A159" s="30">
        <f t="shared" si="56"/>
        <v>0</v>
      </c>
      <c r="B159" s="122">
        <f t="shared" si="52"/>
        <v>0</v>
      </c>
      <c r="C159" s="121">
        <f t="shared" si="53"/>
        <v>0</v>
      </c>
      <c r="D159" s="121">
        <f t="shared" si="54"/>
        <v>0</v>
      </c>
      <c r="E159" s="121">
        <f t="shared" si="55"/>
        <v>0</v>
      </c>
      <c r="F159" s="31"/>
      <c r="I159" s="30">
        <f t="shared" si="57"/>
        <v>0</v>
      </c>
      <c r="J159" s="30">
        <v>0</v>
      </c>
      <c r="K159" s="33">
        <f t="shared" si="59"/>
        <v>0</v>
      </c>
      <c r="L159" s="33">
        <f t="shared" si="60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58"/>
        <v>0</v>
      </c>
      <c r="AE159" s="32"/>
      <c r="AF159" s="39"/>
      <c r="AG159" s="38"/>
    </row>
    <row r="160" spans="1:33" s="27" customFormat="1" hidden="1" x14ac:dyDescent="0.25">
      <c r="A160" s="30">
        <f t="shared" si="56"/>
        <v>0</v>
      </c>
      <c r="B160" s="122">
        <f t="shared" si="52"/>
        <v>0</v>
      </c>
      <c r="C160" s="121">
        <f t="shared" si="53"/>
        <v>0</v>
      </c>
      <c r="D160" s="121">
        <f t="shared" si="54"/>
        <v>0</v>
      </c>
      <c r="E160" s="121">
        <f t="shared" si="55"/>
        <v>0</v>
      </c>
      <c r="F160" s="31"/>
      <c r="I160" s="30">
        <f t="shared" si="57"/>
        <v>0</v>
      </c>
      <c r="J160" s="30">
        <v>0</v>
      </c>
      <c r="K160" s="33">
        <f t="shared" si="59"/>
        <v>0</v>
      </c>
      <c r="L160" s="33">
        <f t="shared" si="60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58"/>
        <v>0</v>
      </c>
      <c r="AE160" s="32"/>
      <c r="AF160" s="39"/>
      <c r="AG160" s="38"/>
    </row>
    <row r="161" spans="1:33" s="27" customFormat="1" hidden="1" x14ac:dyDescent="0.25">
      <c r="A161" s="30">
        <f t="shared" si="56"/>
        <v>0</v>
      </c>
      <c r="B161" s="122">
        <f t="shared" si="52"/>
        <v>0</v>
      </c>
      <c r="C161" s="121">
        <f t="shared" si="53"/>
        <v>0</v>
      </c>
      <c r="D161" s="121">
        <f t="shared" si="54"/>
        <v>0</v>
      </c>
      <c r="E161" s="121">
        <f t="shared" si="55"/>
        <v>0</v>
      </c>
      <c r="F161" s="31"/>
      <c r="I161" s="30">
        <f t="shared" si="57"/>
        <v>0</v>
      </c>
      <c r="J161" s="30">
        <v>0</v>
      </c>
      <c r="K161" s="33">
        <f t="shared" si="59"/>
        <v>0</v>
      </c>
      <c r="L161" s="33">
        <f t="shared" si="60"/>
        <v>0</v>
      </c>
      <c r="M161" s="33"/>
      <c r="N161" s="33"/>
      <c r="O161" s="33"/>
      <c r="P161" s="33"/>
      <c r="Q161" s="33"/>
      <c r="R161" s="33"/>
      <c r="S161" s="120"/>
      <c r="T161" s="119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58"/>
        <v>0</v>
      </c>
      <c r="AE161" s="32"/>
      <c r="AF161" s="39"/>
      <c r="AG161" s="38"/>
    </row>
    <row r="162" spans="1:33" s="101" customFormat="1" ht="22.35" customHeight="1" x14ac:dyDescent="0.25">
      <c r="A162" s="112"/>
      <c r="B162" s="112"/>
      <c r="C162" s="112"/>
      <c r="D162" s="112"/>
      <c r="E162" s="112"/>
      <c r="F162" s="112"/>
      <c r="G162" s="27"/>
      <c r="H162" s="27"/>
      <c r="I162" s="62">
        <v>1</v>
      </c>
      <c r="J162" s="62">
        <v>1</v>
      </c>
      <c r="K162" s="61">
        <f t="shared" si="59"/>
        <v>1</v>
      </c>
      <c r="L162" s="61">
        <f t="shared" si="60"/>
        <v>1</v>
      </c>
      <c r="M162" s="61"/>
      <c r="N162" s="61"/>
      <c r="O162" s="61"/>
      <c r="P162" s="61"/>
      <c r="Q162" s="61"/>
      <c r="R162" s="61"/>
      <c r="S162" s="61"/>
      <c r="T162" s="111"/>
      <c r="U162" s="111"/>
      <c r="V162" s="110"/>
      <c r="W162" s="110"/>
      <c r="X162" s="110"/>
      <c r="Y162" s="109"/>
      <c r="Z162" s="108"/>
      <c r="AA162" s="108"/>
      <c r="AB162" s="107"/>
      <c r="AC162" s="106"/>
      <c r="AD162" s="105"/>
      <c r="AE162" s="102"/>
      <c r="AF162" s="104"/>
      <c r="AG162" s="103"/>
    </row>
    <row r="163" spans="1:33" s="27" customFormat="1" ht="18" customHeight="1" x14ac:dyDescent="0.25">
      <c r="A163" s="31"/>
      <c r="B163" s="31"/>
      <c r="C163" s="31"/>
      <c r="D163" s="31"/>
      <c r="E163" s="31"/>
      <c r="F163" s="31"/>
      <c r="G163" s="100" t="s">
        <v>18</v>
      </c>
      <c r="H163" s="100" t="s">
        <v>17</v>
      </c>
      <c r="I163" s="30">
        <v>1</v>
      </c>
      <c r="J163" s="30">
        <f>IF(I163=1,1,IF(SUM(J164:J$169)+SUM(I$26:I163)&lt;$I$22,1,0))</f>
        <v>1</v>
      </c>
      <c r="K163" s="33">
        <f t="shared" si="59"/>
        <v>1</v>
      </c>
      <c r="L163" s="33">
        <f t="shared" si="60"/>
        <v>1</v>
      </c>
      <c r="M163" s="33"/>
      <c r="N163" s="33"/>
      <c r="O163" s="33"/>
      <c r="P163" s="33"/>
      <c r="Q163" s="33"/>
      <c r="R163" s="33"/>
      <c r="S163" s="33"/>
      <c r="T163" s="60"/>
      <c r="U163" s="48"/>
      <c r="V163" s="99"/>
      <c r="W163" s="98"/>
      <c r="X163" s="97"/>
      <c r="Y163" s="96"/>
      <c r="Z163" s="95" t="s">
        <v>486</v>
      </c>
      <c r="AA163" s="94"/>
      <c r="AB163" s="93"/>
      <c r="AC163" s="92"/>
      <c r="AD163" s="91">
        <f>TRUNC(SUM(AD121+AD134+AD148+AD162),2)</f>
        <v>855.27</v>
      </c>
      <c r="AE163" s="32"/>
      <c r="AF163" s="39"/>
      <c r="AG163" s="38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64" t="s">
        <v>16</v>
      </c>
      <c r="H164" s="435">
        <f>IFERROR(IF(G164=$A$1,1,0),0)</f>
        <v>1</v>
      </c>
      <c r="I164" s="30">
        <f>IF($AD164=0,0,1)</f>
        <v>1</v>
      </c>
      <c r="J164" s="30">
        <f>H164</f>
        <v>1</v>
      </c>
      <c r="K164" s="33">
        <f t="shared" si="59"/>
        <v>1</v>
      </c>
      <c r="L164" s="33">
        <f t="shared" si="60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0"/>
      <c r="W164" s="90"/>
      <c r="X164" s="89"/>
      <c r="Y164" s="88"/>
      <c r="Z164" s="87" t="s">
        <v>266</v>
      </c>
      <c r="AA164" s="86"/>
      <c r="AB164" s="85">
        <v>0.12</v>
      </c>
      <c r="AC164" s="84"/>
      <c r="AD164" s="83">
        <f>TRUNC(AD163*AB164,2)</f>
        <v>102.63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 t="s">
        <v>16</v>
      </c>
      <c r="H165" s="435">
        <f>IFERROR(IF(G165=$A$1,1,0),0)</f>
        <v>1</v>
      </c>
      <c r="I165" s="30">
        <f>IF($AD165=0,0,1)</f>
        <v>1</v>
      </c>
      <c r="J165" s="30">
        <f>H165</f>
        <v>1</v>
      </c>
      <c r="K165" s="33">
        <f t="shared" si="59"/>
        <v>1</v>
      </c>
      <c r="L165" s="33">
        <f t="shared" si="60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82"/>
      <c r="W165" s="82"/>
      <c r="X165" s="81"/>
      <c r="Y165" s="80"/>
      <c r="Z165" s="79" t="s">
        <v>267</v>
      </c>
      <c r="AA165" s="78"/>
      <c r="AB165" s="77">
        <v>0.10787172011661809</v>
      </c>
      <c r="AC165" s="76"/>
      <c r="AD165" s="75">
        <f>TRUNC((AD164+AD163)*AB165,2)</f>
        <v>103.33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 t="s">
        <v>16</v>
      </c>
      <c r="H166" s="435">
        <f>IFERROR(IF(G166=$A$1,1,0),0)</f>
        <v>1</v>
      </c>
      <c r="I166" s="30">
        <f>IF($AD166=0,0,1)</f>
        <v>1</v>
      </c>
      <c r="J166" s="30">
        <f>H166</f>
        <v>1</v>
      </c>
      <c r="K166" s="33">
        <f t="shared" si="59"/>
        <v>1</v>
      </c>
      <c r="L166" s="33">
        <f t="shared" si="60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268</v>
      </c>
      <c r="AA166" s="78"/>
      <c r="AB166" s="77">
        <v>5.8309037900874654E-2</v>
      </c>
      <c r="AC166" s="76"/>
      <c r="AD166" s="75">
        <f>TRUNC((AD164+AD163)*AB166,2)</f>
        <v>55.85</v>
      </c>
      <c r="AE166" s="32"/>
      <c r="AF166" s="39"/>
      <c r="AG166" s="38"/>
    </row>
    <row r="167" spans="1:33" s="27" customFormat="1" ht="18" hidden="1" customHeight="1" x14ac:dyDescent="0.25">
      <c r="A167" s="31"/>
      <c r="B167" s="31"/>
      <c r="C167" s="31"/>
      <c r="D167" s="31"/>
      <c r="E167" s="31"/>
      <c r="F167" s="31"/>
      <c r="G167" s="64" t="s">
        <v>14</v>
      </c>
      <c r="H167" s="435">
        <f>IFERROR(IF(G167=$A$1,1,0),0)</f>
        <v>0</v>
      </c>
      <c r="I167" s="30">
        <f>IF($AD167=0,0,1)</f>
        <v>0</v>
      </c>
      <c r="J167" s="30">
        <f>H167</f>
        <v>0</v>
      </c>
      <c r="K167" s="33">
        <f t="shared" si="59"/>
        <v>0</v>
      </c>
      <c r="L167" s="33">
        <f t="shared" si="60"/>
        <v>0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74"/>
      <c r="W167" s="74"/>
      <c r="X167" s="73"/>
      <c r="Y167" s="72"/>
      <c r="Z167" s="71" t="s">
        <v>15</v>
      </c>
      <c r="AA167" s="70"/>
      <c r="AB167" s="69">
        <v>0</v>
      </c>
      <c r="AC167" s="68"/>
      <c r="AD167" s="67">
        <f>ROUND(AD163*AB167,2)</f>
        <v>0</v>
      </c>
      <c r="AE167" s="32"/>
      <c r="AF167" s="39"/>
      <c r="AG167" s="38"/>
    </row>
    <row r="168" spans="1:33" s="27" customFormat="1" ht="18" customHeight="1" x14ac:dyDescent="0.25">
      <c r="A168" s="31"/>
      <c r="B168" s="66">
        <f>SUM(B$26:B$167)</f>
        <v>0</v>
      </c>
      <c r="C168" s="65">
        <f>SUM(C$26:C$167)</f>
        <v>0</v>
      </c>
      <c r="D168" s="65">
        <f>SUM(D$26:D$167)</f>
        <v>0</v>
      </c>
      <c r="E168" s="31"/>
      <c r="F168" s="31"/>
      <c r="G168" s="64" t="s">
        <v>14</v>
      </c>
      <c r="H168" s="435">
        <f>IFERROR(IF(G168=$A$1,1,0),0)</f>
        <v>0</v>
      </c>
      <c r="I168" s="62">
        <v>1</v>
      </c>
      <c r="J168" s="62">
        <v>1</v>
      </c>
      <c r="K168" s="61">
        <f t="shared" si="59"/>
        <v>1</v>
      </c>
      <c r="L168" s="61">
        <f t="shared" si="60"/>
        <v>1</v>
      </c>
      <c r="M168" s="61"/>
      <c r="N168" s="61"/>
      <c r="O168" s="61"/>
      <c r="P168" s="61"/>
      <c r="Q168" s="61"/>
      <c r="R168" s="61"/>
      <c r="S168" s="33"/>
      <c r="T168" s="60"/>
      <c r="U168" s="48"/>
      <c r="V168" s="59"/>
      <c r="W168" s="58"/>
      <c r="X168" s="57"/>
      <c r="Y168" s="56"/>
      <c r="Z168" s="55" t="s">
        <v>269</v>
      </c>
      <c r="AA168" s="54"/>
      <c r="AB168" s="53"/>
      <c r="AC168" s="52"/>
      <c r="AD168" s="51">
        <f>TRUNC(AD163+AD164+AD165+AD166,2)</f>
        <v>1117.08</v>
      </c>
      <c r="AE168" s="32"/>
      <c r="AF168" s="39"/>
      <c r="AG168" s="38"/>
    </row>
    <row r="169" spans="1:33" s="27" customFormat="1" ht="5.45" customHeight="1" x14ac:dyDescent="0.25">
      <c r="A169" s="31"/>
      <c r="B169" s="31"/>
      <c r="C169" s="31"/>
      <c r="D169" s="31"/>
      <c r="E169" s="31"/>
      <c r="F169" s="31"/>
      <c r="I169" s="30"/>
      <c r="J169" s="30"/>
      <c r="K169" s="33"/>
      <c r="L169" s="33"/>
      <c r="M169" s="33"/>
      <c r="N169" s="33"/>
      <c r="O169" s="33"/>
      <c r="P169" s="33"/>
      <c r="Q169" s="33"/>
      <c r="R169" s="33"/>
      <c r="S169" s="33"/>
      <c r="T169" s="29"/>
      <c r="U169" s="48"/>
      <c r="V169" s="47"/>
      <c r="W169" s="47"/>
      <c r="X169" s="46"/>
      <c r="Y169" s="45"/>
      <c r="Z169" s="44"/>
      <c r="AA169" s="43"/>
      <c r="AB169" s="42"/>
      <c r="AC169" s="41"/>
      <c r="AD169" s="50"/>
      <c r="AE169" s="32"/>
      <c r="AF169" s="39"/>
      <c r="AG169" s="38"/>
    </row>
    <row r="170" spans="1:33" s="32" customFormat="1" ht="18" customHeight="1" x14ac:dyDescent="0.25">
      <c r="A170" s="37"/>
      <c r="B170" s="37"/>
      <c r="C170" s="37"/>
      <c r="D170" s="37"/>
      <c r="E170" s="37"/>
      <c r="F170" s="37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49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0"/>
      <c r="AF174" s="39"/>
      <c r="AG174" s="38"/>
    </row>
    <row r="175" spans="1:33" s="32" customFormat="1" x14ac:dyDescent="0.25">
      <c r="A175" s="37"/>
      <c r="B175" s="36"/>
      <c r="C175" s="36"/>
      <c r="D175" s="36"/>
      <c r="E175" s="36"/>
      <c r="F175" s="36"/>
      <c r="G175" s="35"/>
      <c r="H175" s="35"/>
      <c r="I175" s="34"/>
      <c r="J175" s="34"/>
      <c r="K175" s="34"/>
      <c r="L175" s="33"/>
      <c r="M175" s="33"/>
      <c r="N175" s="33"/>
      <c r="O175" s="33"/>
      <c r="P175" s="33"/>
      <c r="Q175" s="33"/>
      <c r="R175" s="33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27" customFormat="1" x14ac:dyDescent="0.25">
      <c r="A202" s="31"/>
      <c r="B202" s="26"/>
      <c r="C202" s="26"/>
      <c r="D202" s="26"/>
      <c r="E202" s="26"/>
      <c r="F202" s="26"/>
      <c r="G202" s="21"/>
      <c r="H202" s="21"/>
      <c r="I202" s="25"/>
      <c r="J202" s="25"/>
      <c r="K202" s="25"/>
      <c r="L202" s="30"/>
      <c r="M202" s="30"/>
      <c r="N202" s="30"/>
      <c r="O202" s="30"/>
      <c r="P202" s="30"/>
      <c r="Q202" s="30"/>
      <c r="R202" s="30"/>
      <c r="T202" s="28"/>
      <c r="U202" s="29"/>
      <c r="V202" s="28"/>
      <c r="W202" s="28"/>
      <c r="X202" s="28"/>
      <c r="Y202" s="28"/>
      <c r="Z202" s="28"/>
      <c r="AA202" s="28"/>
      <c r="AB202" s="28"/>
      <c r="AC202" s="28"/>
      <c r="AD202" s="28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</sheetData>
  <autoFilter ref="L26:L168">
    <filterColumn colId="0">
      <filters>
        <filter val="1"/>
      </filters>
    </filterColumn>
  </autoFilter>
  <mergeCells count="130">
    <mergeCell ref="V156:W156"/>
    <mergeCell ref="V157:W157"/>
    <mergeCell ref="V158:W158"/>
    <mergeCell ref="V159:W159"/>
    <mergeCell ref="V160:W160"/>
    <mergeCell ref="V161:W161"/>
    <mergeCell ref="AD149:AD150"/>
    <mergeCell ref="V151:W151"/>
    <mergeCell ref="V152:W152"/>
    <mergeCell ref="V153:W153"/>
    <mergeCell ref="V154:W154"/>
    <mergeCell ref="V155:W155"/>
    <mergeCell ref="T149:T150"/>
    <mergeCell ref="V149:W150"/>
    <mergeCell ref="X149:X150"/>
    <mergeCell ref="Y149:AA149"/>
    <mergeCell ref="AB149:AB150"/>
    <mergeCell ref="AC149:AC150"/>
    <mergeCell ref="V142:Z142"/>
    <mergeCell ref="V143:Z143"/>
    <mergeCell ref="V144:Z144"/>
    <mergeCell ref="V145:Z145"/>
    <mergeCell ref="V146:Z146"/>
    <mergeCell ref="V147:Z147"/>
    <mergeCell ref="V135:Z135"/>
    <mergeCell ref="V137:Z137"/>
    <mergeCell ref="V138:Z138"/>
    <mergeCell ref="V139:Z139"/>
    <mergeCell ref="V140:Z140"/>
    <mergeCell ref="V141:Z141"/>
    <mergeCell ref="V128:Z128"/>
    <mergeCell ref="V129:Z129"/>
    <mergeCell ref="V130:Z130"/>
    <mergeCell ref="V131:Z131"/>
    <mergeCell ref="V132:Z132"/>
    <mergeCell ref="V133:Z133"/>
    <mergeCell ref="V122:Z122"/>
    <mergeCell ref="V123:Z123"/>
    <mergeCell ref="V124:Z124"/>
    <mergeCell ref="V125:Z125"/>
    <mergeCell ref="V126:Z126"/>
    <mergeCell ref="V127:Z127"/>
    <mergeCell ref="V101:W101"/>
    <mergeCell ref="V102:W102"/>
    <mergeCell ref="V103:W103"/>
    <mergeCell ref="V104:W104"/>
    <mergeCell ref="V121:W121"/>
    <mergeCell ref="X121:Y121"/>
    <mergeCell ref="V95:W95"/>
    <mergeCell ref="V96:W96"/>
    <mergeCell ref="V97:W97"/>
    <mergeCell ref="V98:W98"/>
    <mergeCell ref="V99:W99"/>
    <mergeCell ref="V100:W100"/>
    <mergeCell ref="V89:W89"/>
    <mergeCell ref="V90:W90"/>
    <mergeCell ref="V91:W91"/>
    <mergeCell ref="V92:W92"/>
    <mergeCell ref="V93:W93"/>
    <mergeCell ref="V94:W94"/>
    <mergeCell ref="V83:W83"/>
    <mergeCell ref="V84:W84"/>
    <mergeCell ref="V85:W85"/>
    <mergeCell ref="V86:W86"/>
    <mergeCell ref="V87:W87"/>
    <mergeCell ref="V88:W88"/>
    <mergeCell ref="V77:W77"/>
    <mergeCell ref="V78:W78"/>
    <mergeCell ref="V79:W79"/>
    <mergeCell ref="V80:W80"/>
    <mergeCell ref="V81:W81"/>
    <mergeCell ref="V82:W82"/>
    <mergeCell ref="V71:W71"/>
    <mergeCell ref="V72:W72"/>
    <mergeCell ref="V73:W73"/>
    <mergeCell ref="V74:W74"/>
    <mergeCell ref="V75:W75"/>
    <mergeCell ref="V76:W76"/>
    <mergeCell ref="V65:W65"/>
    <mergeCell ref="V66:W66"/>
    <mergeCell ref="V67:W67"/>
    <mergeCell ref="V68:W68"/>
    <mergeCell ref="V69:W69"/>
    <mergeCell ref="V70:W70"/>
    <mergeCell ref="V59:W59"/>
    <mergeCell ref="V60:W60"/>
    <mergeCell ref="V61:W61"/>
    <mergeCell ref="V62:W62"/>
    <mergeCell ref="V63:W63"/>
    <mergeCell ref="V64:W64"/>
    <mergeCell ref="V53:W53"/>
    <mergeCell ref="V54:W54"/>
    <mergeCell ref="V55:W55"/>
    <mergeCell ref="V56:W56"/>
    <mergeCell ref="V57:W57"/>
    <mergeCell ref="V58:W58"/>
    <mergeCell ref="V47:W47"/>
    <mergeCell ref="V48:W48"/>
    <mergeCell ref="V49:W49"/>
    <mergeCell ref="V50:W50"/>
    <mergeCell ref="V51:W51"/>
    <mergeCell ref="V52:W52"/>
    <mergeCell ref="V41:W41"/>
    <mergeCell ref="V42:W42"/>
    <mergeCell ref="V43:W43"/>
    <mergeCell ref="V44:W44"/>
    <mergeCell ref="V45:W45"/>
    <mergeCell ref="V46:W46"/>
    <mergeCell ref="V34:W34"/>
    <mergeCell ref="V35:W35"/>
    <mergeCell ref="V36:W36"/>
    <mergeCell ref="V37:W37"/>
    <mergeCell ref="V38:W38"/>
    <mergeCell ref="V40:W40"/>
    <mergeCell ref="AD27:AD28"/>
    <mergeCell ref="V29:W29"/>
    <mergeCell ref="V30:W30"/>
    <mergeCell ref="V31:W31"/>
    <mergeCell ref="V32:W32"/>
    <mergeCell ref="V33:W33"/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</mergeCells>
  <conditionalFormatting sqref="T117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3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4:H16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4:G168 G105 G108:G117">
      <formula1>"CONSULTORIA,SICRO"</formula1>
    </dataValidation>
    <dataValidation type="whole" allowBlank="1" showInputMessage="1" showErrorMessage="1" sqref="T105 T108:T117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  <outlinePr summaryBelow="0"/>
    <pageSetUpPr fitToPage="1"/>
  </sheetPr>
  <dimension ref="A1:AG204"/>
  <sheetViews>
    <sheetView showGridLines="0" zoomScaleNormal="100" zoomScaleSheetLayoutView="100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1" hidden="1" customWidth="1" outlineLevel="1"/>
    <col min="8" max="8" width="10.5703125" style="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1" hidden="1" customWidth="1"/>
    <col min="20" max="20" width="15.85546875" style="24" hidden="1" customWidth="1"/>
    <col min="21" max="21" width="0.5703125" style="24" customWidth="1"/>
    <col min="22" max="22" width="17.5703125" style="24" customWidth="1"/>
    <col min="23" max="23" width="22.5703125" style="24" customWidth="1"/>
    <col min="24" max="24" width="6.140625" style="24" customWidth="1"/>
    <col min="25" max="25" width="9.5703125" style="24" customWidth="1"/>
    <col min="26" max="29" width="10.5703125" style="24" customWidth="1"/>
    <col min="30" max="30" width="15.5703125" style="24" customWidth="1"/>
    <col min="31" max="31" width="0.5703125" style="1" customWidth="1"/>
    <col min="32" max="32" width="12.5703125" style="1" customWidth="1"/>
    <col min="33" max="33" width="7.5703125" style="1" customWidth="1"/>
    <col min="34" max="16384" width="8.5703125" style="1"/>
  </cols>
  <sheetData>
    <row r="1" spans="1:18" x14ac:dyDescent="0.25">
      <c r="A1" s="234" t="s">
        <v>16</v>
      </c>
      <c r="B1" s="25" t="str">
        <f>CONCATENATE($V$25)</f>
        <v>05 01 01</v>
      </c>
      <c r="C1" s="25" t="str">
        <f>CONCATENATE($W$25)</f>
        <v>APOIO TÉCNICO A EXECUÇÃO DE SUPERVISÃO DE OBRAS - ACOMPANHAMENTO TOPOGRÁFICO</v>
      </c>
      <c r="D1" s="25" t="str">
        <f>CONCATENATE($AC$25)</f>
        <v>Mês</v>
      </c>
      <c r="E1" s="231">
        <f>$AD$162</f>
        <v>43359.57</v>
      </c>
      <c r="F1" s="231">
        <f>$AD$167</f>
        <v>56632.9</v>
      </c>
      <c r="G1" s="233">
        <f>$T$120</f>
        <v>1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1"/>
    </row>
    <row r="4" spans="1:18" hidden="1" outlineLevel="1" x14ac:dyDescent="0.25">
      <c r="B4" s="228"/>
      <c r="C4" s="228"/>
      <c r="G4" s="316"/>
      <c r="J4" s="228"/>
      <c r="K4" s="1"/>
    </row>
    <row r="5" spans="1:18" hidden="1" outlineLevel="1" x14ac:dyDescent="0.25">
      <c r="B5" s="228"/>
      <c r="C5" s="228"/>
      <c r="G5" s="316"/>
      <c r="H5" s="316"/>
      <c r="J5" s="228"/>
      <c r="K5" s="1"/>
    </row>
    <row r="6" spans="1:18" hidden="1" outlineLevel="1" x14ac:dyDescent="0.25">
      <c r="B6" s="228"/>
      <c r="G6" s="316"/>
      <c r="H6" s="317"/>
      <c r="J6" s="228"/>
      <c r="K6" s="1"/>
    </row>
    <row r="7" spans="1:18" hidden="1" outlineLevel="1" x14ac:dyDescent="0.25">
      <c r="G7" s="318"/>
      <c r="H7" s="319"/>
      <c r="J7" s="1"/>
      <c r="K7" s="1"/>
    </row>
    <row r="8" spans="1:18" hidden="1" outlineLevel="1" x14ac:dyDescent="0.25">
      <c r="G8" s="318"/>
      <c r="H8" s="320"/>
      <c r="J8" s="1"/>
      <c r="K8" s="1"/>
    </row>
    <row r="9" spans="1:18" hidden="1" outlineLevel="1" x14ac:dyDescent="0.25">
      <c r="G9" s="316"/>
      <c r="H9" s="321"/>
      <c r="J9" s="1"/>
      <c r="K9" s="1"/>
    </row>
    <row r="10" spans="1:18" hidden="1" outlineLevel="1" x14ac:dyDescent="0.25">
      <c r="G10" s="316"/>
      <c r="H10" s="321"/>
      <c r="J10" s="1"/>
      <c r="K10" s="1"/>
    </row>
    <row r="11" spans="1:18" hidden="1" outlineLevel="1" x14ac:dyDescent="0.25">
      <c r="G11" s="316"/>
      <c r="H11" s="321"/>
      <c r="J11" s="1"/>
      <c r="K11" s="1"/>
    </row>
    <row r="12" spans="1:18" hidden="1" outlineLevel="1" x14ac:dyDescent="0.25">
      <c r="G12" s="316"/>
      <c r="H12" s="321"/>
      <c r="J12" s="1"/>
      <c r="K12" s="1"/>
    </row>
    <row r="13" spans="1:18" hidden="1" outlineLevel="1" x14ac:dyDescent="0.25">
      <c r="G13" s="316"/>
      <c r="H13" s="321"/>
      <c r="J13" s="1"/>
      <c r="K13" s="1"/>
    </row>
    <row r="14" spans="1:18" hidden="1" outlineLevel="1" x14ac:dyDescent="0.25">
      <c r="G14" s="316"/>
      <c r="H14" s="321"/>
      <c r="J14" s="1"/>
      <c r="K14" s="1"/>
    </row>
    <row r="15" spans="1:18" hidden="1" outlineLevel="1" x14ac:dyDescent="0.25">
      <c r="G15" s="316"/>
      <c r="H15" s="321"/>
      <c r="J15" s="1"/>
      <c r="K15" s="1"/>
    </row>
    <row r="16" spans="1:18" hidden="1" outlineLevel="1" x14ac:dyDescent="0.25">
      <c r="G16" s="316"/>
      <c r="H16" s="321"/>
      <c r="J16" s="1"/>
      <c r="K16" s="1"/>
    </row>
    <row r="17" spans="1:33" hidden="1" outlineLevel="1" x14ac:dyDescent="0.25">
      <c r="G17" s="316"/>
      <c r="H17" s="322"/>
      <c r="J17" s="1"/>
      <c r="K17" s="1"/>
    </row>
    <row r="18" spans="1:33" hidden="1" outlineLevel="1" x14ac:dyDescent="0.25">
      <c r="G18" s="316"/>
      <c r="H18" s="322"/>
      <c r="J18" s="1"/>
      <c r="K18" s="1"/>
    </row>
    <row r="19" spans="1:33" hidden="1" outlineLevel="1" x14ac:dyDescent="0.25">
      <c r="G19" s="25"/>
      <c r="H19" s="25"/>
      <c r="J19" s="1"/>
      <c r="K19" s="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9"/>
    </row>
    <row r="23" spans="1:33" ht="45" customHeight="1" x14ac:dyDescent="0.25">
      <c r="I23" s="25">
        <v>2</v>
      </c>
      <c r="U23" s="323"/>
      <c r="V23" s="324"/>
      <c r="W23" s="574" t="s">
        <v>154</v>
      </c>
      <c r="X23" s="575"/>
      <c r="Y23" s="575"/>
      <c r="Z23" s="575"/>
      <c r="AA23" s="575"/>
      <c r="AB23" s="575"/>
      <c r="AC23" s="576" t="s">
        <v>155</v>
      </c>
      <c r="AD23" s="577"/>
    </row>
    <row r="24" spans="1:33" ht="18" customHeight="1" x14ac:dyDescent="0.25">
      <c r="A24" s="216"/>
      <c r="I24" s="25">
        <v>1</v>
      </c>
      <c r="U24" s="323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306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323"/>
      <c r="V25" s="210" t="s">
        <v>411</v>
      </c>
      <c r="W25" s="579" t="str">
        <f>VLOOKUP(V25,ORÇAMENTO!E:G,2,0)</f>
        <v>APOIO TÉCNICO A EXECUÇÃO DE SUPERVISÃO DE OBRAS - ACOMPANHAMENTO TOPOGRÁFICO</v>
      </c>
      <c r="X25" s="579"/>
      <c r="Y25" s="579"/>
      <c r="Z25" s="579"/>
      <c r="AA25" s="579"/>
      <c r="AB25" s="579"/>
      <c r="AC25" s="209" t="str">
        <f>VLOOKUP(V25,ORÇAMENTO!E:G,3,0)</f>
        <v>Mês</v>
      </c>
      <c r="AD25" s="257" t="s">
        <v>410</v>
      </c>
    </row>
    <row r="26" spans="1:33" ht="10.35" customHeight="1" x14ac:dyDescent="0.25">
      <c r="V26" s="4"/>
      <c r="W26" s="4"/>
      <c r="X26" s="4"/>
      <c r="Y26" s="4"/>
      <c r="Z26" s="4"/>
      <c r="AA26" s="4"/>
      <c r="AB26" s="4"/>
      <c r="AC26" s="4"/>
      <c r="AD26" s="4"/>
    </row>
    <row r="27" spans="1:33" s="326" customFormat="1" ht="14.1" customHeight="1" x14ac:dyDescent="0.25">
      <c r="A27" s="325"/>
      <c r="C27" s="325"/>
      <c r="D27" s="325"/>
      <c r="E27" s="325"/>
      <c r="F27" s="325"/>
      <c r="I27" s="327">
        <v>1</v>
      </c>
      <c r="J27" s="327">
        <f>IF(I27=1,1,IF(SUM(J28:J$168)+SUM(I$26:I27)&lt;$I$22,1,0))</f>
        <v>1</v>
      </c>
      <c r="K27" s="327">
        <f t="shared" ref="K27:K88" si="0">MAX(I27:J27)</f>
        <v>1</v>
      </c>
      <c r="L27" s="327">
        <f t="shared" ref="L27:L88" si="1">K27</f>
        <v>1</v>
      </c>
      <c r="M27" s="327"/>
      <c r="N27" s="327"/>
      <c r="O27" s="327"/>
      <c r="P27" s="327"/>
      <c r="Q27" s="327"/>
      <c r="R27" s="327"/>
      <c r="S27" s="327"/>
      <c r="T27" s="580" t="s">
        <v>8</v>
      </c>
      <c r="U27" s="328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F27" s="329"/>
      <c r="AG27" s="330"/>
    </row>
    <row r="28" spans="1:33" s="326" customFormat="1" x14ac:dyDescent="0.25">
      <c r="A28" s="325"/>
      <c r="C28" s="325"/>
      <c r="D28" s="325"/>
      <c r="E28" s="325"/>
      <c r="F28" s="325"/>
      <c r="I28" s="327">
        <v>1</v>
      </c>
      <c r="J28" s="327">
        <f>IF(I28=1,1,IF(SUM(J29:J$168)+SUM(I$26:I28)&lt;$I$22,1,0))</f>
        <v>1</v>
      </c>
      <c r="K28" s="327">
        <f t="shared" si="0"/>
        <v>1</v>
      </c>
      <c r="L28" s="327">
        <f t="shared" si="1"/>
        <v>1</v>
      </c>
      <c r="M28" s="327"/>
      <c r="N28" s="327"/>
      <c r="O28" s="327"/>
      <c r="P28" s="327"/>
      <c r="Q28" s="327"/>
      <c r="R28" s="327"/>
      <c r="S28" s="327"/>
      <c r="T28" s="580"/>
      <c r="U28" s="328"/>
      <c r="V28" s="568"/>
      <c r="W28" s="568"/>
      <c r="X28" s="581"/>
      <c r="Y28" s="581"/>
      <c r="Z28" s="307" t="s">
        <v>65</v>
      </c>
      <c r="AA28" s="307" t="s">
        <v>64</v>
      </c>
      <c r="AB28" s="304" t="s">
        <v>65</v>
      </c>
      <c r="AC28" s="307" t="s">
        <v>64</v>
      </c>
      <c r="AD28" s="584"/>
      <c r="AF28" s="331"/>
      <c r="AG28" s="330"/>
    </row>
    <row r="29" spans="1:33" s="326" customFormat="1" x14ac:dyDescent="0.25">
      <c r="A29" s="327"/>
      <c r="B29" s="122"/>
      <c r="C29" s="332"/>
      <c r="D29" s="332"/>
      <c r="E29" s="332"/>
      <c r="F29" s="122"/>
      <c r="H29" s="333"/>
      <c r="I29" s="327">
        <v>1</v>
      </c>
      <c r="J29" s="327">
        <f>IF(I29=1,1,IF(SUM(J30:J$168)+SUM(I$26:I29)&lt;$I$22,1,0))</f>
        <v>1</v>
      </c>
      <c r="K29" s="327">
        <f t="shared" si="0"/>
        <v>1</v>
      </c>
      <c r="L29" s="327">
        <f t="shared" si="1"/>
        <v>1</v>
      </c>
      <c r="M29" s="327"/>
      <c r="N29" s="327"/>
      <c r="O29" s="327"/>
      <c r="P29" s="327"/>
      <c r="Q29" s="327"/>
      <c r="R29" s="327"/>
      <c r="S29" s="327"/>
      <c r="T29" s="334" t="s">
        <v>96</v>
      </c>
      <c r="U29" s="335"/>
      <c r="V29" s="563" t="s">
        <v>189</v>
      </c>
      <c r="W29" s="563"/>
      <c r="X29" s="131" t="s">
        <v>183</v>
      </c>
      <c r="Y29" s="115">
        <v>1</v>
      </c>
      <c r="Z29" s="115">
        <v>1</v>
      </c>
      <c r="AA29" s="115"/>
      <c r="AB29" s="207">
        <f>VLOOKUP(V29,BASE!$B$5:$E$56,4,FALSE)</f>
        <v>6600.51</v>
      </c>
      <c r="AC29" s="207"/>
      <c r="AD29" s="113">
        <f>TRUNC(Y29*((Z29*AB29)+(AA29*AC29)),4)</f>
        <v>6600.51</v>
      </c>
      <c r="AF29" s="329"/>
      <c r="AG29" s="330"/>
    </row>
    <row r="30" spans="1:33" s="326" customFormat="1" x14ac:dyDescent="0.25">
      <c r="A30" s="327"/>
      <c r="B30" s="122"/>
      <c r="C30" s="332"/>
      <c r="D30" s="332"/>
      <c r="E30" s="332"/>
      <c r="F30" s="122"/>
      <c r="I30" s="327">
        <f t="shared" ref="I30:I37" si="2">IF($AD30=0,0,1)</f>
        <v>1</v>
      </c>
      <c r="J30" s="327">
        <f>IF(I30=1,1,IF(SUM(J31:J$168)+SUM(I$26:I30)&lt;$I$22,1,0))</f>
        <v>1</v>
      </c>
      <c r="K30" s="327">
        <f t="shared" si="0"/>
        <v>1</v>
      </c>
      <c r="L30" s="327">
        <f t="shared" si="1"/>
        <v>1</v>
      </c>
      <c r="M30" s="327"/>
      <c r="N30" s="327"/>
      <c r="O30" s="327"/>
      <c r="P30" s="327"/>
      <c r="Q30" s="327"/>
      <c r="R30" s="327"/>
      <c r="S30" s="327"/>
      <c r="T30" s="334" t="s">
        <v>95</v>
      </c>
      <c r="U30" s="335"/>
      <c r="V30" s="563" t="s">
        <v>198</v>
      </c>
      <c r="W30" s="563"/>
      <c r="X30" s="131" t="s">
        <v>183</v>
      </c>
      <c r="Y30" s="115">
        <v>1</v>
      </c>
      <c r="Z30" s="115">
        <v>1</v>
      </c>
      <c r="AA30" s="115"/>
      <c r="AB30" s="207">
        <f>VLOOKUP(V30,BASE!$B$5:$E$56,4,FALSE)</f>
        <v>1860.06</v>
      </c>
      <c r="AC30" s="207"/>
      <c r="AD30" s="113">
        <f t="shared" ref="AD30:AD37" si="3">TRUNC(Y30*((Z30*AB30)+(AA30*AC30)),4)</f>
        <v>1860.06</v>
      </c>
      <c r="AF30" s="329"/>
      <c r="AG30" s="330"/>
    </row>
    <row r="31" spans="1:33" s="326" customFormat="1" x14ac:dyDescent="0.25">
      <c r="A31" s="327"/>
      <c r="B31" s="122"/>
      <c r="C31" s="332"/>
      <c r="D31" s="332"/>
      <c r="E31" s="332"/>
      <c r="F31" s="122"/>
      <c r="I31" s="327">
        <f t="shared" si="2"/>
        <v>1</v>
      </c>
      <c r="J31" s="327">
        <f>IF(I31=1,1,IF(SUM(J32:J$168)+SUM(I$26:I31)&lt;$I$22,1,0))</f>
        <v>1</v>
      </c>
      <c r="K31" s="327">
        <f t="shared" si="0"/>
        <v>1</v>
      </c>
      <c r="L31" s="327">
        <f t="shared" si="1"/>
        <v>1</v>
      </c>
      <c r="M31" s="327"/>
      <c r="N31" s="327"/>
      <c r="O31" s="327"/>
      <c r="P31" s="327"/>
      <c r="Q31" s="327"/>
      <c r="R31" s="327"/>
      <c r="S31" s="327"/>
      <c r="T31" s="334" t="s">
        <v>94</v>
      </c>
      <c r="U31" s="335"/>
      <c r="V31" s="563" t="s">
        <v>199</v>
      </c>
      <c r="W31" s="563"/>
      <c r="X31" s="131" t="s">
        <v>183</v>
      </c>
      <c r="Y31" s="115">
        <v>1</v>
      </c>
      <c r="Z31" s="115">
        <v>1</v>
      </c>
      <c r="AA31" s="115"/>
      <c r="AB31" s="207">
        <f>VLOOKUP(V31,BASE!$B$5:$E$56,4,FALSE)</f>
        <v>326.83999999999997</v>
      </c>
      <c r="AC31" s="207"/>
      <c r="AD31" s="113">
        <f t="shared" si="3"/>
        <v>326.83999999999997</v>
      </c>
      <c r="AF31" s="329"/>
      <c r="AG31" s="330"/>
    </row>
    <row r="32" spans="1:33" s="326" customFormat="1" hidden="1" x14ac:dyDescent="0.25">
      <c r="A32" s="327"/>
      <c r="B32" s="122"/>
      <c r="C32" s="332"/>
      <c r="D32" s="332"/>
      <c r="E32" s="332"/>
      <c r="F32" s="122"/>
      <c r="I32" s="327">
        <f t="shared" si="2"/>
        <v>0</v>
      </c>
      <c r="J32" s="327">
        <f>IF(I32=1,1,IF(SUM(J33:J$168)+SUM(I$26:I32)&lt;$I$22,1,0))</f>
        <v>0</v>
      </c>
      <c r="K32" s="327">
        <f t="shared" si="0"/>
        <v>0</v>
      </c>
      <c r="L32" s="327">
        <f t="shared" si="1"/>
        <v>0</v>
      </c>
      <c r="M32" s="327"/>
      <c r="N32" s="327"/>
      <c r="O32" s="327"/>
      <c r="P32" s="327"/>
      <c r="Q32" s="327"/>
      <c r="R32" s="327"/>
      <c r="S32" s="327"/>
      <c r="T32" s="334"/>
      <c r="U32" s="335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F32" s="329"/>
      <c r="AG32" s="330"/>
    </row>
    <row r="33" spans="1:33" s="326" customFormat="1" hidden="1" x14ac:dyDescent="0.25">
      <c r="A33" s="327"/>
      <c r="B33" s="122"/>
      <c r="C33" s="332"/>
      <c r="D33" s="332"/>
      <c r="E33" s="332"/>
      <c r="F33" s="122"/>
      <c r="I33" s="327">
        <f t="shared" si="2"/>
        <v>0</v>
      </c>
      <c r="J33" s="327">
        <f>IF(I33=1,1,IF(SUM(J34:J$168)+SUM(I$26:I33)&lt;$I$22,1,0))</f>
        <v>0</v>
      </c>
      <c r="K33" s="327">
        <f t="shared" si="0"/>
        <v>0</v>
      </c>
      <c r="L33" s="327">
        <f t="shared" si="1"/>
        <v>0</v>
      </c>
      <c r="M33" s="327"/>
      <c r="N33" s="327"/>
      <c r="O33" s="327"/>
      <c r="P33" s="327"/>
      <c r="Q33" s="327"/>
      <c r="R33" s="327"/>
      <c r="S33" s="327"/>
      <c r="T33" s="334"/>
      <c r="U33" s="335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F33" s="329"/>
      <c r="AG33" s="330"/>
    </row>
    <row r="34" spans="1:33" s="326" customFormat="1" hidden="1" x14ac:dyDescent="0.25">
      <c r="A34" s="327"/>
      <c r="B34" s="122"/>
      <c r="C34" s="332"/>
      <c r="D34" s="332"/>
      <c r="E34" s="332"/>
      <c r="F34" s="122"/>
      <c r="I34" s="327">
        <f t="shared" si="2"/>
        <v>0</v>
      </c>
      <c r="J34" s="327">
        <f>IF(I34=1,1,IF(SUM(J35:J$168)+SUM(I$26:I34)&lt;$I$22,1,0))</f>
        <v>0</v>
      </c>
      <c r="K34" s="327">
        <f t="shared" si="0"/>
        <v>0</v>
      </c>
      <c r="L34" s="327">
        <f t="shared" si="1"/>
        <v>0</v>
      </c>
      <c r="M34" s="327"/>
      <c r="N34" s="327"/>
      <c r="O34" s="327"/>
      <c r="P34" s="327"/>
      <c r="Q34" s="327"/>
      <c r="R34" s="327"/>
      <c r="S34" s="327"/>
      <c r="T34" s="334"/>
      <c r="U34" s="335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F34" s="329"/>
      <c r="AG34" s="330"/>
    </row>
    <row r="35" spans="1:33" s="326" customFormat="1" x14ac:dyDescent="0.25">
      <c r="A35" s="327"/>
      <c r="B35" s="122"/>
      <c r="C35" s="332"/>
      <c r="D35" s="332"/>
      <c r="E35" s="332"/>
      <c r="F35" s="122"/>
      <c r="I35" s="327">
        <f t="shared" si="2"/>
        <v>1</v>
      </c>
      <c r="J35" s="327">
        <f>IF(I35=1,1,IF(SUM(J36:J$168)+SUM(I$26:I35)&lt;$I$22,1,0))</f>
        <v>1</v>
      </c>
      <c r="K35" s="327">
        <f t="shared" si="0"/>
        <v>1</v>
      </c>
      <c r="L35" s="327">
        <f t="shared" si="1"/>
        <v>1</v>
      </c>
      <c r="M35" s="327"/>
      <c r="N35" s="327"/>
      <c r="O35" s="327"/>
      <c r="P35" s="327"/>
      <c r="Q35" s="327"/>
      <c r="R35" s="327"/>
      <c r="S35" s="327"/>
      <c r="T35" s="334" t="s">
        <v>61</v>
      </c>
      <c r="U35" s="335"/>
      <c r="V35" s="563" t="s">
        <v>184</v>
      </c>
      <c r="W35" s="563"/>
      <c r="X35" s="131" t="s">
        <v>183</v>
      </c>
      <c r="Y35" s="115">
        <v>2</v>
      </c>
      <c r="Z35" s="115">
        <v>1</v>
      </c>
      <c r="AA35" s="115"/>
      <c r="AB35" s="207">
        <f>VLOOKUP(V35,BASE!$B$5:$E$56,4,FALSE)</f>
        <v>239.7877334815829</v>
      </c>
      <c r="AC35" s="207"/>
      <c r="AD35" s="113">
        <f t="shared" si="3"/>
        <v>479.5754</v>
      </c>
      <c r="AF35" s="329"/>
      <c r="AG35" s="330"/>
    </row>
    <row r="36" spans="1:33" s="326" customFormat="1" hidden="1" x14ac:dyDescent="0.25">
      <c r="A36" s="327"/>
      <c r="B36" s="122"/>
      <c r="C36" s="332"/>
      <c r="D36" s="332"/>
      <c r="E36" s="332"/>
      <c r="F36" s="122"/>
      <c r="I36" s="327">
        <f t="shared" si="2"/>
        <v>0</v>
      </c>
      <c r="J36" s="327">
        <f>IF(I36=1,1,IF(SUM(J37:J$168)+SUM(I$26:I36)&lt;$I$22,1,0))</f>
        <v>0</v>
      </c>
      <c r="K36" s="327">
        <f t="shared" si="0"/>
        <v>0</v>
      </c>
      <c r="L36" s="327">
        <f t="shared" si="1"/>
        <v>0</v>
      </c>
      <c r="M36" s="327"/>
      <c r="N36" s="327"/>
      <c r="O36" s="327"/>
      <c r="P36" s="327"/>
      <c r="Q36" s="327"/>
      <c r="R36" s="327"/>
      <c r="S36" s="327"/>
      <c r="T36" s="334"/>
      <c r="U36" s="335"/>
      <c r="V36" s="563" t="s">
        <v>19</v>
      </c>
      <c r="W36" s="563"/>
      <c r="X36" s="131" t="s">
        <v>19</v>
      </c>
      <c r="Y36" s="115">
        <v>0</v>
      </c>
      <c r="Z36" s="115">
        <v>0</v>
      </c>
      <c r="AA36" s="115"/>
      <c r="AB36" s="207">
        <v>0</v>
      </c>
      <c r="AC36" s="207"/>
      <c r="AD36" s="113">
        <f t="shared" si="3"/>
        <v>0</v>
      </c>
      <c r="AF36" s="329"/>
      <c r="AG36" s="330"/>
    </row>
    <row r="37" spans="1:33" s="326" customFormat="1" hidden="1" x14ac:dyDescent="0.25">
      <c r="A37" s="327"/>
      <c r="B37" s="122"/>
      <c r="C37" s="332"/>
      <c r="D37" s="332"/>
      <c r="E37" s="332"/>
      <c r="F37" s="122"/>
      <c r="I37" s="327">
        <f t="shared" si="2"/>
        <v>0</v>
      </c>
      <c r="J37" s="327">
        <f>IF(I37=1,1,IF(SUM(J38:J$168)+SUM(I$26:I37)&lt;$I$22,1,0))</f>
        <v>0</v>
      </c>
      <c r="K37" s="327">
        <f t="shared" si="0"/>
        <v>0</v>
      </c>
      <c r="L37" s="327">
        <f t="shared" si="1"/>
        <v>0</v>
      </c>
      <c r="M37" s="327"/>
      <c r="N37" s="327"/>
      <c r="O37" s="327"/>
      <c r="P37" s="327"/>
      <c r="Q37" s="327"/>
      <c r="R37" s="327"/>
      <c r="S37" s="327"/>
      <c r="T37" s="334"/>
      <c r="U37" s="335"/>
      <c r="V37" s="563" t="s">
        <v>19</v>
      </c>
      <c r="W37" s="563"/>
      <c r="X37" s="131" t="s">
        <v>19</v>
      </c>
      <c r="Y37" s="115">
        <v>0</v>
      </c>
      <c r="Z37" s="115">
        <v>0</v>
      </c>
      <c r="AA37" s="115"/>
      <c r="AB37" s="207">
        <v>0</v>
      </c>
      <c r="AC37" s="207"/>
      <c r="AD37" s="113">
        <f t="shared" si="3"/>
        <v>0</v>
      </c>
      <c r="AF37" s="329"/>
      <c r="AG37" s="330"/>
    </row>
    <row r="38" spans="1:33" s="337" customFormat="1" ht="22.35" customHeight="1" x14ac:dyDescent="0.25">
      <c r="A38" s="336"/>
      <c r="B38" s="336"/>
      <c r="C38" s="336"/>
      <c r="D38" s="336"/>
      <c r="E38" s="336"/>
      <c r="F38" s="336"/>
      <c r="I38" s="327">
        <v>1</v>
      </c>
      <c r="J38" s="327">
        <f>IF(I38=1,1,IF(SUM(J39:J$168)+SUM(I$26:I38)&lt;$I$22,1,0))</f>
        <v>1</v>
      </c>
      <c r="K38" s="327">
        <f t="shared" si="0"/>
        <v>1</v>
      </c>
      <c r="L38" s="327">
        <f t="shared" si="1"/>
        <v>1</v>
      </c>
      <c r="M38" s="327"/>
      <c r="N38" s="327"/>
      <c r="O38" s="327"/>
      <c r="P38" s="327"/>
      <c r="Q38" s="327"/>
      <c r="R38" s="327"/>
      <c r="S38" s="338"/>
      <c r="T38" s="339"/>
      <c r="U38" s="340"/>
      <c r="V38" s="129"/>
      <c r="W38" s="129"/>
      <c r="X38" s="129"/>
      <c r="Y38" s="128"/>
      <c r="Z38" s="165"/>
      <c r="AA38" s="165"/>
      <c r="AB38" s="206"/>
      <c r="AC38" s="125" t="s">
        <v>59</v>
      </c>
      <c r="AD38" s="205">
        <f>ROUND(SUM(AD29:AD37),2)</f>
        <v>9266.99</v>
      </c>
      <c r="AF38" s="341"/>
      <c r="AG38" s="342"/>
    </row>
    <row r="39" spans="1:33" s="326" customFormat="1" ht="31.5" customHeight="1" x14ac:dyDescent="0.25">
      <c r="A39" s="325"/>
      <c r="B39" s="325"/>
      <c r="C39" s="325"/>
      <c r="D39" s="325"/>
      <c r="E39" s="325"/>
      <c r="F39" s="325"/>
      <c r="I39" s="327">
        <v>1</v>
      </c>
      <c r="J39" s="327">
        <f>IF(I39=1,1,IF(SUM(J40:J$168)+SUM(I$26:I39)&lt;$I$22,1,0))</f>
        <v>1</v>
      </c>
      <c r="K39" s="327">
        <f t="shared" si="0"/>
        <v>1</v>
      </c>
      <c r="L39" s="327">
        <f t="shared" si="1"/>
        <v>1</v>
      </c>
      <c r="M39" s="327"/>
      <c r="N39" s="327"/>
      <c r="O39" s="327"/>
      <c r="P39" s="327"/>
      <c r="Q39" s="327"/>
      <c r="R39" s="327"/>
      <c r="S39" s="327"/>
      <c r="T39" s="343" t="s">
        <v>8</v>
      </c>
      <c r="U39" s="328"/>
      <c r="V39" s="568" t="s">
        <v>58</v>
      </c>
      <c r="W39" s="568"/>
      <c r="X39" s="134" t="s">
        <v>57</v>
      </c>
      <c r="Y39" s="135" t="s">
        <v>56</v>
      </c>
      <c r="Z39" s="135" t="s">
        <v>55</v>
      </c>
      <c r="AA39" s="135" t="s">
        <v>54</v>
      </c>
      <c r="AB39" s="204" t="s">
        <v>53</v>
      </c>
      <c r="AC39" s="135" t="s">
        <v>52</v>
      </c>
      <c r="AD39" s="305" t="s">
        <v>51</v>
      </c>
      <c r="AF39" s="329"/>
      <c r="AG39" s="330"/>
    </row>
    <row r="40" spans="1:33" s="326" customFormat="1" x14ac:dyDescent="0.25">
      <c r="A40" s="327"/>
      <c r="B40" s="122"/>
      <c r="C40" s="332"/>
      <c r="D40" s="332"/>
      <c r="E40" s="332"/>
      <c r="F40" s="122"/>
      <c r="I40" s="327">
        <v>1</v>
      </c>
      <c r="J40" s="327">
        <f>IF(I40=1,1,IF(SUM(J41:J$168)+SUM(I$26:I40)&lt;$I$22,1,0))</f>
        <v>1</v>
      </c>
      <c r="K40" s="327">
        <f t="shared" si="0"/>
        <v>1</v>
      </c>
      <c r="L40" s="327">
        <f t="shared" si="1"/>
        <v>1</v>
      </c>
      <c r="M40" s="327"/>
      <c r="N40" s="327"/>
      <c r="O40" s="327"/>
      <c r="P40" s="327"/>
      <c r="Q40" s="327"/>
      <c r="R40" s="327"/>
      <c r="S40" s="327"/>
      <c r="T40" s="344"/>
      <c r="U40" s="345"/>
      <c r="V40" s="573" t="s">
        <v>50</v>
      </c>
      <c r="W40" s="573"/>
      <c r="X40" s="131"/>
      <c r="Y40" s="199"/>
      <c r="Z40" s="114"/>
      <c r="AA40" s="202"/>
      <c r="AB40" s="114"/>
      <c r="AC40" s="196"/>
      <c r="AD40" s="201">
        <f>SUM(AD41:AD60)</f>
        <v>3094.8218000000002</v>
      </c>
      <c r="AF40" s="329"/>
      <c r="AG40" s="330"/>
    </row>
    <row r="41" spans="1:33" s="326" customFormat="1" x14ac:dyDescent="0.25">
      <c r="A41" s="327"/>
      <c r="B41" s="122"/>
      <c r="C41" s="332"/>
      <c r="D41" s="332"/>
      <c r="E41" s="332"/>
      <c r="F41" s="122"/>
      <c r="I41" s="327">
        <v>1</v>
      </c>
      <c r="J41" s="327">
        <f>IF(I41=1,1,IF(SUM(J42:J$168)+SUM(I$26:I41)&lt;$I$22,1,0))</f>
        <v>1</v>
      </c>
      <c r="K41" s="327">
        <f t="shared" si="0"/>
        <v>1</v>
      </c>
      <c r="L41" s="327">
        <f t="shared" si="1"/>
        <v>1</v>
      </c>
      <c r="M41" s="327"/>
      <c r="N41" s="327"/>
      <c r="O41" s="327"/>
      <c r="P41" s="327"/>
      <c r="Q41" s="327"/>
      <c r="R41" s="327"/>
      <c r="S41" s="327"/>
      <c r="T41" s="346" t="s">
        <v>92</v>
      </c>
      <c r="U41" s="345"/>
      <c r="V41" s="569" t="s">
        <v>358</v>
      </c>
      <c r="W41" s="569"/>
      <c r="X41" s="131" t="s">
        <v>202</v>
      </c>
      <c r="Y41" s="207">
        <f>VLOOKUP(X41,BASE!$B$5:$E$56,4,FALSE)</f>
        <v>11347.68</v>
      </c>
      <c r="Z41" s="198">
        <v>1</v>
      </c>
      <c r="AA41" s="197">
        <f>AB41/220</f>
        <v>0.27272727272727271</v>
      </c>
      <c r="AB41" s="114">
        <v>60</v>
      </c>
      <c r="AC41" s="196">
        <f>Y41/220</f>
        <v>51.580363636363636</v>
      </c>
      <c r="AD41" s="113">
        <f>ROUND(Z41*AB41*AC41,4)</f>
        <v>3094.8218000000002</v>
      </c>
      <c r="AF41" s="329"/>
      <c r="AG41" s="330"/>
    </row>
    <row r="42" spans="1:33" s="326" customFormat="1" hidden="1" x14ac:dyDescent="0.25">
      <c r="A42" s="327"/>
      <c r="B42" s="122"/>
      <c r="C42" s="332"/>
      <c r="D42" s="332"/>
      <c r="E42" s="332"/>
      <c r="F42" s="122"/>
      <c r="I42" s="327">
        <f t="shared" ref="I42:I59" si="4">IF($AD42=0,0,1)</f>
        <v>0</v>
      </c>
      <c r="J42" s="327">
        <f>IF(I42=1,1,IF(SUM(J43:J$168)+SUM(I$26:I42)&lt;$I$22,1,0))</f>
        <v>0</v>
      </c>
      <c r="K42" s="327">
        <f t="shared" si="0"/>
        <v>0</v>
      </c>
      <c r="L42" s="327">
        <f t="shared" si="1"/>
        <v>0</v>
      </c>
      <c r="M42" s="327"/>
      <c r="N42" s="327"/>
      <c r="O42" s="327"/>
      <c r="P42" s="327"/>
      <c r="Q42" s="327"/>
      <c r="R42" s="327"/>
      <c r="S42" s="327"/>
      <c r="T42" s="346"/>
      <c r="U42" s="345"/>
      <c r="V42" s="569" t="s">
        <v>19</v>
      </c>
      <c r="W42" s="569"/>
      <c r="X42" s="131" t="s">
        <v>19</v>
      </c>
      <c r="Y42" s="199">
        <v>0</v>
      </c>
      <c r="Z42" s="198">
        <v>0</v>
      </c>
      <c r="AA42" s="197">
        <v>0</v>
      </c>
      <c r="AB42" s="114">
        <v>0</v>
      </c>
      <c r="AC42" s="196">
        <v>0</v>
      </c>
      <c r="AD42" s="113">
        <f t="shared" ref="AD42:AD59" si="5">ROUND(AB42*AC42,4)</f>
        <v>0</v>
      </c>
      <c r="AF42" s="329"/>
      <c r="AG42" s="330"/>
    </row>
    <row r="43" spans="1:33" s="326" customFormat="1" hidden="1" x14ac:dyDescent="0.25">
      <c r="A43" s="327"/>
      <c r="B43" s="122"/>
      <c r="C43" s="332"/>
      <c r="D43" s="332"/>
      <c r="E43" s="332"/>
      <c r="F43" s="122"/>
      <c r="I43" s="327">
        <f t="shared" si="4"/>
        <v>0</v>
      </c>
      <c r="J43" s="327">
        <f>IF(I43=1,1,IF(SUM(J44:J$168)+SUM(I$26:I43)&lt;$I$22,1,0))</f>
        <v>0</v>
      </c>
      <c r="K43" s="327">
        <f t="shared" si="0"/>
        <v>0</v>
      </c>
      <c r="L43" s="327">
        <f t="shared" si="1"/>
        <v>0</v>
      </c>
      <c r="M43" s="327"/>
      <c r="N43" s="327"/>
      <c r="O43" s="327"/>
      <c r="P43" s="327"/>
      <c r="Q43" s="327"/>
      <c r="R43" s="327"/>
      <c r="S43" s="327"/>
      <c r="T43" s="346"/>
      <c r="U43" s="345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si="5"/>
        <v>0</v>
      </c>
      <c r="AF43" s="329"/>
      <c r="AG43" s="330"/>
    </row>
    <row r="44" spans="1:33" s="326" customFormat="1" hidden="1" x14ac:dyDescent="0.25">
      <c r="A44" s="327"/>
      <c r="B44" s="122"/>
      <c r="C44" s="332"/>
      <c r="D44" s="332"/>
      <c r="E44" s="332"/>
      <c r="F44" s="122"/>
      <c r="I44" s="327">
        <f t="shared" si="4"/>
        <v>0</v>
      </c>
      <c r="J44" s="327">
        <f>IF(I44=1,1,IF(SUM(J45:J$168)+SUM(I$26:I44)&lt;$I$22,1,0))</f>
        <v>0</v>
      </c>
      <c r="K44" s="327">
        <f t="shared" si="0"/>
        <v>0</v>
      </c>
      <c r="L44" s="327">
        <f t="shared" si="1"/>
        <v>0</v>
      </c>
      <c r="M44" s="327"/>
      <c r="N44" s="327"/>
      <c r="O44" s="327"/>
      <c r="P44" s="327"/>
      <c r="Q44" s="327"/>
      <c r="R44" s="327"/>
      <c r="S44" s="327"/>
      <c r="T44" s="346"/>
      <c r="U44" s="345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5"/>
        <v>0</v>
      </c>
      <c r="AF44" s="329"/>
      <c r="AG44" s="330"/>
    </row>
    <row r="45" spans="1:33" s="326" customFormat="1" hidden="1" x14ac:dyDescent="0.25">
      <c r="A45" s="327"/>
      <c r="B45" s="122"/>
      <c r="C45" s="332"/>
      <c r="D45" s="332"/>
      <c r="E45" s="332"/>
      <c r="F45" s="122"/>
      <c r="I45" s="327">
        <f t="shared" si="4"/>
        <v>0</v>
      </c>
      <c r="J45" s="327">
        <f>IF(I45=1,1,IF(SUM(J46:J$168)+SUM(I$26:I45)&lt;$I$22,1,0))</f>
        <v>0</v>
      </c>
      <c r="K45" s="327">
        <f t="shared" si="0"/>
        <v>0</v>
      </c>
      <c r="L45" s="327">
        <f t="shared" si="1"/>
        <v>0</v>
      </c>
      <c r="M45" s="327"/>
      <c r="N45" s="327"/>
      <c r="O45" s="327"/>
      <c r="P45" s="327"/>
      <c r="Q45" s="327"/>
      <c r="R45" s="327"/>
      <c r="S45" s="327"/>
      <c r="T45" s="346"/>
      <c r="U45" s="345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F45" s="329"/>
      <c r="AG45" s="330"/>
    </row>
    <row r="46" spans="1:33" s="326" customFormat="1" hidden="1" x14ac:dyDescent="0.25">
      <c r="A46" s="327"/>
      <c r="B46" s="122"/>
      <c r="C46" s="332"/>
      <c r="D46" s="332"/>
      <c r="E46" s="332"/>
      <c r="F46" s="122"/>
      <c r="I46" s="327">
        <f t="shared" si="4"/>
        <v>0</v>
      </c>
      <c r="J46" s="327">
        <f>IF(I46=1,1,IF(SUM(J47:J$168)+SUM(I$26:I46)&lt;$I$22,1,0))</f>
        <v>0</v>
      </c>
      <c r="K46" s="327">
        <f t="shared" si="0"/>
        <v>0</v>
      </c>
      <c r="L46" s="327">
        <f t="shared" si="1"/>
        <v>0</v>
      </c>
      <c r="M46" s="327"/>
      <c r="N46" s="327"/>
      <c r="O46" s="327"/>
      <c r="P46" s="327"/>
      <c r="Q46" s="327"/>
      <c r="R46" s="327"/>
      <c r="S46" s="327"/>
      <c r="T46" s="346"/>
      <c r="U46" s="345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F46" s="329"/>
      <c r="AG46" s="330"/>
    </row>
    <row r="47" spans="1:33" s="326" customFormat="1" hidden="1" x14ac:dyDescent="0.25">
      <c r="A47" s="327"/>
      <c r="B47" s="122"/>
      <c r="C47" s="332"/>
      <c r="D47" s="332"/>
      <c r="E47" s="332"/>
      <c r="F47" s="122"/>
      <c r="I47" s="327">
        <f t="shared" si="4"/>
        <v>0</v>
      </c>
      <c r="J47" s="327">
        <f>IF(I47=1,1,IF(SUM(J48:J$168)+SUM(I$26:I47)&lt;$I$22,1,0))</f>
        <v>0</v>
      </c>
      <c r="K47" s="327">
        <f t="shared" si="0"/>
        <v>0</v>
      </c>
      <c r="L47" s="327">
        <f t="shared" si="1"/>
        <v>0</v>
      </c>
      <c r="M47" s="327"/>
      <c r="N47" s="327"/>
      <c r="O47" s="327"/>
      <c r="P47" s="327"/>
      <c r="Q47" s="327"/>
      <c r="R47" s="327"/>
      <c r="S47" s="327"/>
      <c r="T47" s="346"/>
      <c r="U47" s="345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F47" s="329"/>
      <c r="AG47" s="330"/>
    </row>
    <row r="48" spans="1:33" s="326" customFormat="1" hidden="1" x14ac:dyDescent="0.25">
      <c r="A48" s="327"/>
      <c r="B48" s="122"/>
      <c r="C48" s="332"/>
      <c r="D48" s="332"/>
      <c r="E48" s="332"/>
      <c r="F48" s="122"/>
      <c r="I48" s="327">
        <f t="shared" si="4"/>
        <v>0</v>
      </c>
      <c r="J48" s="327">
        <f>IF(I48=1,1,IF(SUM(J49:J$168)+SUM(I$26:I48)&lt;$I$22,1,0))</f>
        <v>0</v>
      </c>
      <c r="K48" s="327">
        <f t="shared" si="0"/>
        <v>0</v>
      </c>
      <c r="L48" s="327">
        <f t="shared" si="1"/>
        <v>0</v>
      </c>
      <c r="M48" s="327"/>
      <c r="N48" s="327"/>
      <c r="O48" s="327"/>
      <c r="P48" s="327"/>
      <c r="Q48" s="327"/>
      <c r="R48" s="327"/>
      <c r="S48" s="327"/>
      <c r="T48" s="346"/>
      <c r="U48" s="345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F48" s="329"/>
      <c r="AG48" s="330"/>
    </row>
    <row r="49" spans="1:33" s="326" customFormat="1" hidden="1" x14ac:dyDescent="0.25">
      <c r="A49" s="327"/>
      <c r="B49" s="122"/>
      <c r="C49" s="332"/>
      <c r="D49" s="332"/>
      <c r="E49" s="332"/>
      <c r="F49" s="122"/>
      <c r="I49" s="327">
        <f t="shared" si="4"/>
        <v>0</v>
      </c>
      <c r="J49" s="327">
        <f>IF(I49=1,1,IF(SUM(J50:J$168)+SUM(I$26:I49)&lt;$I$22,1,0))</f>
        <v>0</v>
      </c>
      <c r="K49" s="327">
        <f t="shared" si="0"/>
        <v>0</v>
      </c>
      <c r="L49" s="327">
        <f t="shared" si="1"/>
        <v>0</v>
      </c>
      <c r="M49" s="327"/>
      <c r="N49" s="327"/>
      <c r="O49" s="327"/>
      <c r="P49" s="327"/>
      <c r="Q49" s="327"/>
      <c r="R49" s="327"/>
      <c r="S49" s="327"/>
      <c r="T49" s="346"/>
      <c r="U49" s="345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F49" s="329"/>
      <c r="AG49" s="330"/>
    </row>
    <row r="50" spans="1:33" s="326" customFormat="1" hidden="1" x14ac:dyDescent="0.25">
      <c r="A50" s="327"/>
      <c r="B50" s="122"/>
      <c r="C50" s="332"/>
      <c r="D50" s="332"/>
      <c r="E50" s="332"/>
      <c r="F50" s="122"/>
      <c r="I50" s="327">
        <f t="shared" si="4"/>
        <v>0</v>
      </c>
      <c r="J50" s="327">
        <f>IF(I50=1,1,IF(SUM(J51:J$168)+SUM(I$26:I50)&lt;$I$22,1,0))</f>
        <v>0</v>
      </c>
      <c r="K50" s="327">
        <f t="shared" si="0"/>
        <v>0</v>
      </c>
      <c r="L50" s="327">
        <f t="shared" si="1"/>
        <v>0</v>
      </c>
      <c r="M50" s="327"/>
      <c r="N50" s="327"/>
      <c r="O50" s="327"/>
      <c r="P50" s="327"/>
      <c r="Q50" s="327"/>
      <c r="R50" s="327"/>
      <c r="S50" s="327"/>
      <c r="T50" s="346"/>
      <c r="U50" s="345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F50" s="329"/>
      <c r="AG50" s="330"/>
    </row>
    <row r="51" spans="1:33" s="326" customFormat="1" hidden="1" x14ac:dyDescent="0.25">
      <c r="A51" s="327"/>
      <c r="B51" s="122"/>
      <c r="C51" s="332"/>
      <c r="D51" s="332"/>
      <c r="E51" s="332"/>
      <c r="F51" s="122"/>
      <c r="I51" s="327">
        <f t="shared" si="4"/>
        <v>0</v>
      </c>
      <c r="J51" s="327">
        <f>IF(I51=1,1,IF(SUM(J52:J$168)+SUM(I$26:I51)&lt;$I$22,1,0))</f>
        <v>0</v>
      </c>
      <c r="K51" s="327">
        <f t="shared" si="0"/>
        <v>0</v>
      </c>
      <c r="L51" s="327">
        <f t="shared" si="1"/>
        <v>0</v>
      </c>
      <c r="M51" s="327"/>
      <c r="N51" s="327"/>
      <c r="O51" s="327"/>
      <c r="P51" s="327"/>
      <c r="Q51" s="327"/>
      <c r="R51" s="327"/>
      <c r="S51" s="327"/>
      <c r="T51" s="346"/>
      <c r="U51" s="345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F51" s="329"/>
      <c r="AG51" s="330"/>
    </row>
    <row r="52" spans="1:33" s="326" customFormat="1" hidden="1" x14ac:dyDescent="0.25">
      <c r="A52" s="327"/>
      <c r="B52" s="122"/>
      <c r="C52" s="332"/>
      <c r="D52" s="332"/>
      <c r="E52" s="332"/>
      <c r="F52" s="122"/>
      <c r="I52" s="327">
        <f t="shared" si="4"/>
        <v>0</v>
      </c>
      <c r="J52" s="327">
        <f>IF(I52=1,1,IF(SUM(J53:J$168)+SUM(I$26:I52)&lt;$I$22,1,0))</f>
        <v>0</v>
      </c>
      <c r="K52" s="327">
        <f t="shared" si="0"/>
        <v>0</v>
      </c>
      <c r="L52" s="327">
        <f t="shared" si="1"/>
        <v>0</v>
      </c>
      <c r="M52" s="327"/>
      <c r="N52" s="327"/>
      <c r="O52" s="327"/>
      <c r="P52" s="327"/>
      <c r="Q52" s="327"/>
      <c r="R52" s="327"/>
      <c r="S52" s="327"/>
      <c r="T52" s="346"/>
      <c r="U52" s="345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F52" s="329"/>
      <c r="AG52" s="330"/>
    </row>
    <row r="53" spans="1:33" s="326" customFormat="1" hidden="1" x14ac:dyDescent="0.25">
      <c r="A53" s="327"/>
      <c r="B53" s="122"/>
      <c r="C53" s="332"/>
      <c r="D53" s="332"/>
      <c r="E53" s="332"/>
      <c r="F53" s="122"/>
      <c r="I53" s="327">
        <f t="shared" si="4"/>
        <v>0</v>
      </c>
      <c r="J53" s="327">
        <f>IF(I53=1,1,IF(SUM(J54:J$168)+SUM(I$26:I53)&lt;$I$22,1,0))</f>
        <v>0</v>
      </c>
      <c r="K53" s="327">
        <f t="shared" si="0"/>
        <v>0</v>
      </c>
      <c r="L53" s="327">
        <f t="shared" si="1"/>
        <v>0</v>
      </c>
      <c r="M53" s="327"/>
      <c r="N53" s="327"/>
      <c r="O53" s="327"/>
      <c r="P53" s="327"/>
      <c r="Q53" s="327"/>
      <c r="R53" s="327"/>
      <c r="S53" s="327"/>
      <c r="T53" s="346"/>
      <c r="U53" s="345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F53" s="329"/>
      <c r="AG53" s="330"/>
    </row>
    <row r="54" spans="1:33" s="326" customFormat="1" hidden="1" x14ac:dyDescent="0.25">
      <c r="A54" s="327"/>
      <c r="B54" s="122"/>
      <c r="C54" s="332"/>
      <c r="D54" s="332"/>
      <c r="E54" s="332"/>
      <c r="F54" s="122"/>
      <c r="I54" s="327">
        <f t="shared" si="4"/>
        <v>0</v>
      </c>
      <c r="J54" s="327">
        <f>IF(I54=1,1,IF(SUM(J55:J$168)+SUM(I$26:I54)&lt;$I$22,1,0))</f>
        <v>0</v>
      </c>
      <c r="K54" s="327">
        <f t="shared" si="0"/>
        <v>0</v>
      </c>
      <c r="L54" s="327">
        <f t="shared" si="1"/>
        <v>0</v>
      </c>
      <c r="M54" s="327"/>
      <c r="N54" s="327"/>
      <c r="O54" s="327"/>
      <c r="P54" s="327"/>
      <c r="Q54" s="327"/>
      <c r="R54" s="327"/>
      <c r="S54" s="327"/>
      <c r="T54" s="346"/>
      <c r="U54" s="345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F54" s="329"/>
      <c r="AG54" s="330"/>
    </row>
    <row r="55" spans="1:33" s="326" customFormat="1" hidden="1" x14ac:dyDescent="0.25">
      <c r="A55" s="327"/>
      <c r="B55" s="122"/>
      <c r="C55" s="332"/>
      <c r="D55" s="332"/>
      <c r="E55" s="332"/>
      <c r="F55" s="122"/>
      <c r="I55" s="327">
        <f t="shared" si="4"/>
        <v>0</v>
      </c>
      <c r="J55" s="327">
        <f>IF(I55=1,1,IF(SUM(J56:J$168)+SUM(I$26:I55)&lt;$I$22,1,0))</f>
        <v>0</v>
      </c>
      <c r="K55" s="327">
        <f t="shared" si="0"/>
        <v>0</v>
      </c>
      <c r="L55" s="327">
        <f t="shared" si="1"/>
        <v>0</v>
      </c>
      <c r="M55" s="327"/>
      <c r="N55" s="327"/>
      <c r="O55" s="327"/>
      <c r="P55" s="327"/>
      <c r="Q55" s="327"/>
      <c r="R55" s="327"/>
      <c r="S55" s="327"/>
      <c r="T55" s="346"/>
      <c r="U55" s="345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F55" s="329"/>
      <c r="AG55" s="330"/>
    </row>
    <row r="56" spans="1:33" s="326" customFormat="1" hidden="1" x14ac:dyDescent="0.25">
      <c r="A56" s="327"/>
      <c r="B56" s="122"/>
      <c r="C56" s="332"/>
      <c r="D56" s="332"/>
      <c r="E56" s="332"/>
      <c r="F56" s="122"/>
      <c r="I56" s="327">
        <f t="shared" si="4"/>
        <v>0</v>
      </c>
      <c r="J56" s="327">
        <f>IF(I56=1,1,IF(SUM(J57:J$168)+SUM(I$26:I56)&lt;$I$22,1,0))</f>
        <v>0</v>
      </c>
      <c r="K56" s="327">
        <f t="shared" si="0"/>
        <v>0</v>
      </c>
      <c r="L56" s="327">
        <f t="shared" si="1"/>
        <v>0</v>
      </c>
      <c r="M56" s="327"/>
      <c r="N56" s="327"/>
      <c r="O56" s="327"/>
      <c r="P56" s="327"/>
      <c r="Q56" s="327"/>
      <c r="R56" s="327"/>
      <c r="S56" s="327"/>
      <c r="T56" s="346"/>
      <c r="U56" s="345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F56" s="329"/>
      <c r="AG56" s="330"/>
    </row>
    <row r="57" spans="1:33" s="326" customFormat="1" hidden="1" x14ac:dyDescent="0.25">
      <c r="A57" s="327"/>
      <c r="B57" s="122"/>
      <c r="C57" s="332"/>
      <c r="D57" s="332"/>
      <c r="E57" s="332"/>
      <c r="F57" s="122"/>
      <c r="I57" s="327">
        <f t="shared" si="4"/>
        <v>0</v>
      </c>
      <c r="J57" s="327">
        <f>IF(I57=1,1,IF(SUM(J58:J$168)+SUM(I$26:I57)&lt;$I$22,1,0))</f>
        <v>0</v>
      </c>
      <c r="K57" s="327">
        <f t="shared" si="0"/>
        <v>0</v>
      </c>
      <c r="L57" s="327">
        <f t="shared" si="1"/>
        <v>0</v>
      </c>
      <c r="M57" s="327"/>
      <c r="N57" s="327"/>
      <c r="O57" s="327"/>
      <c r="P57" s="327"/>
      <c r="Q57" s="327"/>
      <c r="R57" s="327"/>
      <c r="S57" s="327"/>
      <c r="T57" s="346"/>
      <c r="U57" s="345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F57" s="329"/>
      <c r="AG57" s="330"/>
    </row>
    <row r="58" spans="1:33" s="326" customFormat="1" hidden="1" x14ac:dyDescent="0.25">
      <c r="A58" s="327"/>
      <c r="B58" s="122"/>
      <c r="C58" s="332"/>
      <c r="D58" s="332"/>
      <c r="E58" s="332"/>
      <c r="F58" s="122"/>
      <c r="I58" s="327">
        <f t="shared" si="4"/>
        <v>0</v>
      </c>
      <c r="J58" s="327">
        <f>IF(I58=1,1,IF(SUM(J59:J$168)+SUM(I$26:I58)&lt;$I$22,1,0))</f>
        <v>0</v>
      </c>
      <c r="K58" s="327">
        <f t="shared" si="0"/>
        <v>0</v>
      </c>
      <c r="L58" s="327">
        <f t="shared" si="1"/>
        <v>0</v>
      </c>
      <c r="M58" s="327"/>
      <c r="N58" s="327"/>
      <c r="O58" s="327"/>
      <c r="P58" s="327"/>
      <c r="Q58" s="327"/>
      <c r="R58" s="327"/>
      <c r="S58" s="327"/>
      <c r="T58" s="346"/>
      <c r="U58" s="345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F58" s="329"/>
      <c r="AG58" s="330"/>
    </row>
    <row r="59" spans="1:33" s="326" customFormat="1" hidden="1" x14ac:dyDescent="0.25">
      <c r="A59" s="327"/>
      <c r="B59" s="122"/>
      <c r="C59" s="332"/>
      <c r="D59" s="332"/>
      <c r="E59" s="332"/>
      <c r="F59" s="122"/>
      <c r="I59" s="327">
        <f t="shared" si="4"/>
        <v>0</v>
      </c>
      <c r="J59" s="327">
        <f>IF(I59=1,1,IF(SUM(J60:J$168)+SUM(I$26:I59)&lt;$I$22,1,0))</f>
        <v>0</v>
      </c>
      <c r="K59" s="327">
        <f t="shared" si="0"/>
        <v>0</v>
      </c>
      <c r="L59" s="327">
        <f t="shared" si="1"/>
        <v>0</v>
      </c>
      <c r="M59" s="327"/>
      <c r="N59" s="327"/>
      <c r="O59" s="327"/>
      <c r="P59" s="327"/>
      <c r="Q59" s="327"/>
      <c r="R59" s="327"/>
      <c r="S59" s="327"/>
      <c r="T59" s="346"/>
      <c r="U59" s="345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F59" s="329"/>
      <c r="AG59" s="330"/>
    </row>
    <row r="60" spans="1:33" s="326" customFormat="1" x14ac:dyDescent="0.25">
      <c r="A60" s="327"/>
      <c r="B60" s="122"/>
      <c r="C60" s="332"/>
      <c r="D60" s="332"/>
      <c r="E60" s="332"/>
      <c r="F60" s="122"/>
      <c r="I60" s="327">
        <v>1</v>
      </c>
      <c r="J60" s="327">
        <f>IF(I60=1,1,IF(SUM(J61:J$168)+SUM(I$26:I60)&lt;$I$22,1,0))</f>
        <v>1</v>
      </c>
      <c r="K60" s="327">
        <f t="shared" si="0"/>
        <v>1</v>
      </c>
      <c r="L60" s="327">
        <f t="shared" si="1"/>
        <v>1</v>
      </c>
      <c r="M60" s="327"/>
      <c r="N60" s="327"/>
      <c r="O60" s="327"/>
      <c r="P60" s="327"/>
      <c r="Q60" s="327"/>
      <c r="R60" s="327"/>
      <c r="S60" s="327"/>
      <c r="T60" s="346"/>
      <c r="U60" s="345"/>
      <c r="V60" s="569"/>
      <c r="W60" s="569"/>
      <c r="X60" s="131"/>
      <c r="Y60" s="207"/>
      <c r="Z60" s="198"/>
      <c r="AA60" s="197"/>
      <c r="AB60" s="114"/>
      <c r="AC60" s="196"/>
      <c r="AD60" s="113"/>
      <c r="AF60" s="329"/>
      <c r="AG60" s="330"/>
    </row>
    <row r="61" spans="1:33" s="326" customFormat="1" x14ac:dyDescent="0.25">
      <c r="A61" s="327"/>
      <c r="B61" s="122"/>
      <c r="C61" s="332"/>
      <c r="D61" s="332"/>
      <c r="E61" s="332"/>
      <c r="F61" s="122"/>
      <c r="I61" s="327">
        <v>1</v>
      </c>
      <c r="J61" s="327">
        <f>IF(I61=1,1,IF(SUM(J62:J$168)+SUM(I$26:I61)&lt;$I$22,1,0))</f>
        <v>1</v>
      </c>
      <c r="K61" s="327">
        <f t="shared" si="0"/>
        <v>1</v>
      </c>
      <c r="L61" s="327">
        <f t="shared" si="1"/>
        <v>1</v>
      </c>
      <c r="M61" s="327"/>
      <c r="N61" s="327"/>
      <c r="O61" s="327"/>
      <c r="P61" s="327"/>
      <c r="Q61" s="327"/>
      <c r="R61" s="327"/>
      <c r="S61" s="327"/>
      <c r="T61" s="344"/>
      <c r="U61" s="345"/>
      <c r="V61" s="573" t="s">
        <v>47</v>
      </c>
      <c r="W61" s="573"/>
      <c r="X61" s="131"/>
      <c r="Y61" s="199"/>
      <c r="Z61" s="114"/>
      <c r="AA61" s="202"/>
      <c r="AB61" s="114"/>
      <c r="AC61" s="196"/>
      <c r="AD61" s="201">
        <f>SUM(AD62:AD81)</f>
        <v>12609.06</v>
      </c>
      <c r="AF61" s="329"/>
      <c r="AG61" s="330"/>
    </row>
    <row r="62" spans="1:33" s="326" customFormat="1" x14ac:dyDescent="0.25">
      <c r="A62" s="327"/>
      <c r="B62" s="122"/>
      <c r="C62" s="332"/>
      <c r="D62" s="332"/>
      <c r="E62" s="332"/>
      <c r="F62" s="122"/>
      <c r="I62" s="327">
        <v>1</v>
      </c>
      <c r="J62" s="327">
        <f>IF(I62=1,1,IF(SUM(J63:J$168)+SUM(I$26:I62)&lt;$I$22,1,0))</f>
        <v>1</v>
      </c>
      <c r="K62" s="327">
        <f t="shared" si="0"/>
        <v>1</v>
      </c>
      <c r="L62" s="327">
        <f t="shared" si="1"/>
        <v>1</v>
      </c>
      <c r="M62" s="327"/>
      <c r="N62" s="327"/>
      <c r="O62" s="327"/>
      <c r="P62" s="327"/>
      <c r="Q62" s="327"/>
      <c r="R62" s="327"/>
      <c r="S62" s="327"/>
      <c r="T62" s="346" t="s">
        <v>91</v>
      </c>
      <c r="U62" s="345"/>
      <c r="V62" s="569" t="s">
        <v>359</v>
      </c>
      <c r="W62" s="569"/>
      <c r="X62" s="131" t="s">
        <v>242</v>
      </c>
      <c r="Y62" s="207">
        <f>VLOOKUP(X62,BASE!$B$5:$E$56,4,FALSE)</f>
        <v>5015.7</v>
      </c>
      <c r="Z62" s="198">
        <v>1</v>
      </c>
      <c r="AA62" s="197">
        <v>1</v>
      </c>
      <c r="AB62" s="114">
        <v>220</v>
      </c>
      <c r="AC62" s="196">
        <f>Y62/220</f>
        <v>22.798636363636362</v>
      </c>
      <c r="AD62" s="113">
        <f>ROUND(Z62*AB62*AC62,4)</f>
        <v>5015.7</v>
      </c>
      <c r="AF62" s="329"/>
      <c r="AG62" s="330"/>
    </row>
    <row r="63" spans="1:33" s="326" customFormat="1" x14ac:dyDescent="0.25">
      <c r="A63" s="327"/>
      <c r="B63" s="122"/>
      <c r="C63" s="332"/>
      <c r="D63" s="332"/>
      <c r="E63" s="332"/>
      <c r="F63" s="122"/>
      <c r="I63" s="327">
        <f t="shared" ref="I63:I80" si="6">IF($AD63=0,0,1)</f>
        <v>1</v>
      </c>
      <c r="J63" s="327">
        <f>IF(I63=1,1,IF(SUM(J64:J$168)+SUM(I$26:I63)&lt;$I$22,1,0))</f>
        <v>1</v>
      </c>
      <c r="K63" s="327">
        <f t="shared" si="0"/>
        <v>1</v>
      </c>
      <c r="L63" s="327">
        <f t="shared" si="1"/>
        <v>1</v>
      </c>
      <c r="M63" s="327"/>
      <c r="N63" s="327"/>
      <c r="O63" s="327"/>
      <c r="P63" s="327"/>
      <c r="Q63" s="327"/>
      <c r="R63" s="327"/>
      <c r="S63" s="327"/>
      <c r="T63" s="346" t="s">
        <v>90</v>
      </c>
      <c r="U63" s="345"/>
      <c r="V63" s="569" t="s">
        <v>229</v>
      </c>
      <c r="W63" s="569"/>
      <c r="X63" s="131" t="s">
        <v>230</v>
      </c>
      <c r="Y63" s="207">
        <f>VLOOKUP(X63,BASE!$B$5:$E$56,4,FALSE)</f>
        <v>3044.5</v>
      </c>
      <c r="Z63" s="198">
        <v>1</v>
      </c>
      <c r="AA63" s="197">
        <v>1</v>
      </c>
      <c r="AB63" s="114">
        <v>220</v>
      </c>
      <c r="AC63" s="196">
        <f>Y63/220</f>
        <v>13.838636363636363</v>
      </c>
      <c r="AD63" s="113">
        <f>ROUND(Z63*AB63*AC63,4)</f>
        <v>3044.5</v>
      </c>
      <c r="AF63" s="329"/>
      <c r="AG63" s="330"/>
    </row>
    <row r="64" spans="1:33" s="326" customFormat="1" hidden="1" x14ac:dyDescent="0.25">
      <c r="A64" s="327"/>
      <c r="B64" s="122"/>
      <c r="C64" s="332"/>
      <c r="D64" s="332"/>
      <c r="E64" s="332"/>
      <c r="F64" s="122"/>
      <c r="I64" s="327">
        <f t="shared" si="6"/>
        <v>0</v>
      </c>
      <c r="J64" s="327">
        <f>IF(I64=1,1,IF(SUM(J65:J$168)+SUM(I$26:I64)&lt;$I$22,1,0))</f>
        <v>0</v>
      </c>
      <c r="K64" s="327">
        <f t="shared" si="0"/>
        <v>0</v>
      </c>
      <c r="L64" s="327">
        <f t="shared" si="1"/>
        <v>0</v>
      </c>
      <c r="M64" s="327"/>
      <c r="N64" s="327"/>
      <c r="O64" s="327"/>
      <c r="P64" s="327"/>
      <c r="Q64" s="327"/>
      <c r="R64" s="327"/>
      <c r="S64" s="327"/>
      <c r="T64" s="346"/>
      <c r="U64" s="345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ref="AD64:AD81" si="7">ROUND(AB64*AC64,4)</f>
        <v>0</v>
      </c>
      <c r="AF64" s="329"/>
      <c r="AG64" s="330"/>
    </row>
    <row r="65" spans="1:33" s="326" customFormat="1" hidden="1" x14ac:dyDescent="0.25">
      <c r="A65" s="327"/>
      <c r="B65" s="122"/>
      <c r="C65" s="332"/>
      <c r="D65" s="332"/>
      <c r="E65" s="332"/>
      <c r="F65" s="122"/>
      <c r="I65" s="327">
        <f t="shared" si="6"/>
        <v>0</v>
      </c>
      <c r="J65" s="327">
        <f>IF(I65=1,1,IF(SUM(J66:J$168)+SUM(I$26:I65)&lt;$I$22,1,0))</f>
        <v>0</v>
      </c>
      <c r="K65" s="327">
        <f t="shared" si="0"/>
        <v>0</v>
      </c>
      <c r="L65" s="327">
        <f t="shared" si="1"/>
        <v>0</v>
      </c>
      <c r="M65" s="327"/>
      <c r="N65" s="327"/>
      <c r="O65" s="327"/>
      <c r="P65" s="327"/>
      <c r="Q65" s="327"/>
      <c r="R65" s="327"/>
      <c r="S65" s="327"/>
      <c r="T65" s="346"/>
      <c r="U65" s="345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7"/>
        <v>0</v>
      </c>
      <c r="AF65" s="329"/>
      <c r="AG65" s="330"/>
    </row>
    <row r="66" spans="1:33" s="326" customFormat="1" hidden="1" x14ac:dyDescent="0.25">
      <c r="A66" s="327"/>
      <c r="B66" s="122"/>
      <c r="C66" s="332"/>
      <c r="D66" s="332"/>
      <c r="E66" s="332"/>
      <c r="F66" s="122"/>
      <c r="I66" s="327">
        <f t="shared" si="6"/>
        <v>0</v>
      </c>
      <c r="J66" s="327">
        <f>IF(I66=1,1,IF(SUM(J67:J$168)+SUM(I$26:I66)&lt;$I$22,1,0))</f>
        <v>0</v>
      </c>
      <c r="K66" s="327">
        <f t="shared" si="0"/>
        <v>0</v>
      </c>
      <c r="L66" s="327">
        <f t="shared" si="1"/>
        <v>0</v>
      </c>
      <c r="M66" s="327"/>
      <c r="N66" s="327"/>
      <c r="O66" s="327"/>
      <c r="P66" s="327"/>
      <c r="Q66" s="327"/>
      <c r="R66" s="327"/>
      <c r="S66" s="327"/>
      <c r="T66" s="346"/>
      <c r="U66" s="345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7"/>
        <v>0</v>
      </c>
      <c r="AF66" s="329"/>
      <c r="AG66" s="330"/>
    </row>
    <row r="67" spans="1:33" s="326" customFormat="1" hidden="1" x14ac:dyDescent="0.25">
      <c r="A67" s="327"/>
      <c r="B67" s="122"/>
      <c r="C67" s="332"/>
      <c r="D67" s="332"/>
      <c r="E67" s="332"/>
      <c r="F67" s="122"/>
      <c r="I67" s="327">
        <f t="shared" si="6"/>
        <v>0</v>
      </c>
      <c r="J67" s="327">
        <f>IF(I67=1,1,IF(SUM(J68:J$168)+SUM(I$26:I67)&lt;$I$22,1,0))</f>
        <v>0</v>
      </c>
      <c r="K67" s="327">
        <f t="shared" si="0"/>
        <v>0</v>
      </c>
      <c r="L67" s="327">
        <f t="shared" si="1"/>
        <v>0</v>
      </c>
      <c r="M67" s="327"/>
      <c r="N67" s="327"/>
      <c r="O67" s="327"/>
      <c r="P67" s="327"/>
      <c r="Q67" s="327"/>
      <c r="R67" s="327"/>
      <c r="S67" s="327"/>
      <c r="T67" s="346"/>
      <c r="U67" s="345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7"/>
        <v>0</v>
      </c>
      <c r="AF67" s="329"/>
      <c r="AG67" s="330"/>
    </row>
    <row r="68" spans="1:33" s="326" customFormat="1" hidden="1" x14ac:dyDescent="0.25">
      <c r="A68" s="327"/>
      <c r="B68" s="122"/>
      <c r="C68" s="332"/>
      <c r="D68" s="332"/>
      <c r="E68" s="332"/>
      <c r="F68" s="122"/>
      <c r="I68" s="327">
        <f t="shared" si="6"/>
        <v>0</v>
      </c>
      <c r="J68" s="327">
        <f>IF(I68=1,1,IF(SUM(J69:J$168)+SUM(I$26:I68)&lt;$I$22,1,0))</f>
        <v>0</v>
      </c>
      <c r="K68" s="327">
        <f t="shared" si="0"/>
        <v>0</v>
      </c>
      <c r="L68" s="327">
        <f t="shared" si="1"/>
        <v>0</v>
      </c>
      <c r="M68" s="327"/>
      <c r="N68" s="327"/>
      <c r="O68" s="327"/>
      <c r="P68" s="327"/>
      <c r="Q68" s="327"/>
      <c r="R68" s="327"/>
      <c r="S68" s="327"/>
      <c r="T68" s="346"/>
      <c r="U68" s="345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7"/>
        <v>0</v>
      </c>
      <c r="AF68" s="329"/>
      <c r="AG68" s="330"/>
    </row>
    <row r="69" spans="1:33" s="326" customFormat="1" hidden="1" x14ac:dyDescent="0.25">
      <c r="A69" s="327"/>
      <c r="B69" s="122"/>
      <c r="C69" s="332"/>
      <c r="D69" s="332"/>
      <c r="E69" s="332"/>
      <c r="F69" s="122"/>
      <c r="I69" s="327">
        <f t="shared" si="6"/>
        <v>0</v>
      </c>
      <c r="J69" s="327">
        <f>IF(I69=1,1,IF(SUM(J70:J$168)+SUM(I$26:I69)&lt;$I$22,1,0))</f>
        <v>0</v>
      </c>
      <c r="K69" s="327">
        <f t="shared" si="0"/>
        <v>0</v>
      </c>
      <c r="L69" s="327">
        <f t="shared" si="1"/>
        <v>0</v>
      </c>
      <c r="M69" s="327"/>
      <c r="N69" s="327"/>
      <c r="O69" s="327"/>
      <c r="P69" s="327"/>
      <c r="Q69" s="327"/>
      <c r="R69" s="327"/>
      <c r="S69" s="327"/>
      <c r="T69" s="346"/>
      <c r="U69" s="345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7"/>
        <v>0</v>
      </c>
      <c r="AF69" s="329"/>
      <c r="AG69" s="330"/>
    </row>
    <row r="70" spans="1:33" s="326" customFormat="1" hidden="1" x14ac:dyDescent="0.25">
      <c r="A70" s="327"/>
      <c r="B70" s="122"/>
      <c r="C70" s="332"/>
      <c r="D70" s="332"/>
      <c r="E70" s="332"/>
      <c r="F70" s="122"/>
      <c r="I70" s="327">
        <f t="shared" si="6"/>
        <v>0</v>
      </c>
      <c r="J70" s="327">
        <f>IF(I70=1,1,IF(SUM(J71:J$168)+SUM(I$26:I70)&lt;$I$22,1,0))</f>
        <v>0</v>
      </c>
      <c r="K70" s="327">
        <f t="shared" si="0"/>
        <v>0</v>
      </c>
      <c r="L70" s="327">
        <f t="shared" si="1"/>
        <v>0</v>
      </c>
      <c r="M70" s="327"/>
      <c r="N70" s="327"/>
      <c r="O70" s="327"/>
      <c r="P70" s="327"/>
      <c r="Q70" s="327"/>
      <c r="R70" s="327"/>
      <c r="S70" s="327"/>
      <c r="T70" s="346"/>
      <c r="U70" s="345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7"/>
        <v>0</v>
      </c>
      <c r="AF70" s="329"/>
      <c r="AG70" s="330"/>
    </row>
    <row r="71" spans="1:33" s="326" customFormat="1" hidden="1" x14ac:dyDescent="0.25">
      <c r="A71" s="327"/>
      <c r="B71" s="122"/>
      <c r="C71" s="332"/>
      <c r="D71" s="332"/>
      <c r="E71" s="332"/>
      <c r="F71" s="122"/>
      <c r="I71" s="327">
        <f t="shared" si="6"/>
        <v>0</v>
      </c>
      <c r="J71" s="327">
        <f>IF(I71=1,1,IF(SUM(J72:J$168)+SUM(I$26:I71)&lt;$I$22,1,0))</f>
        <v>0</v>
      </c>
      <c r="K71" s="327">
        <f t="shared" si="0"/>
        <v>0</v>
      </c>
      <c r="L71" s="327">
        <f t="shared" si="1"/>
        <v>0</v>
      </c>
      <c r="M71" s="327"/>
      <c r="N71" s="327"/>
      <c r="O71" s="327"/>
      <c r="P71" s="327"/>
      <c r="Q71" s="327"/>
      <c r="R71" s="327"/>
      <c r="S71" s="327"/>
      <c r="T71" s="346"/>
      <c r="U71" s="345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7"/>
        <v>0</v>
      </c>
      <c r="AF71" s="329"/>
      <c r="AG71" s="330"/>
    </row>
    <row r="72" spans="1:33" s="326" customFormat="1" hidden="1" x14ac:dyDescent="0.25">
      <c r="A72" s="327"/>
      <c r="B72" s="122"/>
      <c r="C72" s="332"/>
      <c r="D72" s="332"/>
      <c r="E72" s="332"/>
      <c r="F72" s="122"/>
      <c r="I72" s="327">
        <f t="shared" si="6"/>
        <v>0</v>
      </c>
      <c r="J72" s="327">
        <f>IF(I72=1,1,IF(SUM(J73:J$168)+SUM(I$26:I72)&lt;$I$22,1,0))</f>
        <v>0</v>
      </c>
      <c r="K72" s="327">
        <f t="shared" si="0"/>
        <v>0</v>
      </c>
      <c r="L72" s="327">
        <f t="shared" si="1"/>
        <v>0</v>
      </c>
      <c r="M72" s="327"/>
      <c r="N72" s="327"/>
      <c r="O72" s="327"/>
      <c r="P72" s="327"/>
      <c r="Q72" s="327"/>
      <c r="R72" s="327"/>
      <c r="S72" s="327"/>
      <c r="T72" s="346"/>
      <c r="U72" s="345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7"/>
        <v>0</v>
      </c>
      <c r="AF72" s="329"/>
      <c r="AG72" s="330"/>
    </row>
    <row r="73" spans="1:33" s="326" customFormat="1" hidden="1" x14ac:dyDescent="0.25">
      <c r="A73" s="327"/>
      <c r="B73" s="122"/>
      <c r="C73" s="332"/>
      <c r="D73" s="332"/>
      <c r="E73" s="332"/>
      <c r="F73" s="122"/>
      <c r="I73" s="327">
        <f t="shared" si="6"/>
        <v>0</v>
      </c>
      <c r="J73" s="327">
        <f>IF(I73=1,1,IF(SUM(J74:J$168)+SUM(I$26:I73)&lt;$I$22,1,0))</f>
        <v>0</v>
      </c>
      <c r="K73" s="327">
        <f t="shared" si="0"/>
        <v>0</v>
      </c>
      <c r="L73" s="327">
        <f t="shared" si="1"/>
        <v>0</v>
      </c>
      <c r="M73" s="327"/>
      <c r="N73" s="327"/>
      <c r="O73" s="327"/>
      <c r="P73" s="327"/>
      <c r="Q73" s="327"/>
      <c r="R73" s="327"/>
      <c r="S73" s="327"/>
      <c r="T73" s="346"/>
      <c r="U73" s="345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7"/>
        <v>0</v>
      </c>
      <c r="AF73" s="329"/>
      <c r="AG73" s="330"/>
    </row>
    <row r="74" spans="1:33" s="326" customFormat="1" hidden="1" x14ac:dyDescent="0.25">
      <c r="A74" s="327"/>
      <c r="B74" s="122"/>
      <c r="C74" s="332"/>
      <c r="D74" s="332"/>
      <c r="E74" s="332"/>
      <c r="F74" s="122"/>
      <c r="I74" s="327">
        <f t="shared" si="6"/>
        <v>0</v>
      </c>
      <c r="J74" s="327">
        <f>IF(I74=1,1,IF(SUM(J75:J$168)+SUM(I$26:I74)&lt;$I$22,1,0))</f>
        <v>0</v>
      </c>
      <c r="K74" s="327">
        <f t="shared" si="0"/>
        <v>0</v>
      </c>
      <c r="L74" s="327">
        <f t="shared" si="1"/>
        <v>0</v>
      </c>
      <c r="M74" s="327"/>
      <c r="N74" s="327"/>
      <c r="O74" s="327"/>
      <c r="P74" s="327"/>
      <c r="Q74" s="327"/>
      <c r="R74" s="327"/>
      <c r="S74" s="327"/>
      <c r="T74" s="346"/>
      <c r="U74" s="345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7"/>
        <v>0</v>
      </c>
      <c r="AF74" s="329"/>
      <c r="AG74" s="330"/>
    </row>
    <row r="75" spans="1:33" s="326" customFormat="1" hidden="1" x14ac:dyDescent="0.25">
      <c r="A75" s="327"/>
      <c r="B75" s="122"/>
      <c r="C75" s="332"/>
      <c r="D75" s="332"/>
      <c r="E75" s="332"/>
      <c r="F75" s="122"/>
      <c r="I75" s="327">
        <f t="shared" si="6"/>
        <v>0</v>
      </c>
      <c r="J75" s="327">
        <f>IF(I75=1,1,IF(SUM(J76:J$168)+SUM(I$26:I75)&lt;$I$22,1,0))</f>
        <v>0</v>
      </c>
      <c r="K75" s="327">
        <f t="shared" si="0"/>
        <v>0</v>
      </c>
      <c r="L75" s="327">
        <f t="shared" si="1"/>
        <v>0</v>
      </c>
      <c r="M75" s="327"/>
      <c r="N75" s="327"/>
      <c r="O75" s="327"/>
      <c r="P75" s="327"/>
      <c r="Q75" s="327"/>
      <c r="R75" s="327"/>
      <c r="S75" s="327"/>
      <c r="T75" s="346"/>
      <c r="U75" s="345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7"/>
        <v>0</v>
      </c>
      <c r="AF75" s="329"/>
      <c r="AG75" s="330"/>
    </row>
    <row r="76" spans="1:33" s="326" customFormat="1" hidden="1" x14ac:dyDescent="0.25">
      <c r="A76" s="327"/>
      <c r="B76" s="122"/>
      <c r="C76" s="332"/>
      <c r="D76" s="332"/>
      <c r="E76" s="332"/>
      <c r="F76" s="122"/>
      <c r="I76" s="327">
        <f t="shared" si="6"/>
        <v>0</v>
      </c>
      <c r="J76" s="327">
        <f>IF(I76=1,1,IF(SUM(J77:J$168)+SUM(I$26:I76)&lt;$I$22,1,0))</f>
        <v>0</v>
      </c>
      <c r="K76" s="327">
        <f t="shared" si="0"/>
        <v>0</v>
      </c>
      <c r="L76" s="327">
        <f t="shared" si="1"/>
        <v>0</v>
      </c>
      <c r="M76" s="327"/>
      <c r="N76" s="327"/>
      <c r="O76" s="327"/>
      <c r="P76" s="327"/>
      <c r="Q76" s="327"/>
      <c r="R76" s="327"/>
      <c r="S76" s="327"/>
      <c r="T76" s="346"/>
      <c r="U76" s="345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7"/>
        <v>0</v>
      </c>
      <c r="AF76" s="329"/>
      <c r="AG76" s="330"/>
    </row>
    <row r="77" spans="1:33" s="326" customFormat="1" hidden="1" x14ac:dyDescent="0.25">
      <c r="A77" s="327"/>
      <c r="B77" s="122"/>
      <c r="C77" s="332"/>
      <c r="D77" s="332"/>
      <c r="E77" s="332"/>
      <c r="F77" s="122"/>
      <c r="I77" s="327">
        <f t="shared" si="6"/>
        <v>0</v>
      </c>
      <c r="J77" s="327">
        <f>IF(I77=1,1,IF(SUM(J78:J$168)+SUM(I$26:I77)&lt;$I$22,1,0))</f>
        <v>0</v>
      </c>
      <c r="K77" s="327">
        <f t="shared" si="0"/>
        <v>0</v>
      </c>
      <c r="L77" s="327">
        <f t="shared" si="1"/>
        <v>0</v>
      </c>
      <c r="M77" s="327"/>
      <c r="N77" s="327"/>
      <c r="O77" s="327"/>
      <c r="P77" s="327"/>
      <c r="Q77" s="327"/>
      <c r="R77" s="327"/>
      <c r="S77" s="327"/>
      <c r="T77" s="346"/>
      <c r="U77" s="345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7"/>
        <v>0</v>
      </c>
      <c r="AF77" s="329"/>
      <c r="AG77" s="330"/>
    </row>
    <row r="78" spans="1:33" s="326" customFormat="1" hidden="1" x14ac:dyDescent="0.25">
      <c r="A78" s="327"/>
      <c r="B78" s="122"/>
      <c r="C78" s="332"/>
      <c r="D78" s="332"/>
      <c r="E78" s="332"/>
      <c r="F78" s="122"/>
      <c r="I78" s="327">
        <f t="shared" si="6"/>
        <v>0</v>
      </c>
      <c r="J78" s="327">
        <f>IF(I78=1,1,IF(SUM(J79:J$168)+SUM(I$26:I78)&lt;$I$22,1,0))</f>
        <v>0</v>
      </c>
      <c r="K78" s="327">
        <f t="shared" si="0"/>
        <v>0</v>
      </c>
      <c r="L78" s="327">
        <f t="shared" si="1"/>
        <v>0</v>
      </c>
      <c r="M78" s="327"/>
      <c r="N78" s="327"/>
      <c r="O78" s="327"/>
      <c r="P78" s="327"/>
      <c r="Q78" s="327"/>
      <c r="R78" s="327"/>
      <c r="S78" s="327"/>
      <c r="T78" s="346"/>
      <c r="U78" s="345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7"/>
        <v>0</v>
      </c>
      <c r="AF78" s="329"/>
      <c r="AG78" s="330"/>
    </row>
    <row r="79" spans="1:33" s="326" customFormat="1" hidden="1" x14ac:dyDescent="0.25">
      <c r="A79" s="327"/>
      <c r="B79" s="122"/>
      <c r="C79" s="332"/>
      <c r="D79" s="332"/>
      <c r="E79" s="332"/>
      <c r="F79" s="122"/>
      <c r="I79" s="327">
        <f t="shared" si="6"/>
        <v>0</v>
      </c>
      <c r="J79" s="327">
        <f>IF(I79=1,1,IF(SUM(J80:J$168)+SUM(I$26:I79)&lt;$I$22,1,0))</f>
        <v>0</v>
      </c>
      <c r="K79" s="327">
        <f t="shared" si="0"/>
        <v>0</v>
      </c>
      <c r="L79" s="327">
        <f t="shared" si="1"/>
        <v>0</v>
      </c>
      <c r="M79" s="327"/>
      <c r="N79" s="327"/>
      <c r="O79" s="327"/>
      <c r="P79" s="327"/>
      <c r="Q79" s="327"/>
      <c r="R79" s="327"/>
      <c r="S79" s="327"/>
      <c r="T79" s="346"/>
      <c r="U79" s="345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7"/>
        <v>0</v>
      </c>
      <c r="AF79" s="329"/>
      <c r="AG79" s="330"/>
    </row>
    <row r="80" spans="1:33" s="326" customFormat="1" ht="14.25" customHeight="1" x14ac:dyDescent="0.25">
      <c r="A80" s="327"/>
      <c r="B80" s="122"/>
      <c r="C80" s="332"/>
      <c r="D80" s="332"/>
      <c r="E80" s="332"/>
      <c r="F80" s="122"/>
      <c r="I80" s="327">
        <f t="shared" si="6"/>
        <v>1</v>
      </c>
      <c r="J80" s="327">
        <f>IF(I80=1,1,IF(SUM(J81:J$168)+SUM(I$26:I80)&lt;$I$22,1,0))</f>
        <v>1</v>
      </c>
      <c r="K80" s="327">
        <f t="shared" si="0"/>
        <v>1</v>
      </c>
      <c r="L80" s="327">
        <f t="shared" si="1"/>
        <v>1</v>
      </c>
      <c r="M80" s="327"/>
      <c r="N80" s="327"/>
      <c r="O80" s="327"/>
      <c r="P80" s="327"/>
      <c r="Q80" s="327"/>
      <c r="R80" s="327"/>
      <c r="S80" s="327"/>
      <c r="T80" s="346"/>
      <c r="U80" s="345"/>
      <c r="V80" s="569" t="s">
        <v>412</v>
      </c>
      <c r="W80" s="569"/>
      <c r="X80" s="131" t="s">
        <v>228</v>
      </c>
      <c r="Y80" s="207">
        <f>VLOOKUP(X80,BASE!$B$5:$E$56,4,FALSE)</f>
        <v>2274.4299999999998</v>
      </c>
      <c r="Z80" s="198">
        <v>2</v>
      </c>
      <c r="AA80" s="197">
        <v>1</v>
      </c>
      <c r="AB80" s="114">
        <v>220</v>
      </c>
      <c r="AC80" s="196">
        <f>Y80/220</f>
        <v>10.338318181818181</v>
      </c>
      <c r="AD80" s="113">
        <f>ROUND(Z80*AB80*AC80,4)</f>
        <v>4548.8599999999997</v>
      </c>
      <c r="AF80" s="329"/>
      <c r="AG80" s="330"/>
    </row>
    <row r="81" spans="1:33" s="326" customFormat="1" x14ac:dyDescent="0.25">
      <c r="A81" s="327"/>
      <c r="B81" s="122"/>
      <c r="C81" s="332"/>
      <c r="D81" s="332"/>
      <c r="E81" s="332"/>
      <c r="F81" s="122"/>
      <c r="I81" s="327">
        <v>1</v>
      </c>
      <c r="J81" s="327">
        <f>IF(I81=1,1,IF(SUM(J82:J$168)+SUM(I$26:I81)&lt;$I$22,1,0))</f>
        <v>1</v>
      </c>
      <c r="K81" s="327">
        <f t="shared" si="0"/>
        <v>1</v>
      </c>
      <c r="L81" s="327">
        <f t="shared" si="1"/>
        <v>1</v>
      </c>
      <c r="M81" s="327"/>
      <c r="N81" s="327"/>
      <c r="O81" s="327"/>
      <c r="P81" s="327"/>
      <c r="Q81" s="327"/>
      <c r="R81" s="327"/>
      <c r="S81" s="327"/>
      <c r="T81" s="346"/>
      <c r="U81" s="345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/>
      <c r="AC81" s="196">
        <v>0</v>
      </c>
      <c r="AD81" s="113">
        <f t="shared" si="7"/>
        <v>0</v>
      </c>
      <c r="AF81" s="329"/>
      <c r="AG81" s="330"/>
    </row>
    <row r="82" spans="1:33" s="326" customFormat="1" x14ac:dyDescent="0.25">
      <c r="A82" s="327"/>
      <c r="B82" s="122"/>
      <c r="C82" s="332"/>
      <c r="D82" s="332"/>
      <c r="E82" s="332"/>
      <c r="F82" s="122"/>
      <c r="I82" s="327">
        <v>1</v>
      </c>
      <c r="J82" s="327">
        <f>IF(I82=1,1,IF(SUM(J83:J$168)+SUM(I$26:I82)&lt;$I$22,1,0))</f>
        <v>1</v>
      </c>
      <c r="K82" s="327">
        <f t="shared" si="0"/>
        <v>1</v>
      </c>
      <c r="L82" s="327">
        <f t="shared" si="1"/>
        <v>1</v>
      </c>
      <c r="M82" s="327"/>
      <c r="N82" s="327"/>
      <c r="O82" s="327"/>
      <c r="P82" s="327"/>
      <c r="Q82" s="327"/>
      <c r="R82" s="327"/>
      <c r="S82" s="327"/>
      <c r="T82" s="344"/>
      <c r="U82" s="345"/>
      <c r="V82" s="573" t="s">
        <v>45</v>
      </c>
      <c r="W82" s="573"/>
      <c r="X82" s="131"/>
      <c r="Y82" s="199"/>
      <c r="Z82" s="114"/>
      <c r="AA82" s="202"/>
      <c r="AB82" s="114"/>
      <c r="AC82" s="196"/>
      <c r="AD82" s="201">
        <f>SUM(AD83:AD102)</f>
        <v>0</v>
      </c>
      <c r="AF82" s="329"/>
      <c r="AG82" s="330"/>
    </row>
    <row r="83" spans="1:33" s="326" customFormat="1" x14ac:dyDescent="0.25">
      <c r="A83" s="327"/>
      <c r="B83" s="122"/>
      <c r="C83" s="332"/>
      <c r="D83" s="332"/>
      <c r="E83" s="332"/>
      <c r="F83" s="122"/>
      <c r="I83" s="327">
        <v>1</v>
      </c>
      <c r="J83" s="327">
        <f>IF(I83=1,1,IF(SUM(J84:J$168)+SUM(I$26:I83)&lt;$I$22,1,0))</f>
        <v>1</v>
      </c>
      <c r="K83" s="327">
        <f t="shared" si="0"/>
        <v>1</v>
      </c>
      <c r="L83" s="327">
        <f t="shared" si="1"/>
        <v>1</v>
      </c>
      <c r="M83" s="327"/>
      <c r="N83" s="327"/>
      <c r="O83" s="327"/>
      <c r="P83" s="327"/>
      <c r="Q83" s="327"/>
      <c r="R83" s="327"/>
      <c r="S83" s="327"/>
      <c r="T83" s="346" t="s">
        <v>44</v>
      </c>
      <c r="U83" s="345"/>
      <c r="V83" s="569"/>
      <c r="W83" s="569"/>
      <c r="X83" s="131"/>
      <c r="Y83" s="207"/>
      <c r="Z83" s="198"/>
      <c r="AA83" s="197"/>
      <c r="AB83" s="114"/>
      <c r="AC83" s="196"/>
      <c r="AD83" s="113"/>
      <c r="AF83" s="329"/>
      <c r="AG83" s="330"/>
    </row>
    <row r="84" spans="1:33" s="326" customFormat="1" hidden="1" x14ac:dyDescent="0.25">
      <c r="A84" s="327"/>
      <c r="B84" s="122"/>
      <c r="C84" s="332"/>
      <c r="D84" s="332"/>
      <c r="E84" s="332"/>
      <c r="F84" s="122"/>
      <c r="I84" s="327">
        <v>1</v>
      </c>
      <c r="J84" s="327">
        <f>IF(I84=1,1,IF(SUM(J85:J$168)+SUM(I$26:I84)&lt;$I$22,1,0))</f>
        <v>1</v>
      </c>
      <c r="K84" s="327">
        <f t="shared" si="0"/>
        <v>1</v>
      </c>
      <c r="L84" s="327">
        <f t="shared" si="1"/>
        <v>1</v>
      </c>
      <c r="M84" s="327"/>
      <c r="N84" s="327"/>
      <c r="O84" s="327"/>
      <c r="P84" s="327"/>
      <c r="Q84" s="327"/>
      <c r="R84" s="327"/>
      <c r="S84" s="327"/>
      <c r="T84" s="346" t="s">
        <v>89</v>
      </c>
      <c r="U84" s="345"/>
      <c r="V84" s="569" t="s">
        <v>247</v>
      </c>
      <c r="W84" s="569"/>
      <c r="X84" s="131" t="s">
        <v>248</v>
      </c>
      <c r="Y84" s="207">
        <v>1770.74</v>
      </c>
      <c r="Z84" s="198"/>
      <c r="AA84" s="197">
        <v>1.25</v>
      </c>
      <c r="AB84" s="114">
        <f>176*AA84</f>
        <v>220</v>
      </c>
      <c r="AC84" s="196">
        <f>Y84/220</f>
        <v>8.0488181818181825</v>
      </c>
      <c r="AD84" s="113">
        <f>ROUND(Z84*AB84*AC84,4)</f>
        <v>0</v>
      </c>
      <c r="AF84" s="329"/>
      <c r="AG84" s="330"/>
    </row>
    <row r="85" spans="1:33" s="326" customFormat="1" hidden="1" x14ac:dyDescent="0.25">
      <c r="A85" s="327"/>
      <c r="B85" s="122"/>
      <c r="C85" s="332"/>
      <c r="D85" s="332"/>
      <c r="E85" s="332"/>
      <c r="F85" s="122"/>
      <c r="I85" s="327">
        <f t="shared" ref="I85:I102" si="8">IF($AD85=0,0,1)</f>
        <v>0</v>
      </c>
      <c r="J85" s="327">
        <f>IF(I85=1,1,IF(SUM(J86:J$168)+SUM(I$26:I85)&lt;$I$22,1,0))</f>
        <v>0</v>
      </c>
      <c r="K85" s="327">
        <f t="shared" si="0"/>
        <v>0</v>
      </c>
      <c r="L85" s="327">
        <f t="shared" si="1"/>
        <v>0</v>
      </c>
      <c r="M85" s="327"/>
      <c r="N85" s="327"/>
      <c r="O85" s="327"/>
      <c r="P85" s="327"/>
      <c r="Q85" s="327"/>
      <c r="R85" s="327"/>
      <c r="S85" s="327"/>
      <c r="T85" s="346"/>
      <c r="U85" s="345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2" si="9">ROUND(AB85*AC85,4)</f>
        <v>0</v>
      </c>
      <c r="AF85" s="329"/>
      <c r="AG85" s="330"/>
    </row>
    <row r="86" spans="1:33" s="326" customFormat="1" hidden="1" x14ac:dyDescent="0.25">
      <c r="A86" s="327"/>
      <c r="B86" s="122"/>
      <c r="C86" s="332"/>
      <c r="D86" s="332"/>
      <c r="E86" s="332"/>
      <c r="F86" s="122"/>
      <c r="I86" s="327">
        <f t="shared" si="8"/>
        <v>0</v>
      </c>
      <c r="J86" s="327">
        <f>IF(I86=1,1,IF(SUM(J87:J$168)+SUM(I$26:I86)&lt;$I$22,1,0))</f>
        <v>0</v>
      </c>
      <c r="K86" s="327">
        <f t="shared" si="0"/>
        <v>0</v>
      </c>
      <c r="L86" s="327">
        <f t="shared" si="1"/>
        <v>0</v>
      </c>
      <c r="M86" s="327"/>
      <c r="N86" s="327"/>
      <c r="O86" s="327"/>
      <c r="P86" s="327"/>
      <c r="Q86" s="327"/>
      <c r="R86" s="327"/>
      <c r="S86" s="327"/>
      <c r="T86" s="346"/>
      <c r="U86" s="345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9"/>
        <v>0</v>
      </c>
      <c r="AF86" s="329"/>
      <c r="AG86" s="330"/>
    </row>
    <row r="87" spans="1:33" s="326" customFormat="1" hidden="1" x14ac:dyDescent="0.25">
      <c r="A87" s="327"/>
      <c r="B87" s="122"/>
      <c r="C87" s="332"/>
      <c r="D87" s="332"/>
      <c r="E87" s="332"/>
      <c r="F87" s="122"/>
      <c r="I87" s="327">
        <f t="shared" si="8"/>
        <v>0</v>
      </c>
      <c r="J87" s="327">
        <f>IF(I87=1,1,IF(SUM(J88:J$168)+SUM(I$26:I87)&lt;$I$22,1,0))</f>
        <v>0</v>
      </c>
      <c r="K87" s="327">
        <f t="shared" si="0"/>
        <v>0</v>
      </c>
      <c r="L87" s="327">
        <f t="shared" si="1"/>
        <v>0</v>
      </c>
      <c r="M87" s="327"/>
      <c r="N87" s="327"/>
      <c r="O87" s="327"/>
      <c r="P87" s="327"/>
      <c r="Q87" s="327"/>
      <c r="R87" s="327"/>
      <c r="S87" s="327"/>
      <c r="T87" s="346"/>
      <c r="U87" s="345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9"/>
        <v>0</v>
      </c>
      <c r="AF87" s="329"/>
      <c r="AG87" s="330"/>
    </row>
    <row r="88" spans="1:33" s="326" customFormat="1" hidden="1" x14ac:dyDescent="0.25">
      <c r="A88" s="327"/>
      <c r="B88" s="122"/>
      <c r="C88" s="332"/>
      <c r="D88" s="332"/>
      <c r="E88" s="332"/>
      <c r="F88" s="122"/>
      <c r="I88" s="327">
        <f t="shared" si="8"/>
        <v>0</v>
      </c>
      <c r="J88" s="327">
        <f>IF(I88=1,1,IF(SUM(J89:J$168)+SUM(I$26:I88)&lt;$I$22,1,0))</f>
        <v>0</v>
      </c>
      <c r="K88" s="327">
        <f t="shared" si="0"/>
        <v>0</v>
      </c>
      <c r="L88" s="327">
        <f t="shared" si="1"/>
        <v>0</v>
      </c>
      <c r="M88" s="327"/>
      <c r="N88" s="327"/>
      <c r="O88" s="327"/>
      <c r="P88" s="327"/>
      <c r="Q88" s="327"/>
      <c r="R88" s="327"/>
      <c r="S88" s="327"/>
      <c r="T88" s="346"/>
      <c r="U88" s="345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9"/>
        <v>0</v>
      </c>
      <c r="AF88" s="329"/>
      <c r="AG88" s="330"/>
    </row>
    <row r="89" spans="1:33" s="326" customFormat="1" hidden="1" x14ac:dyDescent="0.25">
      <c r="A89" s="327"/>
      <c r="B89" s="122"/>
      <c r="C89" s="332"/>
      <c r="D89" s="332"/>
      <c r="E89" s="332"/>
      <c r="F89" s="122"/>
      <c r="I89" s="327">
        <f t="shared" si="8"/>
        <v>0</v>
      </c>
      <c r="J89" s="327">
        <f>IF(I89=1,1,IF(SUM(J90:J$168)+SUM(I$26:I89)&lt;$I$22,1,0))</f>
        <v>0</v>
      </c>
      <c r="K89" s="327">
        <f t="shared" ref="K89:K153" si="10">MAX(I89:J89)</f>
        <v>0</v>
      </c>
      <c r="L89" s="327">
        <f t="shared" ref="L89:L153" si="11">K89</f>
        <v>0</v>
      </c>
      <c r="M89" s="327"/>
      <c r="N89" s="327"/>
      <c r="O89" s="327"/>
      <c r="P89" s="327"/>
      <c r="Q89" s="327"/>
      <c r="R89" s="327"/>
      <c r="S89" s="327"/>
      <c r="T89" s="346"/>
      <c r="U89" s="345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9"/>
        <v>0</v>
      </c>
      <c r="AF89" s="329"/>
      <c r="AG89" s="330"/>
    </row>
    <row r="90" spans="1:33" s="326" customFormat="1" hidden="1" x14ac:dyDescent="0.25">
      <c r="A90" s="327"/>
      <c r="B90" s="122"/>
      <c r="C90" s="332"/>
      <c r="D90" s="332"/>
      <c r="E90" s="332"/>
      <c r="F90" s="122"/>
      <c r="I90" s="327">
        <f t="shared" si="8"/>
        <v>0</v>
      </c>
      <c r="J90" s="327">
        <f>IF(I90=1,1,IF(SUM(J91:J$168)+SUM(I$26:I90)&lt;$I$22,1,0))</f>
        <v>0</v>
      </c>
      <c r="K90" s="327">
        <f t="shared" si="10"/>
        <v>0</v>
      </c>
      <c r="L90" s="327">
        <f t="shared" si="11"/>
        <v>0</v>
      </c>
      <c r="M90" s="327"/>
      <c r="N90" s="327"/>
      <c r="O90" s="327"/>
      <c r="P90" s="327"/>
      <c r="Q90" s="327"/>
      <c r="R90" s="327"/>
      <c r="S90" s="327"/>
      <c r="T90" s="346"/>
      <c r="U90" s="345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9"/>
        <v>0</v>
      </c>
      <c r="AF90" s="329"/>
      <c r="AG90" s="330"/>
    </row>
    <row r="91" spans="1:33" s="326" customFormat="1" hidden="1" x14ac:dyDescent="0.25">
      <c r="A91" s="327"/>
      <c r="B91" s="122"/>
      <c r="C91" s="332"/>
      <c r="D91" s="332"/>
      <c r="E91" s="332"/>
      <c r="F91" s="122"/>
      <c r="I91" s="327">
        <f t="shared" si="8"/>
        <v>0</v>
      </c>
      <c r="J91" s="327">
        <f>IF(I91=1,1,IF(SUM(J92:J$168)+SUM(I$26:I91)&lt;$I$22,1,0))</f>
        <v>0</v>
      </c>
      <c r="K91" s="327">
        <f t="shared" si="10"/>
        <v>0</v>
      </c>
      <c r="L91" s="327">
        <f t="shared" si="11"/>
        <v>0</v>
      </c>
      <c r="M91" s="327"/>
      <c r="N91" s="327"/>
      <c r="O91" s="327"/>
      <c r="P91" s="327"/>
      <c r="Q91" s="327"/>
      <c r="R91" s="327"/>
      <c r="S91" s="327"/>
      <c r="T91" s="346"/>
      <c r="U91" s="345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9"/>
        <v>0</v>
      </c>
      <c r="AF91" s="329"/>
      <c r="AG91" s="330"/>
    </row>
    <row r="92" spans="1:33" s="326" customFormat="1" hidden="1" x14ac:dyDescent="0.25">
      <c r="A92" s="327"/>
      <c r="B92" s="122"/>
      <c r="C92" s="332"/>
      <c r="D92" s="332"/>
      <c r="E92" s="332"/>
      <c r="F92" s="122"/>
      <c r="I92" s="327">
        <f t="shared" si="8"/>
        <v>0</v>
      </c>
      <c r="J92" s="327">
        <f>IF(I92=1,1,IF(SUM(J93:J$168)+SUM(I$26:I92)&lt;$I$22,1,0))</f>
        <v>0</v>
      </c>
      <c r="K92" s="327">
        <f t="shared" si="10"/>
        <v>0</v>
      </c>
      <c r="L92" s="327">
        <f t="shared" si="11"/>
        <v>0</v>
      </c>
      <c r="M92" s="327"/>
      <c r="N92" s="327"/>
      <c r="O92" s="327"/>
      <c r="P92" s="327"/>
      <c r="Q92" s="327"/>
      <c r="R92" s="327"/>
      <c r="S92" s="327"/>
      <c r="T92" s="346"/>
      <c r="U92" s="345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9"/>
        <v>0</v>
      </c>
      <c r="AF92" s="329"/>
      <c r="AG92" s="330"/>
    </row>
    <row r="93" spans="1:33" s="326" customFormat="1" hidden="1" x14ac:dyDescent="0.25">
      <c r="A93" s="327"/>
      <c r="B93" s="122"/>
      <c r="C93" s="332"/>
      <c r="D93" s="332"/>
      <c r="E93" s="332"/>
      <c r="F93" s="122"/>
      <c r="I93" s="327">
        <f t="shared" si="8"/>
        <v>0</v>
      </c>
      <c r="J93" s="327">
        <f>IF(I93=1,1,IF(SUM(J94:J$168)+SUM(I$26:I93)&lt;$I$22,1,0))</f>
        <v>0</v>
      </c>
      <c r="K93" s="327">
        <f t="shared" si="10"/>
        <v>0</v>
      </c>
      <c r="L93" s="327">
        <f t="shared" si="11"/>
        <v>0</v>
      </c>
      <c r="M93" s="327"/>
      <c r="N93" s="327"/>
      <c r="O93" s="327"/>
      <c r="P93" s="327"/>
      <c r="Q93" s="327"/>
      <c r="R93" s="327"/>
      <c r="S93" s="327"/>
      <c r="T93" s="346"/>
      <c r="U93" s="345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9"/>
        <v>0</v>
      </c>
      <c r="AF93" s="329"/>
      <c r="AG93" s="330"/>
    </row>
    <row r="94" spans="1:33" s="326" customFormat="1" hidden="1" x14ac:dyDescent="0.25">
      <c r="A94" s="327"/>
      <c r="B94" s="122"/>
      <c r="C94" s="332"/>
      <c r="D94" s="332"/>
      <c r="E94" s="332"/>
      <c r="F94" s="122"/>
      <c r="I94" s="327">
        <f t="shared" si="8"/>
        <v>0</v>
      </c>
      <c r="J94" s="327">
        <f>IF(I94=1,1,IF(SUM(J95:J$168)+SUM(I$26:I94)&lt;$I$22,1,0))</f>
        <v>0</v>
      </c>
      <c r="K94" s="327">
        <f t="shared" si="10"/>
        <v>0</v>
      </c>
      <c r="L94" s="327">
        <f t="shared" si="11"/>
        <v>0</v>
      </c>
      <c r="M94" s="327"/>
      <c r="N94" s="327"/>
      <c r="O94" s="327"/>
      <c r="P94" s="327"/>
      <c r="Q94" s="327"/>
      <c r="R94" s="327"/>
      <c r="S94" s="327"/>
      <c r="T94" s="346"/>
      <c r="U94" s="345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9"/>
        <v>0</v>
      </c>
      <c r="AF94" s="329"/>
      <c r="AG94" s="330"/>
    </row>
    <row r="95" spans="1:33" s="326" customFormat="1" hidden="1" x14ac:dyDescent="0.25">
      <c r="A95" s="327"/>
      <c r="B95" s="122"/>
      <c r="C95" s="332"/>
      <c r="D95" s="332"/>
      <c r="E95" s="332"/>
      <c r="F95" s="122"/>
      <c r="I95" s="327">
        <f t="shared" si="8"/>
        <v>0</v>
      </c>
      <c r="J95" s="327">
        <f>IF(I95=1,1,IF(SUM(J96:J$168)+SUM(I$26:I95)&lt;$I$22,1,0))</f>
        <v>0</v>
      </c>
      <c r="K95" s="327">
        <f t="shared" si="10"/>
        <v>0</v>
      </c>
      <c r="L95" s="327">
        <f t="shared" si="11"/>
        <v>0</v>
      </c>
      <c r="M95" s="327"/>
      <c r="N95" s="327"/>
      <c r="O95" s="327"/>
      <c r="P95" s="327"/>
      <c r="Q95" s="327"/>
      <c r="R95" s="327"/>
      <c r="S95" s="327"/>
      <c r="T95" s="346"/>
      <c r="U95" s="345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9"/>
        <v>0</v>
      </c>
      <c r="AF95" s="329"/>
      <c r="AG95" s="330"/>
    </row>
    <row r="96" spans="1:33" s="326" customFormat="1" ht="14.45" hidden="1" customHeight="1" x14ac:dyDescent="0.25">
      <c r="A96" s="327"/>
      <c r="B96" s="122"/>
      <c r="C96" s="332"/>
      <c r="D96" s="332"/>
      <c r="E96" s="332"/>
      <c r="F96" s="122"/>
      <c r="I96" s="327">
        <f t="shared" si="8"/>
        <v>0</v>
      </c>
      <c r="J96" s="327">
        <f>IF(I96=1,1,IF(SUM(J97:J$168)+SUM(I$26:I96)&lt;$I$22,1,0))</f>
        <v>0</v>
      </c>
      <c r="K96" s="327">
        <f t="shared" si="10"/>
        <v>0</v>
      </c>
      <c r="L96" s="327">
        <f t="shared" si="11"/>
        <v>0</v>
      </c>
      <c r="M96" s="327"/>
      <c r="N96" s="327"/>
      <c r="O96" s="327"/>
      <c r="P96" s="327"/>
      <c r="Q96" s="327"/>
      <c r="R96" s="327"/>
      <c r="S96" s="327"/>
      <c r="T96" s="346"/>
      <c r="U96" s="345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9"/>
        <v>0</v>
      </c>
      <c r="AF96" s="329"/>
      <c r="AG96" s="330"/>
    </row>
    <row r="97" spans="1:33" s="326" customFormat="1" hidden="1" x14ac:dyDescent="0.25">
      <c r="A97" s="327"/>
      <c r="B97" s="122"/>
      <c r="C97" s="332"/>
      <c r="D97" s="332"/>
      <c r="E97" s="332"/>
      <c r="F97" s="122"/>
      <c r="I97" s="327">
        <f t="shared" si="8"/>
        <v>0</v>
      </c>
      <c r="J97" s="327">
        <f>IF(I97=1,1,IF(SUM(J98:J$168)+SUM(I$26:I97)&lt;$I$22,1,0))</f>
        <v>0</v>
      </c>
      <c r="K97" s="327">
        <f t="shared" si="10"/>
        <v>0</v>
      </c>
      <c r="L97" s="327">
        <f t="shared" si="11"/>
        <v>0</v>
      </c>
      <c r="M97" s="327"/>
      <c r="N97" s="327"/>
      <c r="O97" s="327"/>
      <c r="P97" s="327"/>
      <c r="Q97" s="327"/>
      <c r="R97" s="327"/>
      <c r="S97" s="327"/>
      <c r="T97" s="346"/>
      <c r="U97" s="345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9"/>
        <v>0</v>
      </c>
      <c r="AF97" s="329"/>
      <c r="AG97" s="330"/>
    </row>
    <row r="98" spans="1:33" s="326" customFormat="1" hidden="1" x14ac:dyDescent="0.25">
      <c r="A98" s="327"/>
      <c r="B98" s="122"/>
      <c r="C98" s="332"/>
      <c r="D98" s="332"/>
      <c r="E98" s="332"/>
      <c r="F98" s="122"/>
      <c r="I98" s="327">
        <f t="shared" si="8"/>
        <v>0</v>
      </c>
      <c r="J98" s="327">
        <f>IF(I98=1,1,IF(SUM(J99:J$168)+SUM(I$26:I98)&lt;$I$22,1,0))</f>
        <v>0</v>
      </c>
      <c r="K98" s="327">
        <f t="shared" si="10"/>
        <v>0</v>
      </c>
      <c r="L98" s="327">
        <f t="shared" si="11"/>
        <v>0</v>
      </c>
      <c r="M98" s="327"/>
      <c r="N98" s="327"/>
      <c r="O98" s="327"/>
      <c r="P98" s="327"/>
      <c r="Q98" s="327"/>
      <c r="R98" s="327"/>
      <c r="S98" s="327"/>
      <c r="T98" s="346"/>
      <c r="U98" s="345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9"/>
        <v>0</v>
      </c>
      <c r="AF98" s="329"/>
      <c r="AG98" s="330"/>
    </row>
    <row r="99" spans="1:33" s="326" customFormat="1" hidden="1" x14ac:dyDescent="0.25">
      <c r="A99" s="327"/>
      <c r="B99" s="122"/>
      <c r="C99" s="332"/>
      <c r="D99" s="332"/>
      <c r="E99" s="332"/>
      <c r="F99" s="122"/>
      <c r="I99" s="327">
        <f t="shared" si="8"/>
        <v>0</v>
      </c>
      <c r="J99" s="327">
        <f>IF(I99=1,1,IF(SUM(J100:J$168)+SUM(I$26:I99)&lt;$I$22,1,0))</f>
        <v>0</v>
      </c>
      <c r="K99" s="327">
        <f t="shared" si="10"/>
        <v>0</v>
      </c>
      <c r="L99" s="327">
        <f t="shared" si="11"/>
        <v>0</v>
      </c>
      <c r="M99" s="327"/>
      <c r="N99" s="327"/>
      <c r="O99" s="327"/>
      <c r="P99" s="327"/>
      <c r="Q99" s="327"/>
      <c r="R99" s="327"/>
      <c r="S99" s="327"/>
      <c r="T99" s="346"/>
      <c r="U99" s="345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9"/>
        <v>0</v>
      </c>
      <c r="AF99" s="329"/>
      <c r="AG99" s="330"/>
    </row>
    <row r="100" spans="1:33" s="326" customFormat="1" hidden="1" x14ac:dyDescent="0.25">
      <c r="A100" s="327"/>
      <c r="B100" s="122"/>
      <c r="C100" s="332"/>
      <c r="D100" s="332"/>
      <c r="E100" s="332"/>
      <c r="F100" s="122"/>
      <c r="I100" s="327">
        <f t="shared" si="8"/>
        <v>0</v>
      </c>
      <c r="J100" s="327">
        <f>IF(I100=1,1,IF(SUM(J101:J$168)+SUM(I$26:I100)&lt;$I$22,1,0))</f>
        <v>0</v>
      </c>
      <c r="K100" s="327">
        <f t="shared" si="10"/>
        <v>0</v>
      </c>
      <c r="L100" s="327">
        <f t="shared" si="11"/>
        <v>0</v>
      </c>
      <c r="M100" s="327"/>
      <c r="N100" s="327"/>
      <c r="O100" s="327"/>
      <c r="P100" s="327"/>
      <c r="Q100" s="327"/>
      <c r="R100" s="327"/>
      <c r="S100" s="327"/>
      <c r="T100" s="346"/>
      <c r="U100" s="345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9"/>
        <v>0</v>
      </c>
      <c r="AF100" s="329"/>
      <c r="AG100" s="330"/>
    </row>
    <row r="101" spans="1:33" s="326" customFormat="1" hidden="1" x14ac:dyDescent="0.25">
      <c r="A101" s="327"/>
      <c r="B101" s="122"/>
      <c r="C101" s="332"/>
      <c r="D101" s="332"/>
      <c r="E101" s="332"/>
      <c r="F101" s="122"/>
      <c r="I101" s="327">
        <f t="shared" si="8"/>
        <v>0</v>
      </c>
      <c r="J101" s="327">
        <f>IF(I101=1,1,IF(SUM(J102:J$168)+SUM(I$26:I101)&lt;$I$22,1,0))</f>
        <v>0</v>
      </c>
      <c r="K101" s="327">
        <f t="shared" si="10"/>
        <v>0</v>
      </c>
      <c r="L101" s="327">
        <f t="shared" si="11"/>
        <v>0</v>
      </c>
      <c r="M101" s="327"/>
      <c r="N101" s="327"/>
      <c r="O101" s="327"/>
      <c r="P101" s="327"/>
      <c r="Q101" s="327"/>
      <c r="R101" s="327"/>
      <c r="S101" s="327"/>
      <c r="T101" s="346"/>
      <c r="U101" s="345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9"/>
        <v>0</v>
      </c>
      <c r="AF101" s="329"/>
      <c r="AG101" s="330"/>
    </row>
    <row r="102" spans="1:33" s="326" customFormat="1" x14ac:dyDescent="0.25">
      <c r="A102" s="327"/>
      <c r="B102" s="122"/>
      <c r="C102" s="332"/>
      <c r="D102" s="332"/>
      <c r="E102" s="332"/>
      <c r="F102" s="122"/>
      <c r="I102" s="327">
        <f t="shared" si="8"/>
        <v>0</v>
      </c>
      <c r="J102" s="327">
        <f>IF(I102=1,1,IF(SUM(J103:J$168)+SUM(I$26:I102)&lt;$I$22,1,0))</f>
        <v>1</v>
      </c>
      <c r="K102" s="327">
        <f t="shared" si="10"/>
        <v>1</v>
      </c>
      <c r="L102" s="327">
        <f t="shared" si="11"/>
        <v>1</v>
      </c>
      <c r="M102" s="327"/>
      <c r="N102" s="327"/>
      <c r="O102" s="327"/>
      <c r="P102" s="327"/>
      <c r="Q102" s="327"/>
      <c r="R102" s="327"/>
      <c r="S102" s="327"/>
      <c r="T102" s="346"/>
      <c r="U102" s="345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9"/>
        <v>0</v>
      </c>
      <c r="AF102" s="329"/>
      <c r="AG102" s="330"/>
    </row>
    <row r="103" spans="1:33" s="326" customFormat="1" x14ac:dyDescent="0.25">
      <c r="A103" s="325"/>
      <c r="B103" s="325"/>
      <c r="C103" s="325"/>
      <c r="D103" s="325"/>
      <c r="E103" s="325"/>
      <c r="F103" s="325"/>
      <c r="I103" s="327">
        <v>1</v>
      </c>
      <c r="J103" s="327">
        <f>IF(I103=1,1,IF(SUM(J106:J$168)+SUM(I$26:I103)&lt;$I$22,1,0))</f>
        <v>1</v>
      </c>
      <c r="K103" s="327">
        <f t="shared" si="10"/>
        <v>1</v>
      </c>
      <c r="L103" s="327">
        <f t="shared" si="11"/>
        <v>1</v>
      </c>
      <c r="M103" s="327"/>
      <c r="N103" s="327"/>
      <c r="O103" s="327"/>
      <c r="P103" s="327"/>
      <c r="Q103" s="327"/>
      <c r="R103" s="327"/>
      <c r="S103" s="327"/>
      <c r="T103" s="344"/>
      <c r="U103" s="345"/>
      <c r="V103" s="570"/>
      <c r="W103" s="570"/>
      <c r="X103" s="194"/>
      <c r="Y103" s="193"/>
      <c r="Z103" s="191"/>
      <c r="AA103" s="192"/>
      <c r="AB103" s="191"/>
      <c r="AC103" s="160" t="s">
        <v>43</v>
      </c>
      <c r="AD103" s="190">
        <f>AD40+AD61+AD82</f>
        <v>15703.881799999999</v>
      </c>
      <c r="AF103" s="329"/>
      <c r="AG103" s="330"/>
    </row>
    <row r="104" spans="1:33" s="337" customFormat="1" ht="14.45" customHeight="1" x14ac:dyDescent="0.25">
      <c r="A104" s="327"/>
      <c r="B104" s="122"/>
      <c r="C104" s="332"/>
      <c r="D104" s="332"/>
      <c r="E104" s="332"/>
      <c r="F104" s="122"/>
      <c r="G104" s="64"/>
      <c r="H104" s="343"/>
      <c r="I104" s="327">
        <v>1</v>
      </c>
      <c r="J104" s="327">
        <f>H104</f>
        <v>0</v>
      </c>
      <c r="K104" s="327">
        <f t="shared" si="10"/>
        <v>1</v>
      </c>
      <c r="L104" s="327">
        <f t="shared" si="11"/>
        <v>1</v>
      </c>
      <c r="M104" s="327"/>
      <c r="N104" s="327"/>
      <c r="O104" s="327"/>
      <c r="P104" s="327"/>
      <c r="Q104" s="327"/>
      <c r="R104" s="327"/>
      <c r="S104" s="338"/>
      <c r="T104" s="157">
        <v>1</v>
      </c>
      <c r="U104" s="347"/>
      <c r="V104" s="348"/>
      <c r="W104" s="348"/>
      <c r="X104" s="348"/>
      <c r="Y104" s="349"/>
      <c r="Z104" s="350"/>
      <c r="AA104" s="350"/>
      <c r="AB104" s="351" t="s">
        <v>42</v>
      </c>
      <c r="AC104" s="188">
        <v>0.84040000000000004</v>
      </c>
      <c r="AD104" s="352">
        <f>$AD$103*AC104*T104</f>
        <v>13197.542264719999</v>
      </c>
      <c r="AF104" s="341"/>
      <c r="AG104" s="342"/>
    </row>
    <row r="105" spans="1:33" s="337" customFormat="1" ht="22.35" customHeight="1" x14ac:dyDescent="0.25">
      <c r="A105" s="336"/>
      <c r="B105" s="336"/>
      <c r="C105" s="336"/>
      <c r="D105" s="336"/>
      <c r="E105" s="336"/>
      <c r="F105" s="336"/>
      <c r="I105" s="327">
        <v>1</v>
      </c>
      <c r="J105" s="327">
        <f>IF(I105=1,1,IF(SUM(J108:J$168)+SUM(I$26:I105)&lt;$I$22,1,0))</f>
        <v>1</v>
      </c>
      <c r="K105" s="327">
        <f t="shared" si="10"/>
        <v>1</v>
      </c>
      <c r="L105" s="327">
        <f t="shared" si="11"/>
        <v>1</v>
      </c>
      <c r="M105" s="327"/>
      <c r="N105" s="327"/>
      <c r="O105" s="327"/>
      <c r="P105" s="327"/>
      <c r="Q105" s="327"/>
      <c r="R105" s="327"/>
      <c r="S105" s="338"/>
      <c r="T105" s="353"/>
      <c r="U105" s="347"/>
      <c r="V105" s="348"/>
      <c r="W105" s="348"/>
      <c r="X105" s="348"/>
      <c r="Y105" s="349"/>
      <c r="Z105" s="350"/>
      <c r="AA105" s="350"/>
      <c r="AB105" s="354"/>
      <c r="AC105" s="181" t="s">
        <v>41</v>
      </c>
      <c r="AD105" s="355">
        <f>AD103+AD104</f>
        <v>28901.424064719999</v>
      </c>
      <c r="AF105" s="341"/>
      <c r="AG105" s="342"/>
    </row>
    <row r="106" spans="1:33" s="337" customFormat="1" ht="25.35" customHeight="1" x14ac:dyDescent="0.25">
      <c r="A106" s="336"/>
      <c r="B106" s="336"/>
      <c r="C106" s="336"/>
      <c r="D106" s="336"/>
      <c r="E106" s="336"/>
      <c r="F106" s="336"/>
      <c r="G106" s="356"/>
      <c r="H106" s="356"/>
      <c r="I106" s="327">
        <v>1</v>
      </c>
      <c r="J106" s="327">
        <f>IF(I106=1,1,IF(SUM(J108:J$168)+SUM(I$26:I106)&lt;$I$22,1,0))</f>
        <v>1</v>
      </c>
      <c r="K106" s="327">
        <f t="shared" si="10"/>
        <v>1</v>
      </c>
      <c r="L106" s="327">
        <f t="shared" si="11"/>
        <v>1</v>
      </c>
      <c r="M106" s="327"/>
      <c r="N106" s="327"/>
      <c r="O106" s="327"/>
      <c r="P106" s="327"/>
      <c r="Q106" s="327"/>
      <c r="R106" s="327"/>
      <c r="S106" s="338"/>
      <c r="T106" s="357" t="s">
        <v>40</v>
      </c>
      <c r="U106" s="347"/>
      <c r="V106" s="178" t="s">
        <v>39</v>
      </c>
      <c r="W106" s="177"/>
      <c r="X106" s="167"/>
      <c r="Y106" s="177"/>
      <c r="Z106" s="176"/>
      <c r="AA106" s="176"/>
      <c r="AB106" s="176"/>
      <c r="AC106" s="125"/>
      <c r="AD106" s="175"/>
      <c r="AF106" s="341"/>
      <c r="AG106" s="342"/>
    </row>
    <row r="107" spans="1:33" s="337" customFormat="1" ht="14.45" customHeight="1" x14ac:dyDescent="0.25">
      <c r="A107" s="336"/>
      <c r="B107" s="336"/>
      <c r="C107" s="336"/>
      <c r="D107" s="336"/>
      <c r="E107" s="336"/>
      <c r="F107" s="336"/>
      <c r="G107" s="64"/>
      <c r="H107" s="343"/>
      <c r="I107" s="327">
        <v>1</v>
      </c>
      <c r="J107" s="327">
        <f t="shared" ref="J107:J116" si="12">I107</f>
        <v>1</v>
      </c>
      <c r="K107" s="327">
        <f t="shared" si="10"/>
        <v>1</v>
      </c>
      <c r="L107" s="327">
        <f t="shared" si="11"/>
        <v>1</v>
      </c>
      <c r="M107" s="327"/>
      <c r="N107" s="327"/>
      <c r="O107" s="327"/>
      <c r="P107" s="327"/>
      <c r="Q107" s="327"/>
      <c r="R107" s="327"/>
      <c r="S107" s="338"/>
      <c r="T107" s="157">
        <v>1</v>
      </c>
      <c r="U107" s="347"/>
      <c r="V107" s="169"/>
      <c r="W107" s="169"/>
      <c r="X107" s="169"/>
      <c r="Y107" s="164"/>
      <c r="Z107" s="164" t="s">
        <v>38</v>
      </c>
      <c r="AA107" s="174">
        <v>0.3</v>
      </c>
      <c r="AB107" s="173" t="s">
        <v>37</v>
      </c>
      <c r="AC107" s="172">
        <v>0.16300804173005867</v>
      </c>
      <c r="AD107" s="113">
        <f>ROUND($AD$105*AC107*T107,4)</f>
        <v>4711.1644999999999</v>
      </c>
      <c r="AF107" s="341"/>
      <c r="AG107" s="342"/>
    </row>
    <row r="108" spans="1:33" s="337" customFormat="1" ht="14.45" hidden="1" customHeight="1" x14ac:dyDescent="0.25">
      <c r="A108" s="336"/>
      <c r="B108" s="336"/>
      <c r="C108" s="336"/>
      <c r="D108" s="336"/>
      <c r="E108" s="336"/>
      <c r="F108" s="336"/>
      <c r="G108" s="64"/>
      <c r="H108" s="343"/>
      <c r="I108" s="327">
        <f t="shared" ref="I108:I116" si="13">IF($AD108=0,0,1)</f>
        <v>0</v>
      </c>
      <c r="J108" s="327">
        <f t="shared" si="12"/>
        <v>0</v>
      </c>
      <c r="K108" s="327">
        <f t="shared" si="10"/>
        <v>0</v>
      </c>
      <c r="L108" s="327">
        <f t="shared" si="11"/>
        <v>0</v>
      </c>
      <c r="M108" s="327"/>
      <c r="N108" s="327"/>
      <c r="O108" s="327"/>
      <c r="P108" s="327"/>
      <c r="Q108" s="327"/>
      <c r="R108" s="327"/>
      <c r="S108" s="338"/>
      <c r="T108" s="157">
        <v>0</v>
      </c>
      <c r="U108" s="347"/>
      <c r="V108" s="169"/>
      <c r="W108" s="169"/>
      <c r="X108" s="169"/>
      <c r="Y108" s="166"/>
      <c r="Z108" s="171"/>
      <c r="AA108" s="170"/>
      <c r="AB108" s="164" t="s">
        <v>36</v>
      </c>
      <c r="AC108" s="163">
        <v>0.05</v>
      </c>
      <c r="AD108" s="113">
        <f t="shared" ref="AD108:AD116" si="14">ROUND($AD$105*AC108*T108,4)</f>
        <v>0</v>
      </c>
      <c r="AF108" s="341"/>
      <c r="AG108" s="342"/>
    </row>
    <row r="109" spans="1:33" s="337" customFormat="1" ht="14.45" hidden="1" customHeight="1" x14ac:dyDescent="0.25">
      <c r="A109" s="336"/>
      <c r="B109" s="336"/>
      <c r="C109" s="336"/>
      <c r="D109" s="336"/>
      <c r="E109" s="336"/>
      <c r="F109" s="336"/>
      <c r="G109" s="64"/>
      <c r="H109" s="343"/>
      <c r="I109" s="327">
        <f t="shared" si="13"/>
        <v>0</v>
      </c>
      <c r="J109" s="327">
        <f t="shared" si="12"/>
        <v>0</v>
      </c>
      <c r="K109" s="327">
        <f t="shared" si="10"/>
        <v>0</v>
      </c>
      <c r="L109" s="327">
        <f t="shared" si="11"/>
        <v>0</v>
      </c>
      <c r="M109" s="327"/>
      <c r="N109" s="327"/>
      <c r="O109" s="327"/>
      <c r="P109" s="327"/>
      <c r="Q109" s="327"/>
      <c r="R109" s="327"/>
      <c r="S109" s="338"/>
      <c r="T109" s="157">
        <v>0</v>
      </c>
      <c r="U109" s="347"/>
      <c r="V109" s="169"/>
      <c r="W109" s="169"/>
      <c r="X109" s="169"/>
      <c r="Y109" s="166"/>
      <c r="Z109" s="165"/>
      <c r="AA109" s="165"/>
      <c r="AB109" s="164" t="s">
        <v>36</v>
      </c>
      <c r="AC109" s="163">
        <v>7.6999999999999999E-2</v>
      </c>
      <c r="AD109" s="113">
        <f t="shared" si="14"/>
        <v>0</v>
      </c>
      <c r="AF109" s="341"/>
      <c r="AG109" s="342"/>
    </row>
    <row r="110" spans="1:33" s="337" customFormat="1" ht="14.45" hidden="1" customHeight="1" x14ac:dyDescent="0.25">
      <c r="A110" s="336"/>
      <c r="B110" s="336"/>
      <c r="C110" s="336"/>
      <c r="D110" s="336"/>
      <c r="E110" s="336"/>
      <c r="F110" s="336"/>
      <c r="G110" s="64"/>
      <c r="H110" s="343"/>
      <c r="I110" s="327">
        <f t="shared" si="13"/>
        <v>0</v>
      </c>
      <c r="J110" s="327">
        <f t="shared" si="12"/>
        <v>0</v>
      </c>
      <c r="K110" s="327">
        <f t="shared" si="10"/>
        <v>0</v>
      </c>
      <c r="L110" s="327">
        <f t="shared" si="11"/>
        <v>0</v>
      </c>
      <c r="M110" s="327"/>
      <c r="N110" s="327"/>
      <c r="O110" s="327"/>
      <c r="P110" s="327"/>
      <c r="Q110" s="327"/>
      <c r="R110" s="327"/>
      <c r="S110" s="338"/>
      <c r="T110" s="157">
        <v>0</v>
      </c>
      <c r="U110" s="347"/>
      <c r="V110" s="169"/>
      <c r="W110" s="169"/>
      <c r="X110" s="169"/>
      <c r="Y110" s="166"/>
      <c r="Z110" s="165"/>
      <c r="AA110" s="165"/>
      <c r="AB110" s="164" t="s">
        <v>35</v>
      </c>
      <c r="AC110" s="163">
        <v>1.4999999999999999E-2</v>
      </c>
      <c r="AD110" s="113">
        <f t="shared" si="14"/>
        <v>0</v>
      </c>
      <c r="AF110" s="341"/>
      <c r="AG110" s="342"/>
    </row>
    <row r="111" spans="1:33" s="337" customFormat="1" ht="14.45" hidden="1" customHeight="1" x14ac:dyDescent="0.25">
      <c r="A111" s="336"/>
      <c r="B111" s="336"/>
      <c r="C111" s="336"/>
      <c r="D111" s="336"/>
      <c r="E111" s="336"/>
      <c r="F111" s="336"/>
      <c r="G111" s="64"/>
      <c r="H111" s="343"/>
      <c r="I111" s="327">
        <f t="shared" si="13"/>
        <v>0</v>
      </c>
      <c r="J111" s="327">
        <f t="shared" si="12"/>
        <v>0</v>
      </c>
      <c r="K111" s="327">
        <f t="shared" si="10"/>
        <v>0</v>
      </c>
      <c r="L111" s="327">
        <f t="shared" si="11"/>
        <v>0</v>
      </c>
      <c r="M111" s="327"/>
      <c r="N111" s="327"/>
      <c r="O111" s="327"/>
      <c r="P111" s="327"/>
      <c r="Q111" s="327"/>
      <c r="R111" s="327"/>
      <c r="S111" s="338"/>
      <c r="T111" s="157">
        <v>0</v>
      </c>
      <c r="U111" s="347"/>
      <c r="V111" s="169"/>
      <c r="W111" s="169"/>
      <c r="X111" s="169"/>
      <c r="Y111" s="166"/>
      <c r="Z111" s="165"/>
      <c r="AA111" s="165"/>
      <c r="AB111" s="164" t="s">
        <v>35</v>
      </c>
      <c r="AC111" s="163">
        <v>2.7E-2</v>
      </c>
      <c r="AD111" s="113">
        <f t="shared" si="14"/>
        <v>0</v>
      </c>
      <c r="AF111" s="341"/>
      <c r="AG111" s="342"/>
    </row>
    <row r="112" spans="1:33" s="337" customFormat="1" ht="14.45" hidden="1" customHeight="1" x14ac:dyDescent="0.25">
      <c r="A112" s="336"/>
      <c r="B112" s="336"/>
      <c r="C112" s="336"/>
      <c r="D112" s="336"/>
      <c r="E112" s="336"/>
      <c r="F112" s="336"/>
      <c r="G112" s="64"/>
      <c r="H112" s="343"/>
      <c r="I112" s="327">
        <f t="shared" si="13"/>
        <v>0</v>
      </c>
      <c r="J112" s="327">
        <f t="shared" si="12"/>
        <v>0</v>
      </c>
      <c r="K112" s="327">
        <f t="shared" si="10"/>
        <v>0</v>
      </c>
      <c r="L112" s="327">
        <f t="shared" si="11"/>
        <v>0</v>
      </c>
      <c r="M112" s="327"/>
      <c r="N112" s="327"/>
      <c r="O112" s="327"/>
      <c r="P112" s="327"/>
      <c r="Q112" s="327"/>
      <c r="R112" s="327"/>
      <c r="S112" s="338"/>
      <c r="T112" s="157">
        <v>0</v>
      </c>
      <c r="U112" s="347"/>
      <c r="V112" s="169"/>
      <c r="W112" s="169"/>
      <c r="X112" s="169"/>
      <c r="Y112" s="166"/>
      <c r="Z112" s="165"/>
      <c r="AA112" s="165"/>
      <c r="AB112" s="164"/>
      <c r="AC112" s="163"/>
      <c r="AD112" s="113">
        <f t="shared" si="14"/>
        <v>0</v>
      </c>
      <c r="AF112" s="341"/>
      <c r="AG112" s="342"/>
    </row>
    <row r="113" spans="1:33" s="337" customFormat="1" ht="14.45" hidden="1" customHeight="1" x14ac:dyDescent="0.25">
      <c r="A113" s="336"/>
      <c r="B113" s="336"/>
      <c r="C113" s="336"/>
      <c r="D113" s="336"/>
      <c r="E113" s="336"/>
      <c r="F113" s="336"/>
      <c r="G113" s="64"/>
      <c r="H113" s="343"/>
      <c r="I113" s="327">
        <f t="shared" si="13"/>
        <v>0</v>
      </c>
      <c r="J113" s="327">
        <f t="shared" si="12"/>
        <v>0</v>
      </c>
      <c r="K113" s="327">
        <f t="shared" si="10"/>
        <v>0</v>
      </c>
      <c r="L113" s="327">
        <f t="shared" si="11"/>
        <v>0</v>
      </c>
      <c r="M113" s="327"/>
      <c r="N113" s="327"/>
      <c r="O113" s="327"/>
      <c r="P113" s="327"/>
      <c r="Q113" s="327"/>
      <c r="R113" s="327"/>
      <c r="S113" s="338"/>
      <c r="T113" s="157">
        <v>0</v>
      </c>
      <c r="U113" s="347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14"/>
        <v>0</v>
      </c>
      <c r="AF113" s="341"/>
      <c r="AG113" s="342"/>
    </row>
    <row r="114" spans="1:33" s="337" customFormat="1" ht="14.45" hidden="1" customHeight="1" x14ac:dyDescent="0.25">
      <c r="A114" s="336"/>
      <c r="B114" s="336"/>
      <c r="C114" s="336"/>
      <c r="D114" s="336"/>
      <c r="E114" s="336"/>
      <c r="F114" s="336"/>
      <c r="G114" s="64"/>
      <c r="H114" s="343"/>
      <c r="I114" s="327">
        <f t="shared" si="13"/>
        <v>0</v>
      </c>
      <c r="J114" s="327">
        <f t="shared" si="12"/>
        <v>0</v>
      </c>
      <c r="K114" s="327">
        <f t="shared" si="10"/>
        <v>0</v>
      </c>
      <c r="L114" s="327">
        <f t="shared" si="11"/>
        <v>0</v>
      </c>
      <c r="M114" s="327"/>
      <c r="N114" s="327"/>
      <c r="O114" s="327"/>
      <c r="P114" s="327"/>
      <c r="Q114" s="327"/>
      <c r="R114" s="327"/>
      <c r="S114" s="338"/>
      <c r="T114" s="157">
        <v>0</v>
      </c>
      <c r="U114" s="347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4"/>
        <v>0</v>
      </c>
      <c r="AF114" s="341"/>
      <c r="AG114" s="342"/>
    </row>
    <row r="115" spans="1:33" s="337" customFormat="1" ht="14.45" hidden="1" customHeight="1" x14ac:dyDescent="0.25">
      <c r="A115" s="336"/>
      <c r="B115" s="336"/>
      <c r="C115" s="336"/>
      <c r="D115" s="336"/>
      <c r="E115" s="336"/>
      <c r="F115" s="336"/>
      <c r="G115" s="64"/>
      <c r="H115" s="343"/>
      <c r="I115" s="327">
        <f t="shared" si="13"/>
        <v>0</v>
      </c>
      <c r="J115" s="327">
        <f t="shared" si="12"/>
        <v>0</v>
      </c>
      <c r="K115" s="327">
        <f t="shared" si="10"/>
        <v>0</v>
      </c>
      <c r="L115" s="327">
        <f t="shared" si="11"/>
        <v>0</v>
      </c>
      <c r="M115" s="327"/>
      <c r="N115" s="327"/>
      <c r="O115" s="327"/>
      <c r="P115" s="327"/>
      <c r="Q115" s="327"/>
      <c r="R115" s="327"/>
      <c r="S115" s="338"/>
      <c r="T115" s="157">
        <v>0</v>
      </c>
      <c r="U115" s="347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4"/>
        <v>0</v>
      </c>
      <c r="AF115" s="341"/>
      <c r="AG115" s="342"/>
    </row>
    <row r="116" spans="1:33" s="337" customFormat="1" ht="14.45" hidden="1" customHeight="1" x14ac:dyDescent="0.25">
      <c r="A116" s="336"/>
      <c r="B116" s="336"/>
      <c r="C116" s="336"/>
      <c r="D116" s="336"/>
      <c r="E116" s="336"/>
      <c r="F116" s="336"/>
      <c r="G116" s="64"/>
      <c r="H116" s="343"/>
      <c r="I116" s="327">
        <f t="shared" si="13"/>
        <v>0</v>
      </c>
      <c r="J116" s="327">
        <f t="shared" si="12"/>
        <v>0</v>
      </c>
      <c r="K116" s="327">
        <f t="shared" si="10"/>
        <v>0</v>
      </c>
      <c r="L116" s="327">
        <f t="shared" si="11"/>
        <v>0</v>
      </c>
      <c r="M116" s="327"/>
      <c r="N116" s="327"/>
      <c r="O116" s="327"/>
      <c r="P116" s="327"/>
      <c r="Q116" s="327"/>
      <c r="R116" s="327"/>
      <c r="S116" s="338"/>
      <c r="T116" s="157">
        <v>0</v>
      </c>
      <c r="U116" s="347"/>
      <c r="V116" s="167"/>
      <c r="W116" s="167"/>
      <c r="X116" s="167"/>
      <c r="Y116" s="166"/>
      <c r="Z116" s="165"/>
      <c r="AA116" s="165"/>
      <c r="AB116" s="164"/>
      <c r="AC116" s="163"/>
      <c r="AD116" s="113">
        <f t="shared" si="14"/>
        <v>0</v>
      </c>
      <c r="AF116" s="341"/>
      <c r="AG116" s="342"/>
    </row>
    <row r="117" spans="1:33" s="326" customFormat="1" x14ac:dyDescent="0.25">
      <c r="A117" s="327"/>
      <c r="B117" s="122"/>
      <c r="C117" s="332"/>
      <c r="D117" s="332"/>
      <c r="E117" s="332"/>
      <c r="F117" s="122"/>
      <c r="I117" s="327">
        <v>1</v>
      </c>
      <c r="J117" s="338">
        <v>1</v>
      </c>
      <c r="K117" s="327">
        <f t="shared" si="10"/>
        <v>1</v>
      </c>
      <c r="L117" s="327">
        <f t="shared" si="11"/>
        <v>1</v>
      </c>
      <c r="M117" s="327"/>
      <c r="N117" s="327"/>
      <c r="O117" s="327"/>
      <c r="P117" s="327"/>
      <c r="Q117" s="327"/>
      <c r="R117" s="327"/>
      <c r="S117" s="327"/>
      <c r="T117" s="358"/>
      <c r="U117" s="345"/>
      <c r="V117" s="161"/>
      <c r="W117" s="161"/>
      <c r="X117" s="88"/>
      <c r="Y117" s="88"/>
      <c r="Z117" s="86"/>
      <c r="AA117" s="86"/>
      <c r="AB117" s="160"/>
      <c r="AC117" s="159" t="s">
        <v>34</v>
      </c>
      <c r="AD117" s="158">
        <f>SUM(AD107:AD116)</f>
        <v>4711.1644999999999</v>
      </c>
      <c r="AF117" s="329"/>
      <c r="AG117" s="330"/>
    </row>
    <row r="118" spans="1:33" s="326" customFormat="1" x14ac:dyDescent="0.25">
      <c r="A118" s="325"/>
      <c r="B118" s="325"/>
      <c r="C118" s="325"/>
      <c r="D118" s="325"/>
      <c r="E118" s="325"/>
      <c r="F118" s="325"/>
      <c r="I118" s="327">
        <v>1</v>
      </c>
      <c r="J118" s="338">
        <v>1</v>
      </c>
      <c r="K118" s="327">
        <f t="shared" si="10"/>
        <v>1</v>
      </c>
      <c r="L118" s="327">
        <f t="shared" si="11"/>
        <v>1</v>
      </c>
      <c r="M118" s="327"/>
      <c r="N118" s="327"/>
      <c r="O118" s="327"/>
      <c r="P118" s="327"/>
      <c r="Q118" s="327"/>
      <c r="R118" s="327"/>
      <c r="S118" s="327"/>
      <c r="T118" s="359"/>
      <c r="U118" s="345"/>
      <c r="V118" s="153"/>
      <c r="W118" s="360"/>
      <c r="X118" s="360"/>
      <c r="Y118" s="361"/>
      <c r="Z118" s="362"/>
      <c r="AA118" s="362"/>
      <c r="AB118" s="363"/>
      <c r="AC118" s="148" t="s">
        <v>33</v>
      </c>
      <c r="AD118" s="364">
        <f>TRUNC(AD105+AD117,2)</f>
        <v>33612.58</v>
      </c>
      <c r="AF118" s="329"/>
      <c r="AG118" s="341"/>
    </row>
    <row r="119" spans="1:33" s="326" customFormat="1" x14ac:dyDescent="0.25">
      <c r="A119" s="325"/>
      <c r="B119" s="325"/>
      <c r="C119" s="325"/>
      <c r="D119" s="325"/>
      <c r="E119" s="325"/>
      <c r="F119" s="325"/>
      <c r="I119" s="327">
        <v>1</v>
      </c>
      <c r="J119" s="338">
        <v>1</v>
      </c>
      <c r="K119" s="327">
        <f t="shared" si="10"/>
        <v>1</v>
      </c>
      <c r="L119" s="327">
        <f t="shared" si="11"/>
        <v>1</v>
      </c>
      <c r="M119" s="327"/>
      <c r="N119" s="327"/>
      <c r="O119" s="327"/>
      <c r="P119" s="327"/>
      <c r="Q119" s="327"/>
      <c r="R119" s="327"/>
      <c r="S119" s="327"/>
      <c r="T119" s="365" t="s">
        <v>32</v>
      </c>
      <c r="U119" s="328"/>
      <c r="V119" s="153"/>
      <c r="W119" s="366"/>
      <c r="X119" s="366"/>
      <c r="Y119" s="360"/>
      <c r="Z119" s="367"/>
      <c r="AA119" s="367"/>
      <c r="AB119" s="368"/>
      <c r="AC119" s="148" t="s">
        <v>31</v>
      </c>
      <c r="AD119" s="364">
        <f>TRUNC(AD38+AD118,2)</f>
        <v>42879.57</v>
      </c>
      <c r="AF119" s="329"/>
      <c r="AG119" s="330"/>
    </row>
    <row r="120" spans="1:33" s="337" customFormat="1" ht="22.35" customHeight="1" x14ac:dyDescent="0.25">
      <c r="A120" s="336"/>
      <c r="B120" s="336"/>
      <c r="C120" s="336"/>
      <c r="D120" s="336"/>
      <c r="E120" s="336"/>
      <c r="F120" s="336"/>
      <c r="I120" s="338">
        <v>1</v>
      </c>
      <c r="J120" s="338">
        <v>1</v>
      </c>
      <c r="K120" s="338">
        <f t="shared" si="10"/>
        <v>1</v>
      </c>
      <c r="L120" s="338">
        <f t="shared" si="11"/>
        <v>1</v>
      </c>
      <c r="M120" s="338"/>
      <c r="N120" s="338"/>
      <c r="O120" s="338"/>
      <c r="P120" s="338"/>
      <c r="Q120" s="338"/>
      <c r="R120" s="338"/>
      <c r="S120" s="338"/>
      <c r="T120" s="146">
        <v>1</v>
      </c>
      <c r="U120" s="369"/>
      <c r="V120" s="571" t="s">
        <v>30</v>
      </c>
      <c r="W120" s="571"/>
      <c r="X120" s="572" t="str">
        <f>IF($AD$118=0,"ZERO",CONCATENATE(TEXT(T120,"#.##0,00")," ",AC25))</f>
        <v>1,00 Mês</v>
      </c>
      <c r="Y120" s="572"/>
      <c r="Z120" s="144"/>
      <c r="AA120" s="143"/>
      <c r="AB120" s="142"/>
      <c r="AC120" s="141" t="s">
        <v>29</v>
      </c>
      <c r="AD120" s="140">
        <f>IF(T120=0,0,ROUND(AD119/T120,2))</f>
        <v>42879.57</v>
      </c>
      <c r="AF120" s="341"/>
      <c r="AG120" s="342"/>
    </row>
    <row r="121" spans="1:33" s="326" customFormat="1" ht="39.6" customHeight="1" x14ac:dyDescent="0.25">
      <c r="A121" s="325"/>
      <c r="B121" s="325"/>
      <c r="C121" s="325"/>
      <c r="D121" s="325"/>
      <c r="E121" s="325"/>
      <c r="F121" s="325"/>
      <c r="I121" s="327">
        <v>1</v>
      </c>
      <c r="J121" s="327">
        <f>IF(I121=1,1,IF(SUM(J122:J$168)+SUM(I$26:I121)&lt;$I$22,1,0))</f>
        <v>1</v>
      </c>
      <c r="K121" s="327">
        <f t="shared" si="10"/>
        <v>1</v>
      </c>
      <c r="L121" s="327">
        <f t="shared" si="11"/>
        <v>1</v>
      </c>
      <c r="M121" s="327"/>
      <c r="N121" s="327"/>
      <c r="O121" s="327"/>
      <c r="P121" s="327"/>
      <c r="Q121" s="327"/>
      <c r="R121" s="327"/>
      <c r="S121" s="327"/>
      <c r="T121" s="343" t="s">
        <v>8</v>
      </c>
      <c r="U121" s="328"/>
      <c r="V121" s="568" t="s">
        <v>28</v>
      </c>
      <c r="W121" s="568"/>
      <c r="X121" s="568"/>
      <c r="Y121" s="568"/>
      <c r="Z121" s="568"/>
      <c r="AA121" s="307" t="s">
        <v>22</v>
      </c>
      <c r="AB121" s="304" t="s">
        <v>21</v>
      </c>
      <c r="AC121" s="135" t="s">
        <v>24</v>
      </c>
      <c r="AD121" s="134" t="s">
        <v>20</v>
      </c>
      <c r="AF121" s="329"/>
      <c r="AG121" s="330"/>
    </row>
    <row r="122" spans="1:33" s="326" customFormat="1" x14ac:dyDescent="0.25">
      <c r="A122" s="327"/>
      <c r="B122" s="122"/>
      <c r="C122" s="332"/>
      <c r="D122" s="332"/>
      <c r="E122" s="332"/>
      <c r="F122" s="122"/>
      <c r="I122" s="327">
        <v>1</v>
      </c>
      <c r="J122" s="327">
        <f>IF(I122=1,1,IF(SUM(J123:J$168)+SUM(I$26:I122)&lt;$I$22,1,0))</f>
        <v>1</v>
      </c>
      <c r="K122" s="327">
        <f t="shared" si="10"/>
        <v>1</v>
      </c>
      <c r="L122" s="327">
        <f t="shared" si="11"/>
        <v>1</v>
      </c>
      <c r="M122" s="327"/>
      <c r="N122" s="327"/>
      <c r="O122" s="327"/>
      <c r="P122" s="327"/>
      <c r="Q122" s="327"/>
      <c r="R122" s="327"/>
      <c r="S122" s="327"/>
      <c r="T122" s="334"/>
      <c r="U122" s="335"/>
      <c r="V122" s="563" t="s">
        <v>19</v>
      </c>
      <c r="W122" s="563"/>
      <c r="X122" s="563"/>
      <c r="Y122" s="563"/>
      <c r="Z122" s="563"/>
      <c r="AA122" s="131" t="s">
        <v>19</v>
      </c>
      <c r="AB122" s="115"/>
      <c r="AC122" s="114">
        <v>0</v>
      </c>
      <c r="AD122" s="113">
        <f>ROUND(AC122*AB122,4)</f>
        <v>0</v>
      </c>
      <c r="AF122" s="329"/>
      <c r="AG122" s="330"/>
    </row>
    <row r="123" spans="1:33" s="326" customFormat="1" ht="14.45" hidden="1" customHeight="1" x14ac:dyDescent="0.25">
      <c r="A123" s="327"/>
      <c r="B123" s="122"/>
      <c r="C123" s="332"/>
      <c r="D123" s="332"/>
      <c r="E123" s="332"/>
      <c r="F123" s="325"/>
      <c r="I123" s="327">
        <f t="shared" ref="I123:I132" si="15">IF($AD123=0,0,1)</f>
        <v>0</v>
      </c>
      <c r="J123" s="327">
        <f>IF(I123=1,1,IF(SUM(J124:J$168)+SUM(I$26:I123)&lt;$I$22,1,0))</f>
        <v>0</v>
      </c>
      <c r="K123" s="327">
        <f t="shared" si="10"/>
        <v>0</v>
      </c>
      <c r="L123" s="327">
        <f t="shared" si="11"/>
        <v>0</v>
      </c>
      <c r="M123" s="327"/>
      <c r="N123" s="327"/>
      <c r="O123" s="327"/>
      <c r="P123" s="327"/>
      <c r="Q123" s="327"/>
      <c r="R123" s="327"/>
      <c r="S123" s="327"/>
      <c r="T123" s="334"/>
      <c r="U123" s="335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 t="shared" ref="AD123:AD132" si="16">ROUND(AC123*AB123,4)</f>
        <v>0</v>
      </c>
      <c r="AF123" s="329"/>
      <c r="AG123" s="330"/>
    </row>
    <row r="124" spans="1:33" s="326" customFormat="1" ht="14.45" hidden="1" customHeight="1" x14ac:dyDescent="0.25">
      <c r="A124" s="327"/>
      <c r="B124" s="122"/>
      <c r="C124" s="332"/>
      <c r="D124" s="332"/>
      <c r="E124" s="332"/>
      <c r="F124" s="325"/>
      <c r="I124" s="327">
        <f t="shared" si="15"/>
        <v>0</v>
      </c>
      <c r="J124" s="327">
        <f>IF(I124=1,1,IF(SUM(J125:J$168)+SUM(I$26:I124)&lt;$I$22,1,0))</f>
        <v>0</v>
      </c>
      <c r="K124" s="327">
        <f t="shared" si="10"/>
        <v>0</v>
      </c>
      <c r="L124" s="327">
        <f t="shared" si="11"/>
        <v>0</v>
      </c>
      <c r="M124" s="327"/>
      <c r="N124" s="327"/>
      <c r="O124" s="327"/>
      <c r="P124" s="327"/>
      <c r="Q124" s="327"/>
      <c r="R124" s="327"/>
      <c r="S124" s="327"/>
      <c r="T124" s="334"/>
      <c r="U124" s="335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si="16"/>
        <v>0</v>
      </c>
      <c r="AF124" s="329"/>
      <c r="AG124" s="330"/>
    </row>
    <row r="125" spans="1:33" s="326" customFormat="1" ht="14.45" hidden="1" customHeight="1" x14ac:dyDescent="0.25">
      <c r="A125" s="327"/>
      <c r="B125" s="122"/>
      <c r="C125" s="332"/>
      <c r="D125" s="332"/>
      <c r="E125" s="332"/>
      <c r="F125" s="325"/>
      <c r="I125" s="327">
        <f t="shared" si="15"/>
        <v>0</v>
      </c>
      <c r="J125" s="327">
        <f>IF(I125=1,1,IF(SUM(J126:J$168)+SUM(I$26:I125)&lt;$I$22,1,0))</f>
        <v>0</v>
      </c>
      <c r="K125" s="327">
        <f t="shared" si="10"/>
        <v>0</v>
      </c>
      <c r="L125" s="327">
        <f t="shared" si="11"/>
        <v>0</v>
      </c>
      <c r="M125" s="327"/>
      <c r="N125" s="327"/>
      <c r="O125" s="327"/>
      <c r="P125" s="327"/>
      <c r="Q125" s="327"/>
      <c r="R125" s="327"/>
      <c r="S125" s="327"/>
      <c r="T125" s="334"/>
      <c r="U125" s="335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16"/>
        <v>0</v>
      </c>
      <c r="AF125" s="329"/>
      <c r="AG125" s="330"/>
    </row>
    <row r="126" spans="1:33" s="326" customFormat="1" hidden="1" x14ac:dyDescent="0.25">
      <c r="A126" s="327"/>
      <c r="B126" s="122"/>
      <c r="C126" s="332"/>
      <c r="D126" s="332"/>
      <c r="E126" s="332"/>
      <c r="F126" s="325"/>
      <c r="I126" s="327">
        <f t="shared" si="15"/>
        <v>0</v>
      </c>
      <c r="J126" s="327">
        <f>IF(I126=1,1,IF(SUM(J127:J$168)+SUM(I$26:I126)&lt;$I$22,1,0))</f>
        <v>0</v>
      </c>
      <c r="K126" s="327">
        <f t="shared" si="10"/>
        <v>0</v>
      </c>
      <c r="L126" s="327">
        <f t="shared" si="11"/>
        <v>0</v>
      </c>
      <c r="M126" s="327"/>
      <c r="N126" s="327"/>
      <c r="O126" s="327"/>
      <c r="P126" s="327"/>
      <c r="Q126" s="327"/>
      <c r="R126" s="327"/>
      <c r="S126" s="327"/>
      <c r="T126" s="334"/>
      <c r="U126" s="335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16"/>
        <v>0</v>
      </c>
      <c r="AF126" s="329"/>
      <c r="AG126" s="330"/>
    </row>
    <row r="127" spans="1:33" s="326" customFormat="1" hidden="1" x14ac:dyDescent="0.25">
      <c r="A127" s="327"/>
      <c r="B127" s="122"/>
      <c r="C127" s="332"/>
      <c r="D127" s="332"/>
      <c r="E127" s="332"/>
      <c r="F127" s="325"/>
      <c r="I127" s="327">
        <f t="shared" si="15"/>
        <v>0</v>
      </c>
      <c r="J127" s="327">
        <f>IF(I127=1,1,IF(SUM(J128:J$168)+SUM(I$26:I127)&lt;$I$22,1,0))</f>
        <v>1</v>
      </c>
      <c r="K127" s="327">
        <f t="shared" si="10"/>
        <v>1</v>
      </c>
      <c r="L127" s="327">
        <f t="shared" si="11"/>
        <v>1</v>
      </c>
      <c r="M127" s="327"/>
      <c r="N127" s="327"/>
      <c r="O127" s="327"/>
      <c r="P127" s="327"/>
      <c r="Q127" s="327"/>
      <c r="R127" s="327"/>
      <c r="S127" s="327"/>
      <c r="T127" s="334"/>
      <c r="U127" s="335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16"/>
        <v>0</v>
      </c>
      <c r="AF127" s="329"/>
      <c r="AG127" s="330"/>
    </row>
    <row r="128" spans="1:33" s="326" customFormat="1" hidden="1" x14ac:dyDescent="0.25">
      <c r="A128" s="327"/>
      <c r="B128" s="122"/>
      <c r="C128" s="332"/>
      <c r="D128" s="332"/>
      <c r="E128" s="332"/>
      <c r="F128" s="325"/>
      <c r="I128" s="327">
        <f t="shared" si="15"/>
        <v>0</v>
      </c>
      <c r="J128" s="327">
        <f>IF(I128=1,1,IF(SUM(J129:J$168)+SUM(I$26:I128)&lt;$I$22,1,0))</f>
        <v>1</v>
      </c>
      <c r="K128" s="327">
        <f t="shared" si="10"/>
        <v>1</v>
      </c>
      <c r="L128" s="327">
        <f t="shared" si="11"/>
        <v>1</v>
      </c>
      <c r="M128" s="327"/>
      <c r="N128" s="327"/>
      <c r="O128" s="327"/>
      <c r="P128" s="327"/>
      <c r="Q128" s="327"/>
      <c r="R128" s="327"/>
      <c r="S128" s="327"/>
      <c r="T128" s="334"/>
      <c r="U128" s="335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16"/>
        <v>0</v>
      </c>
      <c r="AF128" s="329"/>
      <c r="AG128" s="330"/>
    </row>
    <row r="129" spans="1:33" s="326" customFormat="1" x14ac:dyDescent="0.25">
      <c r="A129" s="327"/>
      <c r="B129" s="122"/>
      <c r="C129" s="332"/>
      <c r="D129" s="332"/>
      <c r="E129" s="332"/>
      <c r="F129" s="325"/>
      <c r="I129" s="327">
        <f t="shared" si="15"/>
        <v>0</v>
      </c>
      <c r="J129" s="327">
        <f>IF(I129=1,1,IF(SUM(J130:J$168)+SUM(I$26:I129)&lt;$I$22,1,0))</f>
        <v>1</v>
      </c>
      <c r="K129" s="327">
        <f t="shared" si="10"/>
        <v>1</v>
      </c>
      <c r="L129" s="327">
        <f t="shared" si="11"/>
        <v>1</v>
      </c>
      <c r="M129" s="327"/>
      <c r="N129" s="327"/>
      <c r="O129" s="327"/>
      <c r="P129" s="327"/>
      <c r="Q129" s="327"/>
      <c r="R129" s="327"/>
      <c r="S129" s="327"/>
      <c r="T129" s="334"/>
      <c r="U129" s="335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16"/>
        <v>0</v>
      </c>
      <c r="AF129" s="329"/>
      <c r="AG129" s="330"/>
    </row>
    <row r="130" spans="1:33" s="326" customFormat="1" x14ac:dyDescent="0.25">
      <c r="A130" s="327"/>
      <c r="B130" s="122"/>
      <c r="C130" s="332"/>
      <c r="D130" s="332"/>
      <c r="E130" s="332"/>
      <c r="F130" s="325"/>
      <c r="I130" s="327">
        <f t="shared" si="15"/>
        <v>0</v>
      </c>
      <c r="J130" s="327">
        <f>IF(I130=1,1,IF(SUM(J131:J$168)+SUM(I$26:I130)&lt;$I$22,1,0))</f>
        <v>1</v>
      </c>
      <c r="K130" s="327">
        <f t="shared" si="10"/>
        <v>1</v>
      </c>
      <c r="L130" s="327">
        <f t="shared" si="11"/>
        <v>1</v>
      </c>
      <c r="M130" s="327"/>
      <c r="N130" s="327"/>
      <c r="O130" s="327"/>
      <c r="P130" s="327"/>
      <c r="Q130" s="327"/>
      <c r="R130" s="327"/>
      <c r="S130" s="327"/>
      <c r="T130" s="334"/>
      <c r="U130" s="335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16"/>
        <v>0</v>
      </c>
      <c r="AF130" s="329"/>
      <c r="AG130" s="330"/>
    </row>
    <row r="131" spans="1:33" s="326" customFormat="1" x14ac:dyDescent="0.25">
      <c r="A131" s="327"/>
      <c r="B131" s="122"/>
      <c r="C131" s="332"/>
      <c r="D131" s="332"/>
      <c r="E131" s="332"/>
      <c r="F131" s="325"/>
      <c r="I131" s="327">
        <f t="shared" si="15"/>
        <v>0</v>
      </c>
      <c r="J131" s="327">
        <f>IF(I131=1,1,IF(SUM(J132:J$168)+SUM(I$26:I131)&lt;$I$22,1,0))</f>
        <v>1</v>
      </c>
      <c r="K131" s="327">
        <f t="shared" si="10"/>
        <v>1</v>
      </c>
      <c r="L131" s="327">
        <f t="shared" si="11"/>
        <v>1</v>
      </c>
      <c r="M131" s="327"/>
      <c r="N131" s="327"/>
      <c r="O131" s="327"/>
      <c r="P131" s="327"/>
      <c r="Q131" s="327"/>
      <c r="R131" s="327"/>
      <c r="S131" s="327"/>
      <c r="T131" s="334"/>
      <c r="U131" s="335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16"/>
        <v>0</v>
      </c>
      <c r="AF131" s="329"/>
      <c r="AG131" s="330"/>
    </row>
    <row r="132" spans="1:33" s="326" customFormat="1" x14ac:dyDescent="0.25">
      <c r="A132" s="327"/>
      <c r="B132" s="122"/>
      <c r="C132" s="332"/>
      <c r="D132" s="332"/>
      <c r="E132" s="332"/>
      <c r="F132" s="325"/>
      <c r="I132" s="327">
        <f t="shared" si="15"/>
        <v>0</v>
      </c>
      <c r="J132" s="327">
        <f>IF(I132=1,1,IF(SUM(J133:J$168)+SUM(I$26:I132)&lt;$I$22,1,0))</f>
        <v>1</v>
      </c>
      <c r="K132" s="327">
        <f t="shared" si="10"/>
        <v>1</v>
      </c>
      <c r="L132" s="327">
        <f t="shared" si="11"/>
        <v>1</v>
      </c>
      <c r="M132" s="327"/>
      <c r="N132" s="327"/>
      <c r="O132" s="327"/>
      <c r="P132" s="327"/>
      <c r="Q132" s="327"/>
      <c r="R132" s="327"/>
      <c r="S132" s="327"/>
      <c r="T132" s="334"/>
      <c r="U132" s="335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16"/>
        <v>0</v>
      </c>
      <c r="AF132" s="329"/>
      <c r="AG132" s="330"/>
    </row>
    <row r="133" spans="1:33" s="337" customFormat="1" ht="22.35" customHeight="1" x14ac:dyDescent="0.25">
      <c r="A133" s="336"/>
      <c r="B133" s="336"/>
      <c r="C133" s="336"/>
      <c r="D133" s="336"/>
      <c r="E133" s="336"/>
      <c r="F133" s="336"/>
      <c r="I133" s="338">
        <v>1</v>
      </c>
      <c r="J133" s="338">
        <v>1</v>
      </c>
      <c r="K133" s="338">
        <f t="shared" si="10"/>
        <v>1</v>
      </c>
      <c r="L133" s="338">
        <f t="shared" si="11"/>
        <v>1</v>
      </c>
      <c r="M133" s="338"/>
      <c r="N133" s="338"/>
      <c r="O133" s="338"/>
      <c r="P133" s="338"/>
      <c r="Q133" s="338"/>
      <c r="R133" s="338"/>
      <c r="S133" s="338"/>
      <c r="T133" s="339"/>
      <c r="U133" s="340"/>
      <c r="V133" s="129"/>
      <c r="W133" s="129"/>
      <c r="X133" s="129"/>
      <c r="Y133" s="128"/>
      <c r="Z133" s="127"/>
      <c r="AA133" s="127"/>
      <c r="AB133" s="126"/>
      <c r="AC133" s="125" t="s">
        <v>27</v>
      </c>
      <c r="AD133" s="105">
        <f>SUM(AD122:AD132)</f>
        <v>0</v>
      </c>
      <c r="AF133" s="341"/>
      <c r="AG133" s="342"/>
    </row>
    <row r="134" spans="1:33" s="326" customFormat="1" ht="25.5" x14ac:dyDescent="0.25">
      <c r="H134" s="370"/>
      <c r="I134" s="327">
        <v>1</v>
      </c>
      <c r="J134" s="327">
        <f>IF(I134=1,1,IF(SUM(J136:J$168)+SUM(I$26:I134)&lt;$I$22,1,0))</f>
        <v>1</v>
      </c>
      <c r="K134" s="327">
        <f t="shared" si="10"/>
        <v>1</v>
      </c>
      <c r="L134" s="327">
        <f t="shared" si="11"/>
        <v>1</v>
      </c>
      <c r="M134" s="327"/>
      <c r="N134" s="327"/>
      <c r="O134" s="327"/>
      <c r="P134" s="327"/>
      <c r="Q134" s="327"/>
      <c r="R134" s="327"/>
      <c r="S134" s="327"/>
      <c r="T134" s="343" t="s">
        <v>8</v>
      </c>
      <c r="U134" s="328"/>
      <c r="V134" s="568" t="s">
        <v>25</v>
      </c>
      <c r="W134" s="568"/>
      <c r="X134" s="568"/>
      <c r="Y134" s="568"/>
      <c r="Z134" s="568"/>
      <c r="AA134" s="307" t="s">
        <v>22</v>
      </c>
      <c r="AB134" s="304" t="s">
        <v>21</v>
      </c>
      <c r="AC134" s="135" t="s">
        <v>24</v>
      </c>
      <c r="AD134" s="134" t="s">
        <v>20</v>
      </c>
      <c r="AF134" s="329"/>
      <c r="AG134" s="330"/>
    </row>
    <row r="135" spans="1:33" s="27" customFormat="1" x14ac:dyDescent="0.25">
      <c r="A135" s="326"/>
      <c r="B135" s="326"/>
      <c r="C135" s="326"/>
      <c r="D135" s="326"/>
      <c r="E135" s="326"/>
      <c r="F135" s="326"/>
      <c r="G135" s="326"/>
      <c r="H135" s="370"/>
      <c r="I135" s="327"/>
      <c r="J135" s="327"/>
      <c r="K135" s="327"/>
      <c r="L135" s="33"/>
      <c r="M135" s="33"/>
      <c r="N135" s="33"/>
      <c r="O135" s="33"/>
      <c r="P135" s="33"/>
      <c r="Q135" s="33"/>
      <c r="R135" s="33"/>
      <c r="S135" s="33"/>
      <c r="T135" s="435"/>
      <c r="U135" s="124"/>
      <c r="V135" s="431" t="s">
        <v>479</v>
      </c>
      <c r="W135" s="431"/>
      <c r="X135" s="431"/>
      <c r="Y135" s="431"/>
      <c r="Z135" s="431"/>
      <c r="AA135" s="131" t="s">
        <v>441</v>
      </c>
      <c r="AB135" s="115">
        <v>4</v>
      </c>
      <c r="AC135" s="207">
        <f>VLOOKUP(V135,BASE!$B$5:$E$60,4,FALSE)</f>
        <v>120</v>
      </c>
      <c r="AD135" s="113">
        <f>ROUND(AC135*AB135,2)</f>
        <v>480</v>
      </c>
      <c r="AE135" s="32"/>
      <c r="AF135" s="39"/>
      <c r="AG135" s="38"/>
    </row>
    <row r="136" spans="1:33" s="326" customFormat="1" x14ac:dyDescent="0.25">
      <c r="A136" s="327"/>
      <c r="B136" s="122"/>
      <c r="C136" s="332"/>
      <c r="D136" s="332"/>
      <c r="E136" s="332"/>
      <c r="F136" s="325"/>
      <c r="H136" s="343"/>
      <c r="I136" s="327">
        <v>1</v>
      </c>
      <c r="J136" s="327">
        <v>0</v>
      </c>
      <c r="K136" s="327">
        <f t="shared" si="10"/>
        <v>1</v>
      </c>
      <c r="L136" s="327">
        <f t="shared" si="11"/>
        <v>1</v>
      </c>
      <c r="M136" s="327"/>
      <c r="N136" s="327"/>
      <c r="O136" s="327"/>
      <c r="P136" s="327"/>
      <c r="Q136" s="327"/>
      <c r="R136" s="327"/>
      <c r="S136" s="327"/>
      <c r="T136" s="334"/>
      <c r="U136" s="335"/>
      <c r="V136" s="563" t="s">
        <v>19</v>
      </c>
      <c r="W136" s="563"/>
      <c r="X136" s="563"/>
      <c r="Y136" s="563"/>
      <c r="Z136" s="563"/>
      <c r="AA136" s="131" t="s">
        <v>19</v>
      </c>
      <c r="AB136" s="115"/>
      <c r="AC136" s="114">
        <v>0</v>
      </c>
      <c r="AD136" s="113">
        <f>ROUND(AC136*AB136,4)</f>
        <v>0</v>
      </c>
      <c r="AF136" s="325"/>
      <c r="AG136" s="330"/>
    </row>
    <row r="137" spans="1:33" s="326" customFormat="1" hidden="1" x14ac:dyDescent="0.25">
      <c r="A137" s="327"/>
      <c r="B137" s="122"/>
      <c r="C137" s="332"/>
      <c r="D137" s="332"/>
      <c r="E137" s="332"/>
      <c r="H137" s="343"/>
      <c r="I137" s="327">
        <f t="shared" ref="I137:I146" si="17">IF($AD137=0,0,1)</f>
        <v>0</v>
      </c>
      <c r="J137" s="327">
        <v>0</v>
      </c>
      <c r="K137" s="327">
        <f t="shared" si="10"/>
        <v>0</v>
      </c>
      <c r="L137" s="327">
        <f t="shared" si="11"/>
        <v>0</v>
      </c>
      <c r="M137" s="327"/>
      <c r="N137" s="327"/>
      <c r="O137" s="327"/>
      <c r="P137" s="327"/>
      <c r="Q137" s="327"/>
      <c r="R137" s="327"/>
      <c r="S137" s="327"/>
      <c r="T137" s="334"/>
      <c r="U137" s="335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 t="shared" ref="AD137:AD146" si="18">ROUND(AC137*AB137,4)</f>
        <v>0</v>
      </c>
      <c r="AF137" s="329"/>
      <c r="AG137" s="330"/>
    </row>
    <row r="138" spans="1:33" s="326" customFormat="1" hidden="1" x14ac:dyDescent="0.25">
      <c r="A138" s="327"/>
      <c r="B138" s="122"/>
      <c r="C138" s="332"/>
      <c r="D138" s="332"/>
      <c r="E138" s="332"/>
      <c r="H138" s="343"/>
      <c r="I138" s="327">
        <f t="shared" si="17"/>
        <v>0</v>
      </c>
      <c r="J138" s="327">
        <v>0</v>
      </c>
      <c r="K138" s="327">
        <f t="shared" si="10"/>
        <v>0</v>
      </c>
      <c r="L138" s="327">
        <f t="shared" si="11"/>
        <v>0</v>
      </c>
      <c r="M138" s="327"/>
      <c r="N138" s="327"/>
      <c r="O138" s="327"/>
      <c r="P138" s="327"/>
      <c r="Q138" s="327"/>
      <c r="R138" s="327"/>
      <c r="S138" s="327"/>
      <c r="T138" s="334"/>
      <c r="U138" s="335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si="18"/>
        <v>0</v>
      </c>
      <c r="AF138" s="329"/>
      <c r="AG138" s="330"/>
    </row>
    <row r="139" spans="1:33" s="326" customFormat="1" hidden="1" x14ac:dyDescent="0.25">
      <c r="A139" s="327"/>
      <c r="B139" s="122"/>
      <c r="C139" s="332"/>
      <c r="D139" s="332"/>
      <c r="E139" s="332"/>
      <c r="H139" s="343"/>
      <c r="I139" s="327">
        <f t="shared" si="17"/>
        <v>0</v>
      </c>
      <c r="J139" s="327">
        <v>0</v>
      </c>
      <c r="K139" s="327">
        <f t="shared" si="10"/>
        <v>0</v>
      </c>
      <c r="L139" s="327">
        <f t="shared" si="11"/>
        <v>0</v>
      </c>
      <c r="M139" s="327"/>
      <c r="N139" s="327"/>
      <c r="O139" s="327"/>
      <c r="P139" s="327"/>
      <c r="Q139" s="327"/>
      <c r="R139" s="327"/>
      <c r="S139" s="327"/>
      <c r="T139" s="334"/>
      <c r="U139" s="335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18"/>
        <v>0</v>
      </c>
      <c r="AF139" s="329"/>
      <c r="AG139" s="330"/>
    </row>
    <row r="140" spans="1:33" s="326" customFormat="1" hidden="1" x14ac:dyDescent="0.25">
      <c r="A140" s="327"/>
      <c r="B140" s="122"/>
      <c r="C140" s="332"/>
      <c r="D140" s="332"/>
      <c r="E140" s="332"/>
      <c r="H140" s="343"/>
      <c r="I140" s="327">
        <f t="shared" si="17"/>
        <v>0</v>
      </c>
      <c r="J140" s="327">
        <v>0</v>
      </c>
      <c r="K140" s="327">
        <f t="shared" si="10"/>
        <v>0</v>
      </c>
      <c r="L140" s="327">
        <f t="shared" si="11"/>
        <v>0</v>
      </c>
      <c r="M140" s="327"/>
      <c r="N140" s="327"/>
      <c r="O140" s="327"/>
      <c r="P140" s="327"/>
      <c r="Q140" s="327"/>
      <c r="R140" s="327"/>
      <c r="S140" s="327"/>
      <c r="T140" s="334"/>
      <c r="U140" s="335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18"/>
        <v>0</v>
      </c>
      <c r="AF140" s="329"/>
      <c r="AG140" s="330"/>
    </row>
    <row r="141" spans="1:33" s="326" customFormat="1" hidden="1" x14ac:dyDescent="0.25">
      <c r="A141" s="327"/>
      <c r="B141" s="122"/>
      <c r="C141" s="332"/>
      <c r="D141" s="332"/>
      <c r="E141" s="332"/>
      <c r="H141" s="343"/>
      <c r="I141" s="327">
        <f t="shared" si="17"/>
        <v>0</v>
      </c>
      <c r="J141" s="327">
        <v>0</v>
      </c>
      <c r="K141" s="327">
        <f t="shared" si="10"/>
        <v>0</v>
      </c>
      <c r="L141" s="327">
        <f t="shared" si="11"/>
        <v>0</v>
      </c>
      <c r="M141" s="327"/>
      <c r="N141" s="327"/>
      <c r="O141" s="327"/>
      <c r="P141" s="327"/>
      <c r="Q141" s="327"/>
      <c r="R141" s="327"/>
      <c r="S141" s="327"/>
      <c r="T141" s="334"/>
      <c r="U141" s="335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18"/>
        <v>0</v>
      </c>
      <c r="AF141" s="329"/>
      <c r="AG141" s="330"/>
    </row>
    <row r="142" spans="1:33" s="326" customFormat="1" hidden="1" x14ac:dyDescent="0.25">
      <c r="A142" s="327"/>
      <c r="B142" s="122"/>
      <c r="C142" s="332"/>
      <c r="D142" s="332"/>
      <c r="E142" s="332"/>
      <c r="H142" s="343"/>
      <c r="I142" s="327">
        <f t="shared" si="17"/>
        <v>0</v>
      </c>
      <c r="J142" s="327">
        <v>0</v>
      </c>
      <c r="K142" s="327">
        <f t="shared" si="10"/>
        <v>0</v>
      </c>
      <c r="L142" s="327">
        <f t="shared" si="11"/>
        <v>0</v>
      </c>
      <c r="M142" s="327"/>
      <c r="N142" s="327"/>
      <c r="O142" s="327"/>
      <c r="P142" s="327"/>
      <c r="Q142" s="327"/>
      <c r="R142" s="327"/>
      <c r="S142" s="327"/>
      <c r="T142" s="334"/>
      <c r="U142" s="335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18"/>
        <v>0</v>
      </c>
      <c r="AF142" s="329"/>
      <c r="AG142" s="330"/>
    </row>
    <row r="143" spans="1:33" s="326" customFormat="1" hidden="1" x14ac:dyDescent="0.25">
      <c r="A143" s="327"/>
      <c r="B143" s="122"/>
      <c r="C143" s="332"/>
      <c r="D143" s="332"/>
      <c r="E143" s="332"/>
      <c r="H143" s="343"/>
      <c r="I143" s="327">
        <f t="shared" si="17"/>
        <v>0</v>
      </c>
      <c r="J143" s="327">
        <v>0</v>
      </c>
      <c r="K143" s="327">
        <f t="shared" si="10"/>
        <v>0</v>
      </c>
      <c r="L143" s="327">
        <f t="shared" si="11"/>
        <v>0</v>
      </c>
      <c r="M143" s="327"/>
      <c r="N143" s="327"/>
      <c r="O143" s="327"/>
      <c r="P143" s="327"/>
      <c r="Q143" s="327"/>
      <c r="R143" s="327"/>
      <c r="S143" s="327"/>
      <c r="T143" s="334"/>
      <c r="U143" s="335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18"/>
        <v>0</v>
      </c>
      <c r="AF143" s="329"/>
      <c r="AG143" s="330"/>
    </row>
    <row r="144" spans="1:33" s="326" customFormat="1" hidden="1" x14ac:dyDescent="0.25">
      <c r="A144" s="327"/>
      <c r="B144" s="122"/>
      <c r="C144" s="332"/>
      <c r="D144" s="332"/>
      <c r="E144" s="332"/>
      <c r="H144" s="343"/>
      <c r="I144" s="327">
        <f t="shared" si="17"/>
        <v>0</v>
      </c>
      <c r="J144" s="327">
        <v>0</v>
      </c>
      <c r="K144" s="327">
        <f t="shared" si="10"/>
        <v>0</v>
      </c>
      <c r="L144" s="327">
        <f t="shared" si="11"/>
        <v>0</v>
      </c>
      <c r="M144" s="327"/>
      <c r="N144" s="327"/>
      <c r="O144" s="327"/>
      <c r="P144" s="327"/>
      <c r="Q144" s="327"/>
      <c r="R144" s="327"/>
      <c r="S144" s="327"/>
      <c r="T144" s="334"/>
      <c r="U144" s="335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18"/>
        <v>0</v>
      </c>
      <c r="AF144" s="329"/>
      <c r="AG144" s="330"/>
    </row>
    <row r="145" spans="1:33" s="326" customFormat="1" hidden="1" x14ac:dyDescent="0.25">
      <c r="A145" s="327"/>
      <c r="B145" s="122"/>
      <c r="C145" s="332"/>
      <c r="D145" s="332"/>
      <c r="E145" s="332"/>
      <c r="H145" s="343"/>
      <c r="I145" s="327">
        <f t="shared" si="17"/>
        <v>0</v>
      </c>
      <c r="J145" s="327">
        <v>0</v>
      </c>
      <c r="K145" s="327">
        <f t="shared" si="10"/>
        <v>0</v>
      </c>
      <c r="L145" s="327">
        <f t="shared" si="11"/>
        <v>0</v>
      </c>
      <c r="M145" s="327"/>
      <c r="N145" s="327"/>
      <c r="O145" s="327"/>
      <c r="P145" s="327"/>
      <c r="Q145" s="327"/>
      <c r="R145" s="327"/>
      <c r="S145" s="327"/>
      <c r="T145" s="334"/>
      <c r="U145" s="335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18"/>
        <v>0</v>
      </c>
      <c r="AF145" s="329"/>
      <c r="AG145" s="330"/>
    </row>
    <row r="146" spans="1:33" s="326" customFormat="1" hidden="1" x14ac:dyDescent="0.25">
      <c r="A146" s="327"/>
      <c r="B146" s="122"/>
      <c r="C146" s="332"/>
      <c r="D146" s="332"/>
      <c r="E146" s="332"/>
      <c r="H146" s="343"/>
      <c r="I146" s="327">
        <f t="shared" si="17"/>
        <v>0</v>
      </c>
      <c r="J146" s="327">
        <v>0</v>
      </c>
      <c r="K146" s="327">
        <f t="shared" si="10"/>
        <v>0</v>
      </c>
      <c r="L146" s="327">
        <f t="shared" si="11"/>
        <v>0</v>
      </c>
      <c r="M146" s="327"/>
      <c r="N146" s="327"/>
      <c r="O146" s="327"/>
      <c r="P146" s="327"/>
      <c r="Q146" s="327"/>
      <c r="R146" s="327"/>
      <c r="S146" s="327"/>
      <c r="T146" s="334"/>
      <c r="U146" s="335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18"/>
        <v>0</v>
      </c>
      <c r="AF146" s="329"/>
      <c r="AG146" s="330"/>
    </row>
    <row r="147" spans="1:33" s="337" customFormat="1" ht="22.35" customHeight="1" x14ac:dyDescent="0.25">
      <c r="A147" s="336"/>
      <c r="B147" s="336"/>
      <c r="C147" s="336"/>
      <c r="D147" s="336"/>
      <c r="E147" s="336"/>
      <c r="F147" s="336"/>
      <c r="I147" s="338">
        <v>1</v>
      </c>
      <c r="J147" s="338">
        <v>1</v>
      </c>
      <c r="K147" s="338">
        <f t="shared" si="10"/>
        <v>1</v>
      </c>
      <c r="L147" s="338">
        <f t="shared" si="11"/>
        <v>1</v>
      </c>
      <c r="M147" s="338"/>
      <c r="N147" s="338"/>
      <c r="O147" s="338"/>
      <c r="P147" s="338"/>
      <c r="Q147" s="338"/>
      <c r="R147" s="338"/>
      <c r="S147" s="338"/>
      <c r="T147" s="339"/>
      <c r="U147" s="340"/>
      <c r="V147" s="110"/>
      <c r="W147" s="110"/>
      <c r="X147" s="110"/>
      <c r="Y147" s="109"/>
      <c r="Z147" s="108"/>
      <c r="AA147" s="108"/>
      <c r="AB147" s="107"/>
      <c r="AC147" s="106" t="s">
        <v>23</v>
      </c>
      <c r="AD147" s="105">
        <f>IF($T$120=0,0,ROUND((SUM(AD135:AD137))/$T$120,2))</f>
        <v>480</v>
      </c>
      <c r="AF147" s="341"/>
      <c r="AG147" s="342"/>
    </row>
    <row r="148" spans="1:33" s="326" customFormat="1" ht="15" customHeight="1" x14ac:dyDescent="0.25">
      <c r="A148" s="325"/>
      <c r="B148" s="325"/>
      <c r="C148" s="325"/>
      <c r="D148" s="325"/>
      <c r="E148" s="325"/>
      <c r="F148" s="325"/>
      <c r="I148" s="327">
        <v>1</v>
      </c>
      <c r="J148" s="327">
        <f>IF(I148=1,1,IF(SUM(J149:J$168)+SUM(I$26:I148)&lt;$I$22,1,0))</f>
        <v>1</v>
      </c>
      <c r="K148" s="327">
        <f t="shared" si="10"/>
        <v>1</v>
      </c>
      <c r="L148" s="327">
        <f t="shared" si="11"/>
        <v>1</v>
      </c>
      <c r="M148" s="327"/>
      <c r="N148" s="327"/>
      <c r="O148" s="327"/>
      <c r="P148" s="327"/>
      <c r="Q148" s="327"/>
      <c r="R148" s="327"/>
      <c r="S148" s="327"/>
      <c r="T148" s="564" t="s">
        <v>8</v>
      </c>
      <c r="U148" s="328"/>
      <c r="V148" s="566"/>
      <c r="W148" s="566"/>
      <c r="X148" s="567"/>
      <c r="Y148" s="567"/>
      <c r="Z148" s="567"/>
      <c r="AA148" s="567"/>
      <c r="AB148" s="558"/>
      <c r="AC148" s="559"/>
      <c r="AD148" s="560"/>
      <c r="AF148" s="329"/>
      <c r="AG148" s="330"/>
    </row>
    <row r="149" spans="1:33" s="326" customFormat="1" x14ac:dyDescent="0.25">
      <c r="A149" s="325"/>
      <c r="B149" s="325"/>
      <c r="C149" s="325"/>
      <c r="D149" s="325"/>
      <c r="E149" s="325"/>
      <c r="F149" s="325"/>
      <c r="I149" s="327">
        <v>1</v>
      </c>
      <c r="J149" s="327">
        <f>IF(I149=1,1,IF(SUM(J150:J$168)+SUM(I$26:I149)&lt;$I$22,1,0))</f>
        <v>1</v>
      </c>
      <c r="K149" s="327">
        <f t="shared" si="10"/>
        <v>1</v>
      </c>
      <c r="L149" s="327">
        <f t="shared" si="11"/>
        <v>1</v>
      </c>
      <c r="M149" s="327"/>
      <c r="N149" s="327"/>
      <c r="O149" s="327"/>
      <c r="P149" s="327"/>
      <c r="Q149" s="327"/>
      <c r="R149" s="327"/>
      <c r="S149" s="327"/>
      <c r="T149" s="565"/>
      <c r="U149" s="328"/>
      <c r="V149" s="566"/>
      <c r="W149" s="566"/>
      <c r="X149" s="567"/>
      <c r="Y149" s="479"/>
      <c r="Z149" s="479"/>
      <c r="AA149" s="479"/>
      <c r="AB149" s="558"/>
      <c r="AC149" s="559"/>
      <c r="AD149" s="560"/>
      <c r="AF149" s="329"/>
      <c r="AG149" s="330"/>
    </row>
    <row r="150" spans="1:33" s="326" customFormat="1" x14ac:dyDescent="0.25">
      <c r="A150" s="327"/>
      <c r="B150" s="122"/>
      <c r="C150" s="332"/>
      <c r="D150" s="332"/>
      <c r="E150" s="332"/>
      <c r="F150" s="325"/>
      <c r="I150" s="327">
        <v>1</v>
      </c>
      <c r="J150" s="327">
        <v>0</v>
      </c>
      <c r="K150" s="327">
        <f t="shared" si="10"/>
        <v>1</v>
      </c>
      <c r="L150" s="327">
        <f t="shared" si="11"/>
        <v>1</v>
      </c>
      <c r="M150" s="327"/>
      <c r="N150" s="327"/>
      <c r="O150" s="327"/>
      <c r="P150" s="327"/>
      <c r="Q150" s="327"/>
      <c r="R150" s="327"/>
      <c r="S150" s="120"/>
      <c r="T150" s="334"/>
      <c r="U150" s="118"/>
      <c r="V150" s="561"/>
      <c r="W150" s="561"/>
      <c r="X150" s="480"/>
      <c r="Y150" s="481"/>
      <c r="Z150" s="481"/>
      <c r="AA150" s="482"/>
      <c r="AB150" s="481"/>
      <c r="AC150" s="483"/>
      <c r="AD150" s="187"/>
      <c r="AF150" s="329"/>
      <c r="AG150" s="330"/>
    </row>
    <row r="151" spans="1:33" s="326" customFormat="1" hidden="1" x14ac:dyDescent="0.25">
      <c r="A151" s="327"/>
      <c r="B151" s="122"/>
      <c r="C151" s="332"/>
      <c r="D151" s="332"/>
      <c r="E151" s="332"/>
      <c r="F151" s="325"/>
      <c r="I151" s="327">
        <f t="shared" ref="I151:I160" si="19">IF($AD151=0,0,1)</f>
        <v>0</v>
      </c>
      <c r="J151" s="327">
        <v>0</v>
      </c>
      <c r="K151" s="327">
        <f t="shared" si="10"/>
        <v>0</v>
      </c>
      <c r="L151" s="327">
        <f t="shared" si="11"/>
        <v>0</v>
      </c>
      <c r="M151" s="327"/>
      <c r="N151" s="327"/>
      <c r="O151" s="327"/>
      <c r="P151" s="327"/>
      <c r="Q151" s="327"/>
      <c r="R151" s="327"/>
      <c r="S151" s="120"/>
      <c r="T151" s="334"/>
      <c r="U151" s="118"/>
      <c r="V151" s="562" t="s">
        <v>19</v>
      </c>
      <c r="W151" s="562"/>
      <c r="X151" s="474" t="s">
        <v>19</v>
      </c>
      <c r="Y151" s="475"/>
      <c r="Z151" s="475"/>
      <c r="AA151" s="476">
        <v>0</v>
      </c>
      <c r="AB151" s="475"/>
      <c r="AC151" s="477">
        <v>0</v>
      </c>
      <c r="AD151" s="478">
        <f t="shared" ref="AD151:AD160" si="20">ROUND(AA151*AB151*AC151,4)</f>
        <v>0</v>
      </c>
      <c r="AF151" s="329"/>
      <c r="AG151" s="330"/>
    </row>
    <row r="152" spans="1:33" s="326" customFormat="1" hidden="1" x14ac:dyDescent="0.25">
      <c r="A152" s="327"/>
      <c r="B152" s="122"/>
      <c r="C152" s="332"/>
      <c r="D152" s="332"/>
      <c r="E152" s="332"/>
      <c r="F152" s="325"/>
      <c r="I152" s="327">
        <f t="shared" si="19"/>
        <v>0</v>
      </c>
      <c r="J152" s="327">
        <v>0</v>
      </c>
      <c r="K152" s="327">
        <f t="shared" si="10"/>
        <v>0</v>
      </c>
      <c r="L152" s="327">
        <f t="shared" si="11"/>
        <v>0</v>
      </c>
      <c r="M152" s="327"/>
      <c r="N152" s="327"/>
      <c r="O152" s="327"/>
      <c r="P152" s="327"/>
      <c r="Q152" s="327"/>
      <c r="R152" s="327"/>
      <c r="S152" s="120"/>
      <c r="T152" s="334"/>
      <c r="U152" s="118"/>
      <c r="V152" s="557" t="s">
        <v>19</v>
      </c>
      <c r="W152" s="557"/>
      <c r="X152" s="117" t="s">
        <v>19</v>
      </c>
      <c r="Y152" s="115"/>
      <c r="Z152" s="115"/>
      <c r="AA152" s="116">
        <v>0</v>
      </c>
      <c r="AB152" s="115"/>
      <c r="AC152" s="114">
        <v>0</v>
      </c>
      <c r="AD152" s="113">
        <f t="shared" si="20"/>
        <v>0</v>
      </c>
      <c r="AF152" s="329"/>
      <c r="AG152" s="330"/>
    </row>
    <row r="153" spans="1:33" s="326" customFormat="1" hidden="1" x14ac:dyDescent="0.25">
      <c r="A153" s="327"/>
      <c r="B153" s="122"/>
      <c r="C153" s="332"/>
      <c r="D153" s="332"/>
      <c r="E153" s="332"/>
      <c r="F153" s="325"/>
      <c r="I153" s="327">
        <f t="shared" si="19"/>
        <v>0</v>
      </c>
      <c r="J153" s="327">
        <v>0</v>
      </c>
      <c r="K153" s="327">
        <f t="shared" si="10"/>
        <v>0</v>
      </c>
      <c r="L153" s="327">
        <f t="shared" si="11"/>
        <v>0</v>
      </c>
      <c r="M153" s="327"/>
      <c r="N153" s="327"/>
      <c r="O153" s="327"/>
      <c r="P153" s="327"/>
      <c r="Q153" s="327"/>
      <c r="R153" s="327"/>
      <c r="S153" s="120"/>
      <c r="T153" s="334"/>
      <c r="U153" s="118"/>
      <c r="V153" s="557" t="s">
        <v>19</v>
      </c>
      <c r="W153" s="557"/>
      <c r="X153" s="117" t="s">
        <v>19</v>
      </c>
      <c r="Y153" s="115"/>
      <c r="Z153" s="115"/>
      <c r="AA153" s="116">
        <v>0</v>
      </c>
      <c r="AB153" s="115"/>
      <c r="AC153" s="114">
        <v>0</v>
      </c>
      <c r="AD153" s="113">
        <f t="shared" si="20"/>
        <v>0</v>
      </c>
      <c r="AF153" s="329"/>
      <c r="AG153" s="330"/>
    </row>
    <row r="154" spans="1:33" s="326" customFormat="1" hidden="1" x14ac:dyDescent="0.25">
      <c r="A154" s="327"/>
      <c r="B154" s="122"/>
      <c r="C154" s="332"/>
      <c r="D154" s="332"/>
      <c r="E154" s="332"/>
      <c r="F154" s="325"/>
      <c r="I154" s="327">
        <f t="shared" si="19"/>
        <v>0</v>
      </c>
      <c r="J154" s="327">
        <v>0</v>
      </c>
      <c r="K154" s="327">
        <f t="shared" ref="K154:K167" si="21">MAX(I154:J154)</f>
        <v>0</v>
      </c>
      <c r="L154" s="327">
        <f t="shared" ref="L154:L167" si="22">K154</f>
        <v>0</v>
      </c>
      <c r="M154" s="327"/>
      <c r="N154" s="327"/>
      <c r="O154" s="327"/>
      <c r="P154" s="327"/>
      <c r="Q154" s="327"/>
      <c r="R154" s="327"/>
      <c r="S154" s="120"/>
      <c r="T154" s="334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0"/>
        <v>0</v>
      </c>
      <c r="AF154" s="329"/>
      <c r="AG154" s="330"/>
    </row>
    <row r="155" spans="1:33" s="326" customFormat="1" hidden="1" x14ac:dyDescent="0.25">
      <c r="A155" s="327"/>
      <c r="B155" s="122"/>
      <c r="C155" s="332"/>
      <c r="D155" s="332"/>
      <c r="E155" s="332"/>
      <c r="F155" s="325"/>
      <c r="I155" s="327">
        <f t="shared" si="19"/>
        <v>0</v>
      </c>
      <c r="J155" s="327">
        <v>0</v>
      </c>
      <c r="K155" s="327">
        <f t="shared" si="21"/>
        <v>0</v>
      </c>
      <c r="L155" s="327">
        <f t="shared" si="22"/>
        <v>0</v>
      </c>
      <c r="M155" s="327"/>
      <c r="N155" s="327"/>
      <c r="O155" s="327"/>
      <c r="P155" s="327"/>
      <c r="Q155" s="327"/>
      <c r="R155" s="327"/>
      <c r="S155" s="120"/>
      <c r="T155" s="334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0"/>
        <v>0</v>
      </c>
      <c r="AF155" s="329"/>
      <c r="AG155" s="330"/>
    </row>
    <row r="156" spans="1:33" s="326" customFormat="1" hidden="1" x14ac:dyDescent="0.25">
      <c r="A156" s="327"/>
      <c r="B156" s="122"/>
      <c r="C156" s="332"/>
      <c r="D156" s="332"/>
      <c r="E156" s="332"/>
      <c r="F156" s="325"/>
      <c r="I156" s="327">
        <f t="shared" si="19"/>
        <v>0</v>
      </c>
      <c r="J156" s="327">
        <v>0</v>
      </c>
      <c r="K156" s="327">
        <f t="shared" si="21"/>
        <v>0</v>
      </c>
      <c r="L156" s="327">
        <f t="shared" si="22"/>
        <v>0</v>
      </c>
      <c r="M156" s="327"/>
      <c r="N156" s="327"/>
      <c r="O156" s="327"/>
      <c r="P156" s="327"/>
      <c r="Q156" s="327"/>
      <c r="R156" s="327"/>
      <c r="S156" s="120"/>
      <c r="T156" s="334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0"/>
        <v>0</v>
      </c>
      <c r="AF156" s="329"/>
      <c r="AG156" s="330"/>
    </row>
    <row r="157" spans="1:33" s="326" customFormat="1" hidden="1" x14ac:dyDescent="0.25">
      <c r="A157" s="327"/>
      <c r="B157" s="122"/>
      <c r="C157" s="332"/>
      <c r="D157" s="332"/>
      <c r="E157" s="332"/>
      <c r="F157" s="325"/>
      <c r="I157" s="327">
        <f t="shared" si="19"/>
        <v>0</v>
      </c>
      <c r="J157" s="327">
        <v>0</v>
      </c>
      <c r="K157" s="327">
        <f t="shared" si="21"/>
        <v>0</v>
      </c>
      <c r="L157" s="327">
        <f t="shared" si="22"/>
        <v>0</v>
      </c>
      <c r="M157" s="327"/>
      <c r="N157" s="327"/>
      <c r="O157" s="327"/>
      <c r="P157" s="327"/>
      <c r="Q157" s="327"/>
      <c r="R157" s="327"/>
      <c r="S157" s="120"/>
      <c r="T157" s="334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0"/>
        <v>0</v>
      </c>
      <c r="AF157" s="329"/>
      <c r="AG157" s="330"/>
    </row>
    <row r="158" spans="1:33" s="326" customFormat="1" hidden="1" x14ac:dyDescent="0.25">
      <c r="A158" s="327"/>
      <c r="B158" s="122"/>
      <c r="C158" s="332"/>
      <c r="D158" s="332"/>
      <c r="E158" s="332"/>
      <c r="F158" s="325"/>
      <c r="I158" s="327">
        <f t="shared" si="19"/>
        <v>0</v>
      </c>
      <c r="J158" s="327">
        <v>0</v>
      </c>
      <c r="K158" s="327">
        <f t="shared" si="21"/>
        <v>0</v>
      </c>
      <c r="L158" s="327">
        <f t="shared" si="22"/>
        <v>0</v>
      </c>
      <c r="M158" s="327"/>
      <c r="N158" s="327"/>
      <c r="O158" s="327"/>
      <c r="P158" s="327"/>
      <c r="Q158" s="327"/>
      <c r="R158" s="327"/>
      <c r="S158" s="120"/>
      <c r="T158" s="334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0"/>
        <v>0</v>
      </c>
      <c r="AF158" s="329"/>
      <c r="AG158" s="330"/>
    </row>
    <row r="159" spans="1:33" s="326" customFormat="1" hidden="1" x14ac:dyDescent="0.25">
      <c r="A159" s="327"/>
      <c r="B159" s="122"/>
      <c r="C159" s="332"/>
      <c r="D159" s="332"/>
      <c r="E159" s="332"/>
      <c r="F159" s="325"/>
      <c r="I159" s="327">
        <f t="shared" si="19"/>
        <v>0</v>
      </c>
      <c r="J159" s="327">
        <v>0</v>
      </c>
      <c r="K159" s="327">
        <f t="shared" si="21"/>
        <v>0</v>
      </c>
      <c r="L159" s="327">
        <f t="shared" si="22"/>
        <v>0</v>
      </c>
      <c r="M159" s="327"/>
      <c r="N159" s="327"/>
      <c r="O159" s="327"/>
      <c r="P159" s="327"/>
      <c r="Q159" s="327"/>
      <c r="R159" s="327"/>
      <c r="S159" s="120"/>
      <c r="T159" s="334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0"/>
        <v>0</v>
      </c>
      <c r="AF159" s="329"/>
      <c r="AG159" s="330"/>
    </row>
    <row r="160" spans="1:33" s="326" customFormat="1" hidden="1" x14ac:dyDescent="0.25">
      <c r="A160" s="327"/>
      <c r="B160" s="122"/>
      <c r="C160" s="332"/>
      <c r="D160" s="332"/>
      <c r="E160" s="332"/>
      <c r="F160" s="325"/>
      <c r="I160" s="327">
        <f t="shared" si="19"/>
        <v>0</v>
      </c>
      <c r="J160" s="327">
        <v>0</v>
      </c>
      <c r="K160" s="327">
        <f t="shared" si="21"/>
        <v>0</v>
      </c>
      <c r="L160" s="327">
        <f t="shared" si="22"/>
        <v>0</v>
      </c>
      <c r="M160" s="327"/>
      <c r="N160" s="327"/>
      <c r="O160" s="327"/>
      <c r="P160" s="327"/>
      <c r="Q160" s="327"/>
      <c r="R160" s="327"/>
      <c r="S160" s="120"/>
      <c r="T160" s="372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0"/>
        <v>0</v>
      </c>
      <c r="AF160" s="329"/>
      <c r="AG160" s="330"/>
    </row>
    <row r="161" spans="1:33" s="337" customFormat="1" ht="22.35" customHeight="1" x14ac:dyDescent="0.25">
      <c r="A161" s="336"/>
      <c r="B161" s="336"/>
      <c r="C161" s="336"/>
      <c r="D161" s="336"/>
      <c r="E161" s="336"/>
      <c r="F161" s="336"/>
      <c r="G161" s="326"/>
      <c r="H161" s="326"/>
      <c r="I161" s="338">
        <v>1</v>
      </c>
      <c r="J161" s="338">
        <v>1</v>
      </c>
      <c r="K161" s="338">
        <f t="shared" si="21"/>
        <v>1</v>
      </c>
      <c r="L161" s="338">
        <f t="shared" si="22"/>
        <v>1</v>
      </c>
      <c r="M161" s="338"/>
      <c r="N161" s="338"/>
      <c r="O161" s="338"/>
      <c r="P161" s="338"/>
      <c r="Q161" s="338"/>
      <c r="R161" s="338"/>
      <c r="S161" s="338"/>
      <c r="T161" s="340"/>
      <c r="U161" s="340"/>
      <c r="V161" s="110"/>
      <c r="W161" s="110"/>
      <c r="X161" s="110"/>
      <c r="Y161" s="109"/>
      <c r="Z161" s="108"/>
      <c r="AA161" s="108"/>
      <c r="AB161" s="107"/>
      <c r="AC161" s="106"/>
      <c r="AD161" s="105"/>
      <c r="AF161" s="341"/>
      <c r="AG161" s="342"/>
    </row>
    <row r="162" spans="1:33" s="326" customFormat="1" ht="18" customHeight="1" x14ac:dyDescent="0.25">
      <c r="A162" s="325"/>
      <c r="B162" s="325"/>
      <c r="C162" s="325"/>
      <c r="D162" s="325"/>
      <c r="E162" s="325"/>
      <c r="F162" s="325"/>
      <c r="G162" s="356"/>
      <c r="H162" s="356"/>
      <c r="I162" s="327">
        <v>1</v>
      </c>
      <c r="J162" s="327">
        <f>IF(I162=1,1,IF(SUM(J163:J$168)+SUM(I$26:I162)&lt;$I$22,1,0))</f>
        <v>1</v>
      </c>
      <c r="K162" s="327">
        <f t="shared" si="21"/>
        <v>1</v>
      </c>
      <c r="L162" s="327">
        <f t="shared" si="22"/>
        <v>1</v>
      </c>
      <c r="M162" s="327"/>
      <c r="N162" s="327"/>
      <c r="O162" s="327"/>
      <c r="P162" s="327"/>
      <c r="Q162" s="327"/>
      <c r="R162" s="327"/>
      <c r="S162" s="327"/>
      <c r="T162" s="24"/>
      <c r="U162" s="345"/>
      <c r="V162" s="99"/>
      <c r="W162" s="98"/>
      <c r="X162" s="97"/>
      <c r="Y162" s="96"/>
      <c r="Z162" s="373" t="s">
        <v>486</v>
      </c>
      <c r="AA162" s="94"/>
      <c r="AB162" s="93"/>
      <c r="AC162" s="92"/>
      <c r="AD162" s="91">
        <f>TRUNC(SUM(AD120+AD133+AD147+AD161),2)</f>
        <v>43359.57</v>
      </c>
      <c r="AF162" s="329"/>
      <c r="AG162" s="330"/>
    </row>
    <row r="163" spans="1:33" s="326" customFormat="1" ht="18" customHeight="1" x14ac:dyDescent="0.25">
      <c r="A163" s="325"/>
      <c r="B163" s="325"/>
      <c r="C163" s="325"/>
      <c r="D163" s="325"/>
      <c r="E163" s="325"/>
      <c r="F163" s="325"/>
      <c r="G163" s="64"/>
      <c r="H163" s="343"/>
      <c r="I163" s="327">
        <f>IF($AD163=0,0,1)</f>
        <v>1</v>
      </c>
      <c r="J163" s="327">
        <f>H163</f>
        <v>0</v>
      </c>
      <c r="K163" s="327">
        <f t="shared" si="21"/>
        <v>1</v>
      </c>
      <c r="L163" s="327">
        <f t="shared" si="22"/>
        <v>1</v>
      </c>
      <c r="M163" s="327"/>
      <c r="N163" s="327"/>
      <c r="O163" s="327"/>
      <c r="P163" s="327"/>
      <c r="Q163" s="327"/>
      <c r="R163" s="327"/>
      <c r="S163" s="327"/>
      <c r="T163" s="24"/>
      <c r="U163" s="345"/>
      <c r="V163" s="90"/>
      <c r="W163" s="90"/>
      <c r="X163" s="89"/>
      <c r="Y163" s="88"/>
      <c r="Z163" s="374" t="s">
        <v>266</v>
      </c>
      <c r="AA163" s="86"/>
      <c r="AB163" s="85">
        <v>0.12</v>
      </c>
      <c r="AC163" s="84"/>
      <c r="AD163" s="83">
        <f>AD162*AB163</f>
        <v>5203.1484</v>
      </c>
      <c r="AF163" s="329"/>
      <c r="AG163" s="330"/>
    </row>
    <row r="164" spans="1:33" s="326" customFormat="1" ht="18" customHeight="1" x14ac:dyDescent="0.25">
      <c r="A164" s="325"/>
      <c r="B164" s="325"/>
      <c r="C164" s="325"/>
      <c r="D164" s="325"/>
      <c r="E164" s="325"/>
      <c r="F164" s="325"/>
      <c r="G164" s="64"/>
      <c r="H164" s="343"/>
      <c r="I164" s="327">
        <f>IF($AD164=0,0,1)</f>
        <v>1</v>
      </c>
      <c r="J164" s="327">
        <f>H164</f>
        <v>0</v>
      </c>
      <c r="K164" s="327">
        <f t="shared" si="21"/>
        <v>1</v>
      </c>
      <c r="L164" s="327">
        <f t="shared" si="22"/>
        <v>1</v>
      </c>
      <c r="M164" s="327"/>
      <c r="N164" s="327"/>
      <c r="O164" s="327"/>
      <c r="P164" s="327"/>
      <c r="Q164" s="327"/>
      <c r="R164" s="327"/>
      <c r="S164" s="327"/>
      <c r="T164" s="24"/>
      <c r="U164" s="345"/>
      <c r="V164" s="375"/>
      <c r="W164" s="375"/>
      <c r="X164" s="376"/>
      <c r="Y164" s="361"/>
      <c r="Z164" s="377" t="s">
        <v>267</v>
      </c>
      <c r="AA164" s="362"/>
      <c r="AB164" s="378">
        <v>0.10787172011661809</v>
      </c>
      <c r="AC164" s="379"/>
      <c r="AD164" s="380">
        <f>(AD163+AD162)*AB164</f>
        <v>5238.5439673469391</v>
      </c>
      <c r="AF164" s="329"/>
      <c r="AG164" s="330"/>
    </row>
    <row r="165" spans="1:33" s="326" customFormat="1" ht="18" customHeight="1" x14ac:dyDescent="0.25">
      <c r="A165" s="325"/>
      <c r="B165" s="325"/>
      <c r="C165" s="325"/>
      <c r="D165" s="325"/>
      <c r="E165" s="325"/>
      <c r="F165" s="325"/>
      <c r="G165" s="64"/>
      <c r="H165" s="343"/>
      <c r="I165" s="327">
        <f>IF($AD165=0,0,1)</f>
        <v>1</v>
      </c>
      <c r="J165" s="327">
        <f>H165</f>
        <v>0</v>
      </c>
      <c r="K165" s="327">
        <f t="shared" si="21"/>
        <v>1</v>
      </c>
      <c r="L165" s="327">
        <f t="shared" si="22"/>
        <v>1</v>
      </c>
      <c r="M165" s="327"/>
      <c r="N165" s="327"/>
      <c r="O165" s="327"/>
      <c r="P165" s="327"/>
      <c r="Q165" s="327"/>
      <c r="R165" s="327"/>
      <c r="S165" s="327"/>
      <c r="T165" s="24"/>
      <c r="U165" s="345"/>
      <c r="V165" s="375"/>
      <c r="W165" s="375"/>
      <c r="X165" s="376"/>
      <c r="Y165" s="361"/>
      <c r="Z165" s="377" t="s">
        <v>268</v>
      </c>
      <c r="AA165" s="362"/>
      <c r="AB165" s="378">
        <v>5.8309037900874654E-2</v>
      </c>
      <c r="AC165" s="379"/>
      <c r="AD165" s="380">
        <f>(AD163+AD162)*AB165</f>
        <v>2831.645387755103</v>
      </c>
      <c r="AF165" s="329"/>
      <c r="AG165" s="330"/>
    </row>
    <row r="166" spans="1:33" s="326" customFormat="1" ht="18" hidden="1" customHeight="1" x14ac:dyDescent="0.25">
      <c r="A166" s="325"/>
      <c r="B166" s="325"/>
      <c r="C166" s="325"/>
      <c r="D166" s="325"/>
      <c r="E166" s="325"/>
      <c r="F166" s="325"/>
      <c r="G166" s="64"/>
      <c r="H166" s="343"/>
      <c r="I166" s="327">
        <f>IF($AD166=0,0,1)</f>
        <v>0</v>
      </c>
      <c r="J166" s="327">
        <f>H166</f>
        <v>0</v>
      </c>
      <c r="K166" s="327">
        <f t="shared" si="21"/>
        <v>0</v>
      </c>
      <c r="L166" s="327">
        <f t="shared" si="22"/>
        <v>0</v>
      </c>
      <c r="M166" s="327"/>
      <c r="N166" s="327"/>
      <c r="O166" s="327"/>
      <c r="P166" s="327"/>
      <c r="Q166" s="327"/>
      <c r="R166" s="327"/>
      <c r="S166" s="327"/>
      <c r="T166" s="24"/>
      <c r="U166" s="345"/>
      <c r="V166" s="74"/>
      <c r="W166" s="74"/>
      <c r="X166" s="73"/>
      <c r="Y166" s="72"/>
      <c r="Z166" s="381" t="s">
        <v>15</v>
      </c>
      <c r="AA166" s="70"/>
      <c r="AB166" s="69">
        <v>0</v>
      </c>
      <c r="AC166" s="68"/>
      <c r="AD166" s="67">
        <f>AD162*AB166</f>
        <v>0</v>
      </c>
      <c r="AF166" s="329"/>
      <c r="AG166" s="330"/>
    </row>
    <row r="167" spans="1:33" s="326" customFormat="1" ht="18" customHeight="1" x14ac:dyDescent="0.25">
      <c r="A167" s="325"/>
      <c r="B167" s="382"/>
      <c r="C167" s="383"/>
      <c r="D167" s="383"/>
      <c r="E167" s="325"/>
      <c r="F167" s="325"/>
      <c r="G167" s="64"/>
      <c r="H167" s="343"/>
      <c r="I167" s="338">
        <v>1</v>
      </c>
      <c r="J167" s="338">
        <v>1</v>
      </c>
      <c r="K167" s="338">
        <f t="shared" si="21"/>
        <v>1</v>
      </c>
      <c r="L167" s="338">
        <f t="shared" si="22"/>
        <v>1</v>
      </c>
      <c r="M167" s="338"/>
      <c r="N167" s="338"/>
      <c r="O167" s="338"/>
      <c r="P167" s="338"/>
      <c r="Q167" s="338"/>
      <c r="R167" s="338"/>
      <c r="S167" s="327"/>
      <c r="T167" s="24"/>
      <c r="U167" s="345"/>
      <c r="V167" s="59"/>
      <c r="W167" s="58"/>
      <c r="X167" s="57"/>
      <c r="Y167" s="56"/>
      <c r="Z167" s="384" t="s">
        <v>269</v>
      </c>
      <c r="AA167" s="54"/>
      <c r="AB167" s="53"/>
      <c r="AC167" s="52"/>
      <c r="AD167" s="51">
        <f>TRUNC(AD162+AD163+AD164+AD165,2)</f>
        <v>56632.9</v>
      </c>
      <c r="AF167" s="329"/>
      <c r="AG167" s="330"/>
    </row>
    <row r="168" spans="1:33" s="326" customFormat="1" ht="5.45" customHeight="1" x14ac:dyDescent="0.25">
      <c r="A168" s="325"/>
      <c r="B168" s="325"/>
      <c r="C168" s="325"/>
      <c r="D168" s="325"/>
      <c r="E168" s="325"/>
      <c r="F168" s="325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  <c r="S168" s="327"/>
      <c r="T168" s="385"/>
      <c r="U168" s="345"/>
      <c r="V168" s="386"/>
      <c r="W168" s="386"/>
      <c r="X168" s="387"/>
      <c r="Y168" s="388"/>
      <c r="Z168" s="389"/>
      <c r="AA168" s="390"/>
      <c r="AB168" s="391"/>
      <c r="AC168" s="392"/>
      <c r="AD168" s="393"/>
      <c r="AF168" s="329"/>
      <c r="AG168" s="330"/>
    </row>
    <row r="169" spans="1:33" s="326" customFormat="1" ht="18" customHeight="1" x14ac:dyDescent="0.25">
      <c r="A169" s="325"/>
      <c r="B169" s="325"/>
      <c r="C169" s="325"/>
      <c r="D169" s="325"/>
      <c r="E169" s="325"/>
      <c r="F169" s="325"/>
      <c r="I169" s="327"/>
      <c r="J169" s="327"/>
      <c r="K169" s="327"/>
      <c r="L169" s="327"/>
      <c r="M169" s="327"/>
      <c r="N169" s="327"/>
      <c r="O169" s="327"/>
      <c r="P169" s="327"/>
      <c r="Q169" s="327"/>
      <c r="R169" s="327"/>
      <c r="S169" s="327"/>
      <c r="T169" s="385"/>
      <c r="U169" s="345"/>
      <c r="V169" s="386"/>
      <c r="W169" s="386"/>
      <c r="X169" s="387"/>
      <c r="Y169" s="388"/>
      <c r="Z169" s="389"/>
      <c r="AA169" s="390"/>
      <c r="AB169" s="391"/>
      <c r="AC169" s="392"/>
      <c r="AD169" s="393"/>
      <c r="AF169" s="329"/>
      <c r="AG169" s="330"/>
    </row>
    <row r="170" spans="1:33" s="326" customFormat="1" ht="18" customHeight="1" x14ac:dyDescent="0.25">
      <c r="A170" s="325"/>
      <c r="B170" s="325"/>
      <c r="C170" s="325"/>
      <c r="D170" s="325"/>
      <c r="E170" s="325"/>
      <c r="F170" s="325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  <c r="S170" s="327"/>
      <c r="T170" s="385"/>
      <c r="U170" s="345"/>
      <c r="V170" s="386"/>
      <c r="W170" s="386"/>
      <c r="X170" s="387"/>
      <c r="Y170" s="388"/>
      <c r="AF170" s="329"/>
      <c r="AG170" s="330"/>
    </row>
    <row r="171" spans="1:33" s="326" customFormat="1" ht="18" customHeight="1" x14ac:dyDescent="0.25">
      <c r="A171" s="325"/>
      <c r="B171" s="325"/>
      <c r="C171" s="325"/>
      <c r="D171" s="325"/>
      <c r="E171" s="325"/>
      <c r="F171" s="325"/>
      <c r="I171" s="327"/>
      <c r="J171" s="327"/>
      <c r="K171" s="327"/>
      <c r="L171" s="327"/>
      <c r="M171" s="327"/>
      <c r="N171" s="327"/>
      <c r="O171" s="327"/>
      <c r="P171" s="327"/>
      <c r="Q171" s="327"/>
      <c r="R171" s="327"/>
      <c r="S171" s="327"/>
      <c r="T171" s="385"/>
      <c r="U171" s="345"/>
      <c r="V171" s="386"/>
      <c r="W171" s="386"/>
      <c r="X171" s="387"/>
      <c r="Y171" s="388"/>
      <c r="AF171" s="329"/>
      <c r="AG171" s="330"/>
    </row>
    <row r="172" spans="1:33" s="326" customFormat="1" ht="18" customHeight="1" x14ac:dyDescent="0.25">
      <c r="A172" s="325"/>
      <c r="B172" s="325"/>
      <c r="C172" s="325"/>
      <c r="D172" s="325"/>
      <c r="E172" s="325"/>
      <c r="F172" s="325"/>
      <c r="I172" s="327"/>
      <c r="J172" s="327"/>
      <c r="K172" s="327"/>
      <c r="L172" s="327"/>
      <c r="M172" s="327"/>
      <c r="N172" s="327"/>
      <c r="O172" s="327"/>
      <c r="P172" s="327"/>
      <c r="Q172" s="327"/>
      <c r="R172" s="327"/>
      <c r="S172" s="327"/>
      <c r="T172" s="385"/>
      <c r="U172" s="345"/>
      <c r="V172" s="386"/>
      <c r="W172" s="386"/>
      <c r="X172" s="387"/>
      <c r="Y172" s="388"/>
      <c r="AF172" s="329"/>
      <c r="AG172" s="330"/>
    </row>
    <row r="173" spans="1:33" s="326" customFormat="1" ht="18" customHeight="1" x14ac:dyDescent="0.25">
      <c r="A173" s="325"/>
      <c r="B173" s="325"/>
      <c r="C173" s="325"/>
      <c r="D173" s="325"/>
      <c r="E173" s="325"/>
      <c r="F173" s="325"/>
      <c r="I173" s="327"/>
      <c r="J173" s="327"/>
      <c r="K173" s="327"/>
      <c r="L173" s="327"/>
      <c r="M173" s="327"/>
      <c r="N173" s="327"/>
      <c r="O173" s="327"/>
      <c r="P173" s="327"/>
      <c r="Q173" s="327"/>
      <c r="R173" s="327"/>
      <c r="S173" s="327"/>
      <c r="T173" s="385"/>
      <c r="U173" s="345"/>
      <c r="V173" s="386"/>
      <c r="W173" s="386"/>
      <c r="X173" s="387"/>
      <c r="Y173" s="388"/>
      <c r="Z173" s="389"/>
      <c r="AA173" s="390"/>
      <c r="AB173" s="391"/>
      <c r="AC173" s="392"/>
      <c r="AD173" s="394"/>
      <c r="AF173" s="329"/>
      <c r="AG173" s="330"/>
    </row>
    <row r="174" spans="1:33" s="326" customFormat="1" x14ac:dyDescent="0.25">
      <c r="A174" s="325"/>
      <c r="B174" s="26"/>
      <c r="C174" s="26"/>
      <c r="D174" s="26"/>
      <c r="E174" s="26"/>
      <c r="F174" s="26"/>
      <c r="G174" s="1"/>
      <c r="H174" s="1"/>
      <c r="I174" s="25"/>
      <c r="J174" s="25"/>
      <c r="K174" s="25"/>
      <c r="L174" s="327"/>
      <c r="M174" s="327"/>
      <c r="N174" s="327"/>
      <c r="O174" s="327"/>
      <c r="P174" s="327"/>
      <c r="Q174" s="327"/>
      <c r="R174" s="327"/>
      <c r="T174" s="385"/>
      <c r="U174" s="385"/>
      <c r="V174" s="385"/>
      <c r="W174" s="385"/>
      <c r="X174" s="385"/>
      <c r="Y174" s="385"/>
      <c r="Z174" s="385"/>
      <c r="AA174" s="385"/>
      <c r="AB174" s="385"/>
      <c r="AC174" s="385"/>
      <c r="AD174" s="385"/>
    </row>
    <row r="175" spans="1:33" s="326" customFormat="1" x14ac:dyDescent="0.25">
      <c r="A175" s="325"/>
      <c r="B175" s="26"/>
      <c r="C175" s="26"/>
      <c r="D175" s="26"/>
      <c r="E175" s="26"/>
      <c r="F175" s="26"/>
      <c r="G175" s="1"/>
      <c r="H175" s="1"/>
      <c r="I175" s="25"/>
      <c r="J175" s="25"/>
      <c r="K175" s="25"/>
      <c r="L175" s="327"/>
      <c r="M175" s="327"/>
      <c r="N175" s="327"/>
      <c r="O175" s="327"/>
      <c r="P175" s="327"/>
      <c r="Q175" s="327"/>
      <c r="R175" s="327"/>
      <c r="T175" s="385"/>
      <c r="U175" s="385"/>
      <c r="V175" s="385"/>
      <c r="W175" s="385"/>
      <c r="X175" s="385"/>
      <c r="Y175" s="385"/>
      <c r="Z175" s="385"/>
      <c r="AA175" s="385"/>
      <c r="AB175" s="385"/>
      <c r="AC175" s="385"/>
      <c r="AD175" s="385"/>
    </row>
    <row r="176" spans="1:33" s="326" customFormat="1" x14ac:dyDescent="0.25">
      <c r="A176" s="325"/>
      <c r="B176" s="26"/>
      <c r="C176" s="26"/>
      <c r="D176" s="26"/>
      <c r="E176" s="26"/>
      <c r="F176" s="26"/>
      <c r="G176" s="1"/>
      <c r="H176" s="1"/>
      <c r="I176" s="25"/>
      <c r="J176" s="25"/>
      <c r="K176" s="25"/>
      <c r="L176" s="327"/>
      <c r="M176" s="327"/>
      <c r="N176" s="327"/>
      <c r="O176" s="327"/>
      <c r="P176" s="327"/>
      <c r="Q176" s="327"/>
      <c r="R176" s="327"/>
      <c r="T176" s="385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</row>
    <row r="177" spans="1:30" s="326" customFormat="1" x14ac:dyDescent="0.25">
      <c r="A177" s="325"/>
      <c r="B177" s="26"/>
      <c r="C177" s="26"/>
      <c r="D177" s="26"/>
      <c r="E177" s="26"/>
      <c r="F177" s="26"/>
      <c r="G177" s="1"/>
      <c r="H177" s="1"/>
      <c r="I177" s="25"/>
      <c r="J177" s="25"/>
      <c r="K177" s="25"/>
      <c r="L177" s="327"/>
      <c r="M177" s="327"/>
      <c r="N177" s="327"/>
      <c r="O177" s="327"/>
      <c r="P177" s="327"/>
      <c r="Q177" s="327"/>
      <c r="R177" s="327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</row>
    <row r="178" spans="1:30" s="326" customFormat="1" x14ac:dyDescent="0.25">
      <c r="A178" s="325"/>
      <c r="B178" s="26"/>
      <c r="C178" s="26"/>
      <c r="D178" s="26"/>
      <c r="E178" s="26"/>
      <c r="F178" s="26"/>
      <c r="G178" s="1"/>
      <c r="H178" s="1"/>
      <c r="I178" s="25"/>
      <c r="J178" s="25"/>
      <c r="K178" s="25"/>
      <c r="L178" s="327"/>
      <c r="M178" s="327"/>
      <c r="N178" s="327"/>
      <c r="O178" s="327"/>
      <c r="P178" s="327"/>
      <c r="Q178" s="327"/>
      <c r="R178" s="327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</row>
    <row r="179" spans="1:30" s="326" customFormat="1" x14ac:dyDescent="0.25">
      <c r="A179" s="325"/>
      <c r="B179" s="26"/>
      <c r="C179" s="26"/>
      <c r="D179" s="26"/>
      <c r="E179" s="26"/>
      <c r="F179" s="26"/>
      <c r="G179" s="1"/>
      <c r="H179" s="1"/>
      <c r="I179" s="25"/>
      <c r="J179" s="25"/>
      <c r="K179" s="25"/>
      <c r="L179" s="327"/>
      <c r="M179" s="327"/>
      <c r="N179" s="327"/>
      <c r="O179" s="327"/>
      <c r="P179" s="327"/>
      <c r="Q179" s="327"/>
      <c r="R179" s="327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</row>
    <row r="180" spans="1:30" s="326" customFormat="1" x14ac:dyDescent="0.25">
      <c r="A180" s="325"/>
      <c r="B180" s="26"/>
      <c r="C180" s="26"/>
      <c r="D180" s="26"/>
      <c r="E180" s="26"/>
      <c r="F180" s="26"/>
      <c r="G180" s="1"/>
      <c r="H180" s="1"/>
      <c r="I180" s="25"/>
      <c r="J180" s="25"/>
      <c r="K180" s="25"/>
      <c r="L180" s="327"/>
      <c r="M180" s="327"/>
      <c r="N180" s="327"/>
      <c r="O180" s="327"/>
      <c r="P180" s="327"/>
      <c r="Q180" s="327"/>
      <c r="R180" s="327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</row>
    <row r="181" spans="1:30" s="326" customFormat="1" x14ac:dyDescent="0.25">
      <c r="A181" s="325"/>
      <c r="B181" s="26"/>
      <c r="C181" s="26"/>
      <c r="D181" s="26"/>
      <c r="E181" s="26"/>
      <c r="F181" s="26"/>
      <c r="G181" s="1"/>
      <c r="H181" s="1"/>
      <c r="I181" s="25"/>
      <c r="J181" s="25"/>
      <c r="K181" s="25"/>
      <c r="L181" s="327"/>
      <c r="M181" s="327"/>
      <c r="N181" s="327"/>
      <c r="O181" s="327"/>
      <c r="P181" s="327"/>
      <c r="Q181" s="327"/>
      <c r="R181" s="327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</row>
    <row r="182" spans="1:30" s="326" customFormat="1" x14ac:dyDescent="0.25">
      <c r="A182" s="325"/>
      <c r="B182" s="26"/>
      <c r="C182" s="26"/>
      <c r="D182" s="26"/>
      <c r="E182" s="26"/>
      <c r="F182" s="26"/>
      <c r="G182" s="1"/>
      <c r="H182" s="1"/>
      <c r="I182" s="25"/>
      <c r="J182" s="25"/>
      <c r="K182" s="25"/>
      <c r="L182" s="327"/>
      <c r="M182" s="327"/>
      <c r="N182" s="327"/>
      <c r="O182" s="327"/>
      <c r="P182" s="327"/>
      <c r="Q182" s="327"/>
      <c r="R182" s="327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</row>
    <row r="183" spans="1:30" s="326" customFormat="1" x14ac:dyDescent="0.25">
      <c r="A183" s="325"/>
      <c r="B183" s="26"/>
      <c r="C183" s="26"/>
      <c r="D183" s="26"/>
      <c r="E183" s="26"/>
      <c r="F183" s="26"/>
      <c r="G183" s="1"/>
      <c r="H183" s="1"/>
      <c r="I183" s="25"/>
      <c r="J183" s="25"/>
      <c r="K183" s="25"/>
      <c r="L183" s="327"/>
      <c r="M183" s="327"/>
      <c r="N183" s="327"/>
      <c r="O183" s="327"/>
      <c r="P183" s="327"/>
      <c r="Q183" s="327"/>
      <c r="R183" s="327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</row>
    <row r="184" spans="1:30" s="326" customFormat="1" x14ac:dyDescent="0.25">
      <c r="A184" s="325"/>
      <c r="B184" s="26"/>
      <c r="C184" s="26"/>
      <c r="D184" s="26"/>
      <c r="E184" s="26"/>
      <c r="F184" s="26"/>
      <c r="G184" s="1"/>
      <c r="H184" s="1"/>
      <c r="I184" s="25"/>
      <c r="J184" s="25"/>
      <c r="K184" s="25"/>
      <c r="L184" s="327"/>
      <c r="M184" s="327"/>
      <c r="N184" s="327"/>
      <c r="O184" s="327"/>
      <c r="P184" s="327"/>
      <c r="Q184" s="327"/>
      <c r="R184" s="327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</row>
    <row r="185" spans="1:30" s="326" customFormat="1" x14ac:dyDescent="0.25">
      <c r="A185" s="325"/>
      <c r="B185" s="26"/>
      <c r="C185" s="26"/>
      <c r="D185" s="26"/>
      <c r="E185" s="26"/>
      <c r="F185" s="26"/>
      <c r="G185" s="1"/>
      <c r="H185" s="1"/>
      <c r="I185" s="25"/>
      <c r="J185" s="25"/>
      <c r="K185" s="25"/>
      <c r="L185" s="327"/>
      <c r="M185" s="327"/>
      <c r="N185" s="327"/>
      <c r="O185" s="327"/>
      <c r="P185" s="327"/>
      <c r="Q185" s="327"/>
      <c r="R185" s="327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</row>
    <row r="186" spans="1:30" s="326" customFormat="1" x14ac:dyDescent="0.25">
      <c r="A186" s="325"/>
      <c r="B186" s="26"/>
      <c r="C186" s="26"/>
      <c r="D186" s="26"/>
      <c r="E186" s="26"/>
      <c r="F186" s="26"/>
      <c r="G186" s="1"/>
      <c r="H186" s="1"/>
      <c r="I186" s="25"/>
      <c r="J186" s="25"/>
      <c r="K186" s="25"/>
      <c r="L186" s="327"/>
      <c r="M186" s="327"/>
      <c r="N186" s="327"/>
      <c r="O186" s="327"/>
      <c r="P186" s="327"/>
      <c r="Q186" s="327"/>
      <c r="R186" s="327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</row>
    <row r="187" spans="1:30" s="326" customFormat="1" x14ac:dyDescent="0.25">
      <c r="A187" s="325"/>
      <c r="B187" s="26"/>
      <c r="C187" s="26"/>
      <c r="D187" s="26"/>
      <c r="E187" s="26"/>
      <c r="F187" s="26"/>
      <c r="G187" s="1"/>
      <c r="H187" s="1"/>
      <c r="I187" s="25"/>
      <c r="J187" s="25"/>
      <c r="K187" s="25"/>
      <c r="L187" s="327"/>
      <c r="M187" s="327"/>
      <c r="N187" s="327"/>
      <c r="O187" s="327"/>
      <c r="P187" s="327"/>
      <c r="Q187" s="327"/>
      <c r="R187" s="327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</row>
    <row r="188" spans="1:30" s="326" customFormat="1" x14ac:dyDescent="0.25">
      <c r="A188" s="325"/>
      <c r="B188" s="26"/>
      <c r="C188" s="26"/>
      <c r="D188" s="26"/>
      <c r="E188" s="26"/>
      <c r="F188" s="26"/>
      <c r="G188" s="1"/>
      <c r="H188" s="1"/>
      <c r="I188" s="25"/>
      <c r="J188" s="25"/>
      <c r="K188" s="25"/>
      <c r="L188" s="327"/>
      <c r="M188" s="327"/>
      <c r="N188" s="327"/>
      <c r="O188" s="327"/>
      <c r="P188" s="327"/>
      <c r="Q188" s="327"/>
      <c r="R188" s="327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</row>
    <row r="189" spans="1:30" s="326" customFormat="1" x14ac:dyDescent="0.25">
      <c r="A189" s="325"/>
      <c r="B189" s="26"/>
      <c r="C189" s="26"/>
      <c r="D189" s="26"/>
      <c r="E189" s="26"/>
      <c r="F189" s="26"/>
      <c r="G189" s="1"/>
      <c r="H189" s="1"/>
      <c r="I189" s="25"/>
      <c r="J189" s="25"/>
      <c r="K189" s="25"/>
      <c r="L189" s="327"/>
      <c r="M189" s="327"/>
      <c r="N189" s="327"/>
      <c r="O189" s="327"/>
      <c r="P189" s="327"/>
      <c r="Q189" s="327"/>
      <c r="R189" s="327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</row>
    <row r="190" spans="1:30" s="326" customFormat="1" x14ac:dyDescent="0.25">
      <c r="A190" s="325"/>
      <c r="B190" s="26"/>
      <c r="C190" s="26"/>
      <c r="D190" s="26"/>
      <c r="E190" s="26"/>
      <c r="F190" s="26"/>
      <c r="G190" s="1"/>
      <c r="H190" s="1"/>
      <c r="I190" s="25"/>
      <c r="J190" s="25"/>
      <c r="K190" s="25"/>
      <c r="L190" s="327"/>
      <c r="M190" s="327"/>
      <c r="N190" s="327"/>
      <c r="O190" s="327"/>
      <c r="P190" s="327"/>
      <c r="Q190" s="327"/>
      <c r="R190" s="327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</row>
    <row r="191" spans="1:30" s="326" customFormat="1" x14ac:dyDescent="0.25">
      <c r="A191" s="325"/>
      <c r="B191" s="26"/>
      <c r="C191" s="26"/>
      <c r="D191" s="26"/>
      <c r="E191" s="26"/>
      <c r="F191" s="26"/>
      <c r="G191" s="1"/>
      <c r="H191" s="1"/>
      <c r="I191" s="25"/>
      <c r="J191" s="25"/>
      <c r="K191" s="25"/>
      <c r="L191" s="327"/>
      <c r="M191" s="327"/>
      <c r="N191" s="327"/>
      <c r="O191" s="327"/>
      <c r="P191" s="327"/>
      <c r="Q191" s="327"/>
      <c r="R191" s="327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</row>
    <row r="192" spans="1:30" s="326" customFormat="1" x14ac:dyDescent="0.25">
      <c r="A192" s="325"/>
      <c r="B192" s="26"/>
      <c r="C192" s="26"/>
      <c r="D192" s="26"/>
      <c r="E192" s="26"/>
      <c r="F192" s="26"/>
      <c r="G192" s="1"/>
      <c r="H192" s="1"/>
      <c r="I192" s="25"/>
      <c r="J192" s="25"/>
      <c r="K192" s="25"/>
      <c r="L192" s="327"/>
      <c r="M192" s="327"/>
      <c r="N192" s="327"/>
      <c r="O192" s="327"/>
      <c r="P192" s="327"/>
      <c r="Q192" s="327"/>
      <c r="R192" s="327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</row>
    <row r="193" spans="1:30" s="326" customFormat="1" x14ac:dyDescent="0.25">
      <c r="A193" s="325"/>
      <c r="B193" s="26"/>
      <c r="C193" s="26"/>
      <c r="D193" s="26"/>
      <c r="E193" s="26"/>
      <c r="F193" s="26"/>
      <c r="G193" s="1"/>
      <c r="H193" s="1"/>
      <c r="I193" s="25"/>
      <c r="J193" s="25"/>
      <c r="K193" s="25"/>
      <c r="L193" s="327"/>
      <c r="M193" s="327"/>
      <c r="N193" s="327"/>
      <c r="O193" s="327"/>
      <c r="P193" s="327"/>
      <c r="Q193" s="327"/>
      <c r="R193" s="327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</row>
    <row r="194" spans="1:30" s="326" customFormat="1" x14ac:dyDescent="0.25">
      <c r="A194" s="325"/>
      <c r="B194" s="26"/>
      <c r="C194" s="26"/>
      <c r="D194" s="26"/>
      <c r="E194" s="26"/>
      <c r="F194" s="26"/>
      <c r="G194" s="1"/>
      <c r="H194" s="1"/>
      <c r="I194" s="25"/>
      <c r="J194" s="25"/>
      <c r="K194" s="25"/>
      <c r="L194" s="327"/>
      <c r="M194" s="327"/>
      <c r="N194" s="327"/>
      <c r="O194" s="327"/>
      <c r="P194" s="327"/>
      <c r="Q194" s="327"/>
      <c r="R194" s="327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</row>
    <row r="195" spans="1:30" s="326" customFormat="1" x14ac:dyDescent="0.25">
      <c r="A195" s="325"/>
      <c r="B195" s="26"/>
      <c r="C195" s="26"/>
      <c r="D195" s="26"/>
      <c r="E195" s="26"/>
      <c r="F195" s="26"/>
      <c r="G195" s="1"/>
      <c r="H195" s="1"/>
      <c r="I195" s="25"/>
      <c r="J195" s="25"/>
      <c r="K195" s="25"/>
      <c r="L195" s="327"/>
      <c r="M195" s="327"/>
      <c r="N195" s="327"/>
      <c r="O195" s="327"/>
      <c r="P195" s="327"/>
      <c r="Q195" s="327"/>
      <c r="R195" s="327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</row>
    <row r="196" spans="1:30" s="326" customFormat="1" x14ac:dyDescent="0.25">
      <c r="A196" s="325"/>
      <c r="B196" s="26"/>
      <c r="C196" s="26"/>
      <c r="D196" s="26"/>
      <c r="E196" s="26"/>
      <c r="F196" s="26"/>
      <c r="G196" s="1"/>
      <c r="H196" s="1"/>
      <c r="I196" s="25"/>
      <c r="J196" s="25"/>
      <c r="K196" s="25"/>
      <c r="L196" s="327"/>
      <c r="M196" s="327"/>
      <c r="N196" s="327"/>
      <c r="O196" s="327"/>
      <c r="P196" s="327"/>
      <c r="Q196" s="327"/>
      <c r="R196" s="327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</row>
    <row r="197" spans="1:30" s="326" customFormat="1" x14ac:dyDescent="0.25">
      <c r="A197" s="325"/>
      <c r="B197" s="26"/>
      <c r="C197" s="26"/>
      <c r="D197" s="26"/>
      <c r="E197" s="26"/>
      <c r="F197" s="26"/>
      <c r="G197" s="1"/>
      <c r="H197" s="1"/>
      <c r="I197" s="25"/>
      <c r="J197" s="25"/>
      <c r="K197" s="25"/>
      <c r="L197" s="327"/>
      <c r="M197" s="327"/>
      <c r="N197" s="327"/>
      <c r="O197" s="327"/>
      <c r="P197" s="327"/>
      <c r="Q197" s="327"/>
      <c r="R197" s="327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</row>
    <row r="198" spans="1:30" s="326" customFormat="1" x14ac:dyDescent="0.25">
      <c r="A198" s="325"/>
      <c r="B198" s="26"/>
      <c r="C198" s="26"/>
      <c r="D198" s="26"/>
      <c r="E198" s="26"/>
      <c r="F198" s="26"/>
      <c r="G198" s="1"/>
      <c r="H198" s="1"/>
      <c r="I198" s="25"/>
      <c r="J198" s="25"/>
      <c r="K198" s="25"/>
      <c r="L198" s="327"/>
      <c r="M198" s="327"/>
      <c r="N198" s="327"/>
      <c r="O198" s="327"/>
      <c r="P198" s="327"/>
      <c r="Q198" s="327"/>
      <c r="R198" s="327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</row>
    <row r="199" spans="1:30" s="326" customFormat="1" x14ac:dyDescent="0.25">
      <c r="A199" s="325"/>
      <c r="B199" s="26"/>
      <c r="C199" s="26"/>
      <c r="D199" s="26"/>
      <c r="E199" s="26"/>
      <c r="F199" s="26"/>
      <c r="G199" s="1"/>
      <c r="H199" s="1"/>
      <c r="I199" s="25"/>
      <c r="J199" s="25"/>
      <c r="K199" s="25"/>
      <c r="L199" s="327"/>
      <c r="M199" s="327"/>
      <c r="N199" s="327"/>
      <c r="O199" s="327"/>
      <c r="P199" s="327"/>
      <c r="Q199" s="327"/>
      <c r="R199" s="327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</row>
    <row r="200" spans="1:30" s="326" customFormat="1" x14ac:dyDescent="0.25">
      <c r="A200" s="325"/>
      <c r="B200" s="26"/>
      <c r="C200" s="26"/>
      <c r="D200" s="26"/>
      <c r="E200" s="26"/>
      <c r="F200" s="26"/>
      <c r="G200" s="1"/>
      <c r="H200" s="1"/>
      <c r="I200" s="25"/>
      <c r="J200" s="25"/>
      <c r="K200" s="25"/>
      <c r="L200" s="327"/>
      <c r="M200" s="327"/>
      <c r="N200" s="327"/>
      <c r="O200" s="327"/>
      <c r="P200" s="327"/>
      <c r="Q200" s="327"/>
      <c r="R200" s="327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</row>
    <row r="201" spans="1:30" s="326" customFormat="1" x14ac:dyDescent="0.25">
      <c r="A201" s="325"/>
      <c r="B201" s="26"/>
      <c r="C201" s="26"/>
      <c r="D201" s="26"/>
      <c r="E201" s="26"/>
      <c r="F201" s="26"/>
      <c r="G201" s="1"/>
      <c r="H201" s="1"/>
      <c r="I201" s="25"/>
      <c r="J201" s="25"/>
      <c r="K201" s="25"/>
      <c r="L201" s="327"/>
      <c r="M201" s="327"/>
      <c r="N201" s="327"/>
      <c r="O201" s="327"/>
      <c r="P201" s="327"/>
      <c r="Q201" s="327"/>
      <c r="R201" s="327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</row>
    <row r="202" spans="1:30" s="326" customFormat="1" x14ac:dyDescent="0.25">
      <c r="A202" s="325"/>
      <c r="B202" s="26"/>
      <c r="C202" s="26"/>
      <c r="D202" s="26"/>
      <c r="E202" s="26"/>
      <c r="F202" s="26"/>
      <c r="G202" s="1"/>
      <c r="H202" s="1"/>
      <c r="I202" s="25"/>
      <c r="J202" s="25"/>
      <c r="K202" s="25"/>
      <c r="L202" s="327"/>
      <c r="M202" s="327"/>
      <c r="N202" s="327"/>
      <c r="O202" s="327"/>
      <c r="P202" s="327"/>
      <c r="Q202" s="327"/>
      <c r="R202" s="327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</row>
    <row r="203" spans="1:30" s="326" customFormat="1" x14ac:dyDescent="0.25">
      <c r="A203" s="325"/>
      <c r="B203" s="26"/>
      <c r="C203" s="26"/>
      <c r="D203" s="26"/>
      <c r="E203" s="26"/>
      <c r="F203" s="26"/>
      <c r="G203" s="1"/>
      <c r="H203" s="1"/>
      <c r="I203" s="25"/>
      <c r="J203" s="25"/>
      <c r="K203" s="25"/>
      <c r="L203" s="327"/>
      <c r="M203" s="327"/>
      <c r="N203" s="327"/>
      <c r="O203" s="327"/>
      <c r="P203" s="327"/>
      <c r="Q203" s="327"/>
      <c r="R203" s="327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</row>
    <row r="204" spans="1:30" s="326" customFormat="1" x14ac:dyDescent="0.25">
      <c r="A204" s="325"/>
      <c r="B204" s="26"/>
      <c r="C204" s="26"/>
      <c r="D204" s="26"/>
      <c r="E204" s="26"/>
      <c r="F204" s="26"/>
      <c r="G204" s="1"/>
      <c r="H204" s="1"/>
      <c r="I204" s="25"/>
      <c r="J204" s="25"/>
      <c r="K204" s="25"/>
      <c r="L204" s="327"/>
      <c r="M204" s="327"/>
      <c r="N204" s="327"/>
      <c r="O204" s="327"/>
      <c r="P204" s="327"/>
      <c r="Q204" s="327"/>
      <c r="R204" s="327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</row>
  </sheetData>
  <autoFilter ref="L26:L167">
    <filterColumn colId="0">
      <filters>
        <filter val="1"/>
      </filters>
    </filterColumn>
  </autoFilter>
  <mergeCells count="129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7:W37"/>
    <mergeCell ref="AD27:AD28"/>
    <mergeCell ref="V29:W29"/>
    <mergeCell ref="V30:W30"/>
    <mergeCell ref="V31:W31"/>
    <mergeCell ref="V32:W32"/>
    <mergeCell ref="V33:W33"/>
    <mergeCell ref="V45:W45"/>
    <mergeCell ref="V46:W46"/>
    <mergeCell ref="V47:W47"/>
    <mergeCell ref="V48:W48"/>
    <mergeCell ref="V49:W49"/>
    <mergeCell ref="V50:W50"/>
    <mergeCell ref="V39:W39"/>
    <mergeCell ref="V40:W40"/>
    <mergeCell ref="V41:W41"/>
    <mergeCell ref="V42:W42"/>
    <mergeCell ref="V43:W43"/>
    <mergeCell ref="V44:W44"/>
    <mergeCell ref="V57:W57"/>
    <mergeCell ref="V58:W58"/>
    <mergeCell ref="V59:W59"/>
    <mergeCell ref="V60:W60"/>
    <mergeCell ref="V61:W61"/>
    <mergeCell ref="V62:W62"/>
    <mergeCell ref="V51:W51"/>
    <mergeCell ref="V52:W52"/>
    <mergeCell ref="V53:W53"/>
    <mergeCell ref="V54:W54"/>
    <mergeCell ref="V55:W55"/>
    <mergeCell ref="V56:W56"/>
    <mergeCell ref="V69:W69"/>
    <mergeCell ref="V70:W70"/>
    <mergeCell ref="V71:W71"/>
    <mergeCell ref="V72:W72"/>
    <mergeCell ref="V73:W73"/>
    <mergeCell ref="V74:W74"/>
    <mergeCell ref="V63:W63"/>
    <mergeCell ref="V64:W64"/>
    <mergeCell ref="V65:W65"/>
    <mergeCell ref="V66:W66"/>
    <mergeCell ref="V67:W67"/>
    <mergeCell ref="V68:W68"/>
    <mergeCell ref="V81:W81"/>
    <mergeCell ref="V82:W82"/>
    <mergeCell ref="V83:W83"/>
    <mergeCell ref="V84:W84"/>
    <mergeCell ref="V85:W85"/>
    <mergeCell ref="V86:W86"/>
    <mergeCell ref="V75:W75"/>
    <mergeCell ref="V76:W76"/>
    <mergeCell ref="V77:W77"/>
    <mergeCell ref="V78:W78"/>
    <mergeCell ref="V79:W79"/>
    <mergeCell ref="V80:W80"/>
    <mergeCell ref="V93:W93"/>
    <mergeCell ref="V94:W94"/>
    <mergeCell ref="V95:W95"/>
    <mergeCell ref="V96:W96"/>
    <mergeCell ref="V97:W97"/>
    <mergeCell ref="V98:W98"/>
    <mergeCell ref="V87:W87"/>
    <mergeCell ref="V88:W88"/>
    <mergeCell ref="V89:W89"/>
    <mergeCell ref="V90:W90"/>
    <mergeCell ref="V91:W91"/>
    <mergeCell ref="V92:W92"/>
    <mergeCell ref="X120:Y120"/>
    <mergeCell ref="V121:Z121"/>
    <mergeCell ref="V122:Z122"/>
    <mergeCell ref="V123:Z123"/>
    <mergeCell ref="V124:Z124"/>
    <mergeCell ref="V125:Z125"/>
    <mergeCell ref="V99:W99"/>
    <mergeCell ref="V100:W100"/>
    <mergeCell ref="V101:W101"/>
    <mergeCell ref="V102:W102"/>
    <mergeCell ref="V103:W103"/>
    <mergeCell ref="V120:W120"/>
    <mergeCell ref="V132:Z132"/>
    <mergeCell ref="V134:Z134"/>
    <mergeCell ref="V136:Z136"/>
    <mergeCell ref="V137:Z137"/>
    <mergeCell ref="V138:Z138"/>
    <mergeCell ref="V139:Z139"/>
    <mergeCell ref="V126:Z126"/>
    <mergeCell ref="V127:Z127"/>
    <mergeCell ref="V128:Z128"/>
    <mergeCell ref="V129:Z129"/>
    <mergeCell ref="V130:Z130"/>
    <mergeCell ref="V131:Z131"/>
    <mergeCell ref="V146:Z146"/>
    <mergeCell ref="T148:T149"/>
    <mergeCell ref="V148:W149"/>
    <mergeCell ref="X148:X149"/>
    <mergeCell ref="Y148:AA148"/>
    <mergeCell ref="AB148:AB149"/>
    <mergeCell ref="V140:Z140"/>
    <mergeCell ref="V141:Z141"/>
    <mergeCell ref="V142:Z142"/>
    <mergeCell ref="V143:Z143"/>
    <mergeCell ref="V144:Z144"/>
    <mergeCell ref="V145:Z145"/>
    <mergeCell ref="V160:W160"/>
    <mergeCell ref="V154:W154"/>
    <mergeCell ref="V155:W155"/>
    <mergeCell ref="V156:W156"/>
    <mergeCell ref="V157:W157"/>
    <mergeCell ref="V158:W158"/>
    <mergeCell ref="V159:W159"/>
    <mergeCell ref="AC148:AC149"/>
    <mergeCell ref="AD148:AD149"/>
    <mergeCell ref="V150:W150"/>
    <mergeCell ref="V151:W151"/>
    <mergeCell ref="V152:W152"/>
    <mergeCell ref="V153:W153"/>
  </mergeCells>
  <conditionalFormatting sqref="T116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2:T115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8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7 H109:H116 H104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6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2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3:H165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4 T107:T111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3:G167 G104 G107:G116">
      <formula1>"CONSULTORIA,SICRO"</formula1>
    </dataValidation>
    <dataValidation type="whole" allowBlank="1" showInputMessage="1" showErrorMessage="1" sqref="T104 T107:T116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  <outlinePr summaryBelow="0"/>
    <pageSetUpPr fitToPage="1"/>
  </sheetPr>
  <dimension ref="A1:AG207"/>
  <sheetViews>
    <sheetView showGridLines="0" zoomScaleNormal="100" zoomScaleSheetLayoutView="85" workbookViewId="0">
      <pane xSplit="20" ySplit="25" topLeftCell="U26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1" hidden="1" customWidth="1" outlineLevel="1"/>
    <col min="8" max="8" width="10.5703125" style="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2.42578125" style="1" hidden="1" customWidth="1"/>
    <col min="20" max="20" width="10.7109375" style="24" hidden="1" customWidth="1"/>
    <col min="21" max="21" width="0.5703125" style="24" customWidth="1"/>
    <col min="22" max="22" width="17.5703125" style="24" customWidth="1"/>
    <col min="23" max="23" width="22.5703125" style="24" customWidth="1"/>
    <col min="24" max="24" width="6.140625" style="24" customWidth="1"/>
    <col min="25" max="25" width="9.5703125" style="24" customWidth="1"/>
    <col min="26" max="29" width="10.5703125" style="24" customWidth="1"/>
    <col min="30" max="30" width="15.5703125" style="24" customWidth="1"/>
    <col min="31" max="31" width="0.5703125" style="1" customWidth="1"/>
    <col min="32" max="32" width="12.5703125" style="1" customWidth="1"/>
    <col min="33" max="33" width="7.5703125" style="1" customWidth="1"/>
    <col min="34" max="16384" width="8.5703125" style="1"/>
  </cols>
  <sheetData>
    <row r="1" spans="1:18" x14ac:dyDescent="0.25">
      <c r="A1" s="234" t="s">
        <v>16</v>
      </c>
      <c r="B1" s="25" t="str">
        <f>CONCATENATE($V$25)</f>
        <v>05 01 02</v>
      </c>
      <c r="C1" s="25" t="str">
        <f>CONCATENATE($W$25)</f>
        <v>APOIO TÉCNICO A EXECUÇÃO DE SUPERVISÃO DE OBRAS - FISCALIZAÇÃO E ACOMPANHAMENTO DE CAMPO</v>
      </c>
      <c r="D1" s="25" t="str">
        <f>CONCATENATE($AC$25)</f>
        <v>Mês</v>
      </c>
      <c r="E1" s="231">
        <f>$AD$165</f>
        <v>93676.24</v>
      </c>
      <c r="F1" s="231">
        <f>$AD$170</f>
        <v>122352.64</v>
      </c>
      <c r="G1" s="233">
        <f>$T$121</f>
        <v>1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1"/>
    </row>
    <row r="4" spans="1:18" hidden="1" outlineLevel="1" x14ac:dyDescent="0.25">
      <c r="B4" s="228"/>
      <c r="C4" s="228"/>
      <c r="G4" s="316"/>
      <c r="J4" s="228"/>
      <c r="K4" s="1"/>
    </row>
    <row r="5" spans="1:18" hidden="1" outlineLevel="1" x14ac:dyDescent="0.25">
      <c r="B5" s="228"/>
      <c r="C5" s="228"/>
      <c r="G5" s="316"/>
      <c r="H5" s="316"/>
      <c r="J5" s="228"/>
      <c r="K5" s="1"/>
    </row>
    <row r="6" spans="1:18" hidden="1" outlineLevel="1" x14ac:dyDescent="0.25">
      <c r="B6" s="228"/>
      <c r="G6" s="316"/>
      <c r="H6" s="317"/>
      <c r="J6" s="228"/>
      <c r="K6" s="1"/>
    </row>
    <row r="7" spans="1:18" hidden="1" outlineLevel="1" x14ac:dyDescent="0.25">
      <c r="G7" s="318"/>
      <c r="H7" s="319"/>
      <c r="J7" s="1"/>
      <c r="K7" s="1"/>
    </row>
    <row r="8" spans="1:18" hidden="1" outlineLevel="1" x14ac:dyDescent="0.25">
      <c r="G8" s="318"/>
      <c r="H8" s="320"/>
      <c r="J8" s="1"/>
      <c r="K8" s="1"/>
    </row>
    <row r="9" spans="1:18" hidden="1" outlineLevel="1" x14ac:dyDescent="0.25">
      <c r="G9" s="316"/>
      <c r="H9" s="321"/>
      <c r="J9" s="1"/>
      <c r="K9" s="1"/>
    </row>
    <row r="10" spans="1:18" hidden="1" outlineLevel="1" x14ac:dyDescent="0.25">
      <c r="G10" s="316"/>
      <c r="H10" s="321"/>
      <c r="J10" s="1"/>
      <c r="K10" s="1"/>
    </row>
    <row r="11" spans="1:18" hidden="1" outlineLevel="1" x14ac:dyDescent="0.25">
      <c r="G11" s="316"/>
      <c r="H11" s="321"/>
      <c r="J11" s="1"/>
      <c r="K11" s="1"/>
    </row>
    <row r="12" spans="1:18" hidden="1" outlineLevel="1" x14ac:dyDescent="0.25">
      <c r="G12" s="316"/>
      <c r="H12" s="321"/>
      <c r="J12" s="1"/>
      <c r="K12" s="1"/>
    </row>
    <row r="13" spans="1:18" hidden="1" outlineLevel="1" x14ac:dyDescent="0.25">
      <c r="G13" s="316"/>
      <c r="H13" s="321"/>
      <c r="J13" s="1"/>
      <c r="K13" s="1"/>
    </row>
    <row r="14" spans="1:18" hidden="1" outlineLevel="1" x14ac:dyDescent="0.25">
      <c r="G14" s="316"/>
      <c r="H14" s="321"/>
      <c r="J14" s="1"/>
      <c r="K14" s="1"/>
    </row>
    <row r="15" spans="1:18" hidden="1" outlineLevel="1" x14ac:dyDescent="0.25">
      <c r="G15" s="316"/>
      <c r="H15" s="321"/>
      <c r="J15" s="1"/>
      <c r="K15" s="1"/>
    </row>
    <row r="16" spans="1:18" hidden="1" outlineLevel="1" x14ac:dyDescent="0.25">
      <c r="G16" s="316"/>
      <c r="H16" s="321"/>
      <c r="J16" s="1"/>
      <c r="K16" s="1"/>
    </row>
    <row r="17" spans="1:33" hidden="1" outlineLevel="1" x14ac:dyDescent="0.25">
      <c r="G17" s="316"/>
      <c r="H17" s="322"/>
      <c r="J17" s="1"/>
      <c r="K17" s="1"/>
    </row>
    <row r="18" spans="1:33" hidden="1" outlineLevel="1" x14ac:dyDescent="0.25">
      <c r="G18" s="316"/>
      <c r="H18" s="322"/>
      <c r="J18" s="1"/>
      <c r="K18" s="1"/>
    </row>
    <row r="19" spans="1:33" hidden="1" outlineLevel="1" x14ac:dyDescent="0.25">
      <c r="G19" s="25"/>
      <c r="H19" s="25"/>
      <c r="J19" s="1"/>
      <c r="K19" s="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9"/>
    </row>
    <row r="23" spans="1:33" ht="45" customHeight="1" x14ac:dyDescent="0.25">
      <c r="I23" s="25">
        <v>2</v>
      </c>
      <c r="U23" s="323"/>
      <c r="V23" s="324"/>
      <c r="W23" s="574" t="s">
        <v>154</v>
      </c>
      <c r="X23" s="575"/>
      <c r="Y23" s="575"/>
      <c r="Z23" s="575"/>
      <c r="AA23" s="575"/>
      <c r="AB23" s="575"/>
      <c r="AC23" s="576" t="s">
        <v>155</v>
      </c>
      <c r="AD23" s="577"/>
    </row>
    <row r="24" spans="1:33" ht="18" customHeight="1" x14ac:dyDescent="0.25">
      <c r="A24" s="216"/>
      <c r="I24" s="25">
        <v>1</v>
      </c>
      <c r="U24" s="323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306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323"/>
      <c r="V25" s="210" t="s">
        <v>413</v>
      </c>
      <c r="W25" s="579" t="str">
        <f>VLOOKUP(V25,ORÇAMENTO!E:G,2,0)</f>
        <v>APOIO TÉCNICO A EXECUÇÃO DE SUPERVISÃO DE OBRAS - FISCALIZAÇÃO E ACOMPANHAMENTO DE CAMPO</v>
      </c>
      <c r="X25" s="579"/>
      <c r="Y25" s="579"/>
      <c r="Z25" s="579"/>
      <c r="AA25" s="579"/>
      <c r="AB25" s="579"/>
      <c r="AC25" s="209" t="str">
        <f>VLOOKUP(V25,ORÇAMENTO!E:G,3,0)</f>
        <v>Mês</v>
      </c>
      <c r="AD25" s="257" t="s">
        <v>410</v>
      </c>
    </row>
    <row r="26" spans="1:33" ht="10.35" customHeight="1" x14ac:dyDescent="0.25">
      <c r="V26" s="4"/>
      <c r="W26" s="4"/>
      <c r="X26" s="4"/>
      <c r="Y26" s="4"/>
      <c r="Z26" s="4"/>
      <c r="AA26" s="4"/>
      <c r="AB26" s="4"/>
      <c r="AC26" s="4"/>
      <c r="AD26" s="4"/>
    </row>
    <row r="27" spans="1:33" s="326" customFormat="1" ht="14.1" customHeight="1" x14ac:dyDescent="0.25">
      <c r="A27" s="325"/>
      <c r="C27" s="325"/>
      <c r="D27" s="325"/>
      <c r="E27" s="325"/>
      <c r="F27" s="325"/>
      <c r="I27" s="327">
        <v>1</v>
      </c>
      <c r="J27" s="327">
        <f>IF(I27=1,1,IF(SUM(J28:J$171)+SUM(I$26:I27)&lt;$I$22,1,0))</f>
        <v>1</v>
      </c>
      <c r="K27" s="327">
        <f t="shared" ref="K27:K89" si="0">MAX(I27:J27)</f>
        <v>1</v>
      </c>
      <c r="L27" s="327">
        <f t="shared" ref="L27:L89" si="1">K27</f>
        <v>1</v>
      </c>
      <c r="M27" s="327"/>
      <c r="N27" s="327"/>
      <c r="O27" s="327"/>
      <c r="P27" s="327"/>
      <c r="Q27" s="327"/>
      <c r="R27" s="327"/>
      <c r="S27" s="327"/>
      <c r="T27" s="580" t="s">
        <v>8</v>
      </c>
      <c r="U27" s="328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F27" s="329"/>
      <c r="AG27" s="330"/>
    </row>
    <row r="28" spans="1:33" s="326" customFormat="1" x14ac:dyDescent="0.25">
      <c r="A28" s="325"/>
      <c r="C28" s="325"/>
      <c r="D28" s="325"/>
      <c r="E28" s="325"/>
      <c r="F28" s="325"/>
      <c r="I28" s="327">
        <v>1</v>
      </c>
      <c r="J28" s="327">
        <f>IF(I28=1,1,IF(SUM(J29:J$171)+SUM(I$26:I28)&lt;$I$22,1,0))</f>
        <v>1</v>
      </c>
      <c r="K28" s="327">
        <f t="shared" si="0"/>
        <v>1</v>
      </c>
      <c r="L28" s="327">
        <f t="shared" si="1"/>
        <v>1</v>
      </c>
      <c r="M28" s="327"/>
      <c r="N28" s="327"/>
      <c r="O28" s="327"/>
      <c r="P28" s="327"/>
      <c r="Q28" s="327"/>
      <c r="R28" s="327"/>
      <c r="S28" s="327"/>
      <c r="T28" s="580"/>
      <c r="U28" s="328"/>
      <c r="V28" s="568"/>
      <c r="W28" s="568"/>
      <c r="X28" s="581"/>
      <c r="Y28" s="581"/>
      <c r="Z28" s="307" t="s">
        <v>65</v>
      </c>
      <c r="AA28" s="307" t="s">
        <v>64</v>
      </c>
      <c r="AB28" s="304" t="s">
        <v>65</v>
      </c>
      <c r="AC28" s="307" t="s">
        <v>64</v>
      </c>
      <c r="AD28" s="584"/>
      <c r="AF28" s="331"/>
      <c r="AG28" s="330"/>
    </row>
    <row r="29" spans="1:33" s="326" customFormat="1" x14ac:dyDescent="0.25">
      <c r="A29" s="327"/>
      <c r="B29" s="122"/>
      <c r="C29" s="332"/>
      <c r="D29" s="332"/>
      <c r="E29" s="332"/>
      <c r="F29" s="122"/>
      <c r="H29" s="333"/>
      <c r="I29" s="327">
        <v>1</v>
      </c>
      <c r="J29" s="327">
        <f>IF(I29=1,1,IF(SUM(J30:J$171)+SUM(I$26:I29)&lt;$I$22,1,0))</f>
        <v>1</v>
      </c>
      <c r="K29" s="327">
        <f t="shared" si="0"/>
        <v>1</v>
      </c>
      <c r="L29" s="327">
        <f t="shared" si="1"/>
        <v>1</v>
      </c>
      <c r="M29" s="327"/>
      <c r="N29" s="327"/>
      <c r="O29" s="327"/>
      <c r="P29" s="327"/>
      <c r="Q29" s="327"/>
      <c r="R29" s="327"/>
      <c r="S29" s="327"/>
      <c r="T29" s="334" t="s">
        <v>63</v>
      </c>
      <c r="U29" s="335"/>
      <c r="V29" s="563" t="s">
        <v>182</v>
      </c>
      <c r="W29" s="563"/>
      <c r="X29" s="131" t="s">
        <v>183</v>
      </c>
      <c r="Y29" s="115">
        <v>5</v>
      </c>
      <c r="Z29" s="115">
        <v>1</v>
      </c>
      <c r="AA29" s="115"/>
      <c r="AB29" s="207">
        <f>VLOOKUP(V29,BASE!$B$5:$E$56,4,FALSE)</f>
        <v>3366.25</v>
      </c>
      <c r="AC29" s="207"/>
      <c r="AD29" s="113">
        <f>TRUNC(Y29*((Z29*AB29)+(AA29*AC29)),4)</f>
        <v>16831.25</v>
      </c>
      <c r="AF29" s="329"/>
      <c r="AG29" s="330"/>
    </row>
    <row r="30" spans="1:33" s="326" customFormat="1" hidden="1" x14ac:dyDescent="0.25">
      <c r="A30" s="327"/>
      <c r="B30" s="122"/>
      <c r="C30" s="332"/>
      <c r="D30" s="332"/>
      <c r="E30" s="332"/>
      <c r="F30" s="122"/>
      <c r="I30" s="327">
        <f t="shared" ref="I30:I38" si="2">IF($AD30=0,0,1)</f>
        <v>0</v>
      </c>
      <c r="J30" s="327">
        <f>IF(I30=1,1,IF(SUM(J31:J$171)+SUM(I$26:I30)&lt;$I$22,1,0))</f>
        <v>0</v>
      </c>
      <c r="K30" s="327">
        <f t="shared" si="0"/>
        <v>0</v>
      </c>
      <c r="L30" s="327">
        <f t="shared" si="1"/>
        <v>0</v>
      </c>
      <c r="M30" s="327"/>
      <c r="N30" s="327"/>
      <c r="O30" s="327"/>
      <c r="P30" s="327"/>
      <c r="Q30" s="327"/>
      <c r="R30" s="327"/>
      <c r="S30" s="327"/>
      <c r="T30" s="334"/>
      <c r="U30" s="335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3">TRUNC(Y30*((Z30*AB30)+(AA30*AC30)),4)</f>
        <v>0</v>
      </c>
      <c r="AF30" s="329"/>
      <c r="AG30" s="330"/>
    </row>
    <row r="31" spans="1:33" s="326" customFormat="1" hidden="1" x14ac:dyDescent="0.25">
      <c r="A31" s="327"/>
      <c r="B31" s="122"/>
      <c r="C31" s="332"/>
      <c r="D31" s="332"/>
      <c r="E31" s="332"/>
      <c r="F31" s="122"/>
      <c r="I31" s="327">
        <f t="shared" si="2"/>
        <v>0</v>
      </c>
      <c r="J31" s="327">
        <f>IF(I31=1,1,IF(SUM(J32:J$171)+SUM(I$26:I31)&lt;$I$22,1,0))</f>
        <v>0</v>
      </c>
      <c r="K31" s="327">
        <f t="shared" si="0"/>
        <v>0</v>
      </c>
      <c r="L31" s="327">
        <f t="shared" si="1"/>
        <v>0</v>
      </c>
      <c r="M31" s="327"/>
      <c r="N31" s="327"/>
      <c r="O31" s="327"/>
      <c r="P31" s="327"/>
      <c r="Q31" s="327"/>
      <c r="R31" s="327"/>
      <c r="S31" s="327"/>
      <c r="T31" s="334"/>
      <c r="U31" s="335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F31" s="329"/>
      <c r="AG31" s="330"/>
    </row>
    <row r="32" spans="1:33" s="326" customFormat="1" hidden="1" x14ac:dyDescent="0.25">
      <c r="A32" s="327"/>
      <c r="B32" s="122"/>
      <c r="C32" s="332"/>
      <c r="D32" s="332"/>
      <c r="E32" s="332"/>
      <c r="F32" s="122"/>
      <c r="I32" s="327">
        <f t="shared" si="2"/>
        <v>0</v>
      </c>
      <c r="J32" s="327">
        <f>IF(I32=1,1,IF(SUM(J33:J$171)+SUM(I$26:I32)&lt;$I$22,1,0))</f>
        <v>0</v>
      </c>
      <c r="K32" s="327">
        <f t="shared" si="0"/>
        <v>0</v>
      </c>
      <c r="L32" s="327">
        <f t="shared" si="1"/>
        <v>0</v>
      </c>
      <c r="M32" s="327"/>
      <c r="N32" s="327"/>
      <c r="O32" s="327"/>
      <c r="P32" s="327"/>
      <c r="Q32" s="327"/>
      <c r="R32" s="327"/>
      <c r="S32" s="327"/>
      <c r="T32" s="334"/>
      <c r="U32" s="335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F32" s="329"/>
      <c r="AG32" s="330"/>
    </row>
    <row r="33" spans="1:33" s="326" customFormat="1" hidden="1" x14ac:dyDescent="0.25">
      <c r="A33" s="327"/>
      <c r="B33" s="122"/>
      <c r="C33" s="332"/>
      <c r="D33" s="332"/>
      <c r="E33" s="332"/>
      <c r="F33" s="122"/>
      <c r="I33" s="327">
        <f t="shared" si="2"/>
        <v>0</v>
      </c>
      <c r="J33" s="327">
        <f>IF(I33=1,1,IF(SUM(J34:J$171)+SUM(I$26:I33)&lt;$I$22,1,0))</f>
        <v>0</v>
      </c>
      <c r="K33" s="327">
        <f t="shared" si="0"/>
        <v>0</v>
      </c>
      <c r="L33" s="327">
        <f t="shared" si="1"/>
        <v>0</v>
      </c>
      <c r="M33" s="327"/>
      <c r="N33" s="327"/>
      <c r="O33" s="327"/>
      <c r="P33" s="327"/>
      <c r="Q33" s="327"/>
      <c r="R33" s="327"/>
      <c r="S33" s="327"/>
      <c r="T33" s="334"/>
      <c r="U33" s="335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F33" s="329"/>
      <c r="AG33" s="330"/>
    </row>
    <row r="34" spans="1:33" s="326" customFormat="1" hidden="1" x14ac:dyDescent="0.25">
      <c r="A34" s="327"/>
      <c r="B34" s="122"/>
      <c r="C34" s="332"/>
      <c r="D34" s="332"/>
      <c r="E34" s="332"/>
      <c r="F34" s="122"/>
      <c r="I34" s="327">
        <f t="shared" si="2"/>
        <v>0</v>
      </c>
      <c r="J34" s="327">
        <f>IF(I34=1,1,IF(SUM(J35:J$171)+SUM(I$26:I34)&lt;$I$22,1,0))</f>
        <v>0</v>
      </c>
      <c r="K34" s="327">
        <f t="shared" si="0"/>
        <v>0</v>
      </c>
      <c r="L34" s="327">
        <f t="shared" si="1"/>
        <v>0</v>
      </c>
      <c r="M34" s="327"/>
      <c r="N34" s="327"/>
      <c r="O34" s="327"/>
      <c r="P34" s="327"/>
      <c r="Q34" s="327"/>
      <c r="R34" s="327"/>
      <c r="S34" s="327"/>
      <c r="T34" s="334"/>
      <c r="U34" s="335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F34" s="329"/>
      <c r="AG34" s="330"/>
    </row>
    <row r="35" spans="1:33" s="326" customFormat="1" hidden="1" x14ac:dyDescent="0.25">
      <c r="A35" s="327"/>
      <c r="B35" s="122"/>
      <c r="C35" s="332"/>
      <c r="D35" s="332"/>
      <c r="E35" s="332"/>
      <c r="F35" s="122"/>
      <c r="I35" s="327">
        <f t="shared" si="2"/>
        <v>0</v>
      </c>
      <c r="J35" s="327">
        <f>IF(I35=1,1,IF(SUM(J36:J$171)+SUM(I$26:I35)&lt;$I$22,1,0))</f>
        <v>0</v>
      </c>
      <c r="K35" s="327">
        <f t="shared" si="0"/>
        <v>0</v>
      </c>
      <c r="L35" s="327">
        <f t="shared" si="1"/>
        <v>0</v>
      </c>
      <c r="M35" s="327"/>
      <c r="N35" s="327"/>
      <c r="O35" s="327"/>
      <c r="P35" s="327"/>
      <c r="Q35" s="327"/>
      <c r="R35" s="327"/>
      <c r="S35" s="327"/>
      <c r="T35" s="334"/>
      <c r="U35" s="335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F35" s="329"/>
      <c r="AG35" s="330"/>
    </row>
    <row r="36" spans="1:33" s="326" customFormat="1" x14ac:dyDescent="0.25">
      <c r="A36" s="327"/>
      <c r="B36" s="122"/>
      <c r="C36" s="332"/>
      <c r="D36" s="332"/>
      <c r="E36" s="332"/>
      <c r="F36" s="122"/>
      <c r="I36" s="327">
        <f t="shared" si="2"/>
        <v>1</v>
      </c>
      <c r="J36" s="327">
        <f>IF(I36=1,1,IF(SUM(J37:J$171)+SUM(I$26:I36)&lt;$I$22,1,0))</f>
        <v>1</v>
      </c>
      <c r="K36" s="327">
        <f t="shared" si="0"/>
        <v>1</v>
      </c>
      <c r="L36" s="327">
        <f t="shared" si="1"/>
        <v>1</v>
      </c>
      <c r="M36" s="327"/>
      <c r="N36" s="327"/>
      <c r="O36" s="327"/>
      <c r="P36" s="327"/>
      <c r="Q36" s="327"/>
      <c r="R36" s="327"/>
      <c r="S36" s="327"/>
      <c r="T36" s="334" t="s">
        <v>61</v>
      </c>
      <c r="U36" s="335"/>
      <c r="V36" s="563" t="s">
        <v>184</v>
      </c>
      <c r="W36" s="563"/>
      <c r="X36" s="131" t="s">
        <v>183</v>
      </c>
      <c r="Y36" s="115">
        <v>5</v>
      </c>
      <c r="Z36" s="115">
        <v>1</v>
      </c>
      <c r="AA36" s="115"/>
      <c r="AB36" s="207">
        <f>VLOOKUP(V36,BASE!$B$5:$E$56,4,FALSE)</f>
        <v>239.7877334815829</v>
      </c>
      <c r="AC36" s="207"/>
      <c r="AD36" s="113">
        <f t="shared" si="3"/>
        <v>1198.9386</v>
      </c>
      <c r="AF36" s="329"/>
      <c r="AG36" s="330"/>
    </row>
    <row r="37" spans="1:33" s="326" customFormat="1" x14ac:dyDescent="0.25">
      <c r="A37" s="327"/>
      <c r="B37" s="122"/>
      <c r="C37" s="332"/>
      <c r="D37" s="332"/>
      <c r="E37" s="332"/>
      <c r="F37" s="122"/>
      <c r="I37" s="327">
        <f t="shared" si="2"/>
        <v>1</v>
      </c>
      <c r="J37" s="327">
        <f>IF(I37=1,1,IF(SUM(J38:J$171)+SUM(I$26:I37)&lt;$I$22,1,0))</f>
        <v>1</v>
      </c>
      <c r="K37" s="327">
        <f t="shared" si="0"/>
        <v>1</v>
      </c>
      <c r="L37" s="327">
        <f t="shared" si="1"/>
        <v>1</v>
      </c>
      <c r="M37" s="327"/>
      <c r="N37" s="327"/>
      <c r="O37" s="327"/>
      <c r="P37" s="327"/>
      <c r="Q37" s="327"/>
      <c r="R37" s="327"/>
      <c r="S37" s="327"/>
      <c r="T37" s="334" t="s">
        <v>60</v>
      </c>
      <c r="U37" s="335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VLOOKUP(V37,BASE!$B$5:$E$56,4,FALSE)</f>
        <v>65.46508428631158</v>
      </c>
      <c r="AC37" s="207"/>
      <c r="AD37" s="113">
        <f t="shared" si="3"/>
        <v>65.465000000000003</v>
      </c>
      <c r="AF37" s="329"/>
      <c r="AG37" s="330"/>
    </row>
    <row r="38" spans="1:33" s="326" customFormat="1" ht="15" hidden="1" customHeight="1" x14ac:dyDescent="0.25">
      <c r="A38" s="327"/>
      <c r="B38" s="122"/>
      <c r="C38" s="332"/>
      <c r="D38" s="332"/>
      <c r="E38" s="332"/>
      <c r="F38" s="122"/>
      <c r="I38" s="327">
        <f t="shared" si="2"/>
        <v>0</v>
      </c>
      <c r="J38" s="327">
        <f>IF(I38=1,1,IF(SUM(J39:J$171)+SUM(I$26:I38)&lt;$I$22,1,0))</f>
        <v>0</v>
      </c>
      <c r="K38" s="327">
        <f t="shared" si="0"/>
        <v>0</v>
      </c>
      <c r="L38" s="327">
        <f t="shared" si="1"/>
        <v>0</v>
      </c>
      <c r="M38" s="327"/>
      <c r="N38" s="327"/>
      <c r="O38" s="327"/>
      <c r="P38" s="327"/>
      <c r="Q38" s="327"/>
      <c r="R38" s="327"/>
      <c r="S38" s="327"/>
      <c r="T38" s="334"/>
      <c r="U38" s="335"/>
      <c r="V38" s="563" t="s">
        <v>188</v>
      </c>
      <c r="W38" s="563"/>
      <c r="X38" s="131" t="s">
        <v>183</v>
      </c>
      <c r="Y38" s="115">
        <v>1</v>
      </c>
      <c r="Z38" s="115"/>
      <c r="AA38" s="115"/>
      <c r="AB38" s="207">
        <v>476.52199989892074</v>
      </c>
      <c r="AC38" s="207"/>
      <c r="AD38" s="113">
        <f t="shared" si="3"/>
        <v>0</v>
      </c>
      <c r="AF38" s="329"/>
      <c r="AG38" s="330"/>
    </row>
    <row r="39" spans="1:33" s="337" customFormat="1" ht="22.35" customHeight="1" x14ac:dyDescent="0.25">
      <c r="A39" s="336"/>
      <c r="B39" s="336"/>
      <c r="C39" s="336"/>
      <c r="D39" s="336"/>
      <c r="E39" s="336"/>
      <c r="F39" s="336"/>
      <c r="I39" s="327">
        <v>1</v>
      </c>
      <c r="J39" s="327">
        <f>IF(I39=1,1,IF(SUM(J40:J$171)+SUM(I$26:I39)&lt;$I$22,1,0))</f>
        <v>1</v>
      </c>
      <c r="K39" s="327">
        <f t="shared" si="0"/>
        <v>1</v>
      </c>
      <c r="L39" s="327">
        <f t="shared" si="1"/>
        <v>1</v>
      </c>
      <c r="M39" s="327"/>
      <c r="N39" s="327"/>
      <c r="O39" s="327"/>
      <c r="P39" s="327"/>
      <c r="Q39" s="327"/>
      <c r="R39" s="327"/>
      <c r="S39" s="338"/>
      <c r="T39" s="339"/>
      <c r="U39" s="340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SUM(AD29:AD38)</f>
        <v>18095.653600000001</v>
      </c>
      <c r="AF39" s="341"/>
      <c r="AG39" s="342"/>
    </row>
    <row r="40" spans="1:33" s="326" customFormat="1" ht="31.5" customHeight="1" x14ac:dyDescent="0.25">
      <c r="A40" s="325"/>
      <c r="B40" s="325"/>
      <c r="C40" s="325"/>
      <c r="D40" s="325"/>
      <c r="E40" s="325"/>
      <c r="F40" s="325"/>
      <c r="I40" s="327">
        <v>1</v>
      </c>
      <c r="J40" s="327">
        <f>IF(I40=1,1,IF(SUM(J41:J$171)+SUM(I$26:I40)&lt;$I$22,1,0))</f>
        <v>1</v>
      </c>
      <c r="K40" s="327">
        <f t="shared" si="0"/>
        <v>1</v>
      </c>
      <c r="L40" s="327">
        <f t="shared" si="1"/>
        <v>1</v>
      </c>
      <c r="M40" s="327"/>
      <c r="N40" s="327"/>
      <c r="O40" s="327"/>
      <c r="P40" s="327"/>
      <c r="Q40" s="327"/>
      <c r="R40" s="327"/>
      <c r="S40" s="327"/>
      <c r="T40" s="343" t="s">
        <v>8</v>
      </c>
      <c r="U40" s="328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305" t="s">
        <v>51</v>
      </c>
      <c r="AF40" s="329"/>
      <c r="AG40" s="330"/>
    </row>
    <row r="41" spans="1:33" s="326" customFormat="1" x14ac:dyDescent="0.25">
      <c r="A41" s="327"/>
      <c r="B41" s="122"/>
      <c r="C41" s="332"/>
      <c r="D41" s="332"/>
      <c r="E41" s="332"/>
      <c r="F41" s="122"/>
      <c r="I41" s="327">
        <v>1</v>
      </c>
      <c r="J41" s="327">
        <f>IF(I41=1,1,IF(SUM(J42:J$171)+SUM(I$26:I41)&lt;$I$22,1,0))</f>
        <v>1</v>
      </c>
      <c r="K41" s="327">
        <f t="shared" si="0"/>
        <v>1</v>
      </c>
      <c r="L41" s="327">
        <f t="shared" si="1"/>
        <v>1</v>
      </c>
      <c r="M41" s="327"/>
      <c r="N41" s="327"/>
      <c r="O41" s="327"/>
      <c r="P41" s="327"/>
      <c r="Q41" s="327"/>
      <c r="R41" s="327"/>
      <c r="S41" s="327"/>
      <c r="T41" s="344"/>
      <c r="U41" s="345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SUM(AD42:AD59)</f>
        <v>18137.367299999998</v>
      </c>
      <c r="AF41" s="329"/>
      <c r="AG41" s="330"/>
    </row>
    <row r="42" spans="1:33" s="326" customFormat="1" x14ac:dyDescent="0.25">
      <c r="A42" s="327"/>
      <c r="B42" s="122"/>
      <c r="C42" s="332"/>
      <c r="D42" s="332"/>
      <c r="E42" s="332"/>
      <c r="F42" s="122"/>
      <c r="I42" s="327">
        <v>1</v>
      </c>
      <c r="J42" s="327">
        <f>IF(I42=1,1,IF(SUM(J43:J$171)+SUM(I$26:I42)&lt;$I$22,1,0))</f>
        <v>1</v>
      </c>
      <c r="K42" s="327">
        <f t="shared" si="0"/>
        <v>1</v>
      </c>
      <c r="L42" s="327">
        <f t="shared" si="1"/>
        <v>1</v>
      </c>
      <c r="M42" s="327"/>
      <c r="N42" s="327"/>
      <c r="O42" s="327"/>
      <c r="P42" s="327"/>
      <c r="Q42" s="327"/>
      <c r="R42" s="327"/>
      <c r="S42" s="327"/>
      <c r="T42" s="346" t="s">
        <v>49</v>
      </c>
      <c r="U42" s="345"/>
      <c r="V42" s="569" t="s">
        <v>222</v>
      </c>
      <c r="W42" s="569"/>
      <c r="X42" s="131" t="s">
        <v>202</v>
      </c>
      <c r="Y42" s="207">
        <f>VLOOKUP(X42,BASE!$B$5:$E$56,4,FALSE)</f>
        <v>11347.68</v>
      </c>
      <c r="Z42" s="198">
        <v>1</v>
      </c>
      <c r="AA42" s="197">
        <f>AB42/220</f>
        <v>1</v>
      </c>
      <c r="AB42" s="114">
        <v>220</v>
      </c>
      <c r="AC42" s="196">
        <f>Y42/220</f>
        <v>51.580363636363636</v>
      </c>
      <c r="AD42" s="113">
        <f t="shared" ref="AD42" si="4">ROUND(AB42*AC42,4)</f>
        <v>11347.68</v>
      </c>
      <c r="AF42" s="329"/>
      <c r="AG42" s="330"/>
    </row>
    <row r="43" spans="1:33" s="326" customFormat="1" hidden="1" x14ac:dyDescent="0.25">
      <c r="A43" s="327"/>
      <c r="B43" s="122"/>
      <c r="C43" s="332"/>
      <c r="D43" s="332"/>
      <c r="E43" s="332"/>
      <c r="F43" s="122"/>
      <c r="I43" s="327">
        <f t="shared" ref="I43:I60" si="5">IF($AD43=0,0,1)</f>
        <v>0</v>
      </c>
      <c r="J43" s="327">
        <f>IF(I43=1,1,IF(SUM(J44:J$171)+SUM(I$26:I43)&lt;$I$22,1,0))</f>
        <v>0</v>
      </c>
      <c r="K43" s="327">
        <f t="shared" si="0"/>
        <v>0</v>
      </c>
      <c r="L43" s="327">
        <f t="shared" si="1"/>
        <v>0</v>
      </c>
      <c r="M43" s="327"/>
      <c r="N43" s="327"/>
      <c r="O43" s="327"/>
      <c r="P43" s="327"/>
      <c r="Q43" s="327"/>
      <c r="R43" s="327"/>
      <c r="S43" s="327"/>
      <c r="T43" s="346"/>
      <c r="U43" s="345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ref="AD43:AD58" si="6">ROUND(AB43*AC43,4)</f>
        <v>0</v>
      </c>
      <c r="AF43" s="329"/>
      <c r="AG43" s="330"/>
    </row>
    <row r="44" spans="1:33" s="326" customFormat="1" hidden="1" x14ac:dyDescent="0.25">
      <c r="A44" s="327"/>
      <c r="B44" s="122"/>
      <c r="C44" s="332"/>
      <c r="D44" s="332"/>
      <c r="E44" s="332"/>
      <c r="F44" s="122"/>
      <c r="I44" s="327">
        <f t="shared" si="5"/>
        <v>0</v>
      </c>
      <c r="J44" s="327">
        <f>IF(I44=1,1,IF(SUM(J45:J$171)+SUM(I$26:I44)&lt;$I$22,1,0))</f>
        <v>0</v>
      </c>
      <c r="K44" s="327">
        <f t="shared" si="0"/>
        <v>0</v>
      </c>
      <c r="L44" s="327">
        <f t="shared" si="1"/>
        <v>0</v>
      </c>
      <c r="M44" s="327"/>
      <c r="N44" s="327"/>
      <c r="O44" s="327"/>
      <c r="P44" s="327"/>
      <c r="Q44" s="327"/>
      <c r="R44" s="327"/>
      <c r="S44" s="327"/>
      <c r="T44" s="346"/>
      <c r="U44" s="345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6"/>
        <v>0</v>
      </c>
      <c r="AF44" s="329"/>
      <c r="AG44" s="330"/>
    </row>
    <row r="45" spans="1:33" s="326" customFormat="1" hidden="1" x14ac:dyDescent="0.25">
      <c r="A45" s="327"/>
      <c r="B45" s="122"/>
      <c r="C45" s="332"/>
      <c r="D45" s="332"/>
      <c r="E45" s="332"/>
      <c r="F45" s="122"/>
      <c r="I45" s="327">
        <f t="shared" si="5"/>
        <v>0</v>
      </c>
      <c r="J45" s="327">
        <f>IF(I45=1,1,IF(SUM(J46:J$171)+SUM(I$26:I45)&lt;$I$22,1,0))</f>
        <v>0</v>
      </c>
      <c r="K45" s="327">
        <f t="shared" si="0"/>
        <v>0</v>
      </c>
      <c r="L45" s="327">
        <f t="shared" si="1"/>
        <v>0</v>
      </c>
      <c r="M45" s="327"/>
      <c r="N45" s="327"/>
      <c r="O45" s="327"/>
      <c r="P45" s="327"/>
      <c r="Q45" s="327"/>
      <c r="R45" s="327"/>
      <c r="S45" s="327"/>
      <c r="T45" s="346"/>
      <c r="U45" s="345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6"/>
        <v>0</v>
      </c>
      <c r="AF45" s="329"/>
      <c r="AG45" s="330"/>
    </row>
    <row r="46" spans="1:33" s="326" customFormat="1" hidden="1" x14ac:dyDescent="0.25">
      <c r="A46" s="327"/>
      <c r="B46" s="122"/>
      <c r="C46" s="332"/>
      <c r="D46" s="332"/>
      <c r="E46" s="332"/>
      <c r="F46" s="122"/>
      <c r="I46" s="327">
        <f t="shared" si="5"/>
        <v>0</v>
      </c>
      <c r="J46" s="327">
        <f>IF(I46=1,1,IF(SUM(J47:J$171)+SUM(I$26:I46)&lt;$I$22,1,0))</f>
        <v>0</v>
      </c>
      <c r="K46" s="327">
        <f t="shared" si="0"/>
        <v>0</v>
      </c>
      <c r="L46" s="327">
        <f t="shared" si="1"/>
        <v>0</v>
      </c>
      <c r="M46" s="327"/>
      <c r="N46" s="327"/>
      <c r="O46" s="327"/>
      <c r="P46" s="327"/>
      <c r="Q46" s="327"/>
      <c r="R46" s="327"/>
      <c r="S46" s="327"/>
      <c r="T46" s="346"/>
      <c r="U46" s="345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6"/>
        <v>0</v>
      </c>
      <c r="AF46" s="329"/>
      <c r="AG46" s="330"/>
    </row>
    <row r="47" spans="1:33" s="326" customFormat="1" hidden="1" x14ac:dyDescent="0.25">
      <c r="A47" s="327"/>
      <c r="B47" s="122"/>
      <c r="C47" s="332"/>
      <c r="D47" s="332"/>
      <c r="E47" s="332"/>
      <c r="F47" s="122"/>
      <c r="I47" s="327">
        <f t="shared" si="5"/>
        <v>0</v>
      </c>
      <c r="J47" s="327">
        <f>IF(I47=1,1,IF(SUM(J48:J$171)+SUM(I$26:I47)&lt;$I$22,1,0))</f>
        <v>0</v>
      </c>
      <c r="K47" s="327">
        <f t="shared" si="0"/>
        <v>0</v>
      </c>
      <c r="L47" s="327">
        <f t="shared" si="1"/>
        <v>0</v>
      </c>
      <c r="M47" s="327"/>
      <c r="N47" s="327"/>
      <c r="O47" s="327"/>
      <c r="P47" s="327"/>
      <c r="Q47" s="327"/>
      <c r="R47" s="327"/>
      <c r="S47" s="327"/>
      <c r="T47" s="346"/>
      <c r="U47" s="345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6"/>
        <v>0</v>
      </c>
      <c r="AF47" s="329"/>
      <c r="AG47" s="330"/>
    </row>
    <row r="48" spans="1:33" s="326" customFormat="1" hidden="1" x14ac:dyDescent="0.25">
      <c r="A48" s="327"/>
      <c r="B48" s="122"/>
      <c r="C48" s="332"/>
      <c r="D48" s="332"/>
      <c r="E48" s="332"/>
      <c r="F48" s="122"/>
      <c r="I48" s="327">
        <f t="shared" si="5"/>
        <v>0</v>
      </c>
      <c r="J48" s="327">
        <f>IF(I48=1,1,IF(SUM(J49:J$171)+SUM(I$26:I48)&lt;$I$22,1,0))</f>
        <v>0</v>
      </c>
      <c r="K48" s="327">
        <f t="shared" si="0"/>
        <v>0</v>
      </c>
      <c r="L48" s="327">
        <f t="shared" si="1"/>
        <v>0</v>
      </c>
      <c r="M48" s="327"/>
      <c r="N48" s="327"/>
      <c r="O48" s="327"/>
      <c r="P48" s="327"/>
      <c r="Q48" s="327"/>
      <c r="R48" s="327"/>
      <c r="S48" s="327"/>
      <c r="T48" s="346"/>
      <c r="U48" s="345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6"/>
        <v>0</v>
      </c>
      <c r="AF48" s="329"/>
      <c r="AG48" s="330"/>
    </row>
    <row r="49" spans="1:33" s="326" customFormat="1" hidden="1" x14ac:dyDescent="0.25">
      <c r="A49" s="327"/>
      <c r="B49" s="122"/>
      <c r="C49" s="332"/>
      <c r="D49" s="332"/>
      <c r="E49" s="332"/>
      <c r="F49" s="122"/>
      <c r="I49" s="327">
        <f t="shared" si="5"/>
        <v>0</v>
      </c>
      <c r="J49" s="327">
        <f>IF(I49=1,1,IF(SUM(J50:J$171)+SUM(I$26:I49)&lt;$I$22,1,0))</f>
        <v>0</v>
      </c>
      <c r="K49" s="327">
        <f t="shared" si="0"/>
        <v>0</v>
      </c>
      <c r="L49" s="327">
        <f t="shared" si="1"/>
        <v>0</v>
      </c>
      <c r="M49" s="327"/>
      <c r="N49" s="327"/>
      <c r="O49" s="327"/>
      <c r="P49" s="327"/>
      <c r="Q49" s="327"/>
      <c r="R49" s="327"/>
      <c r="S49" s="327"/>
      <c r="T49" s="346"/>
      <c r="U49" s="345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6"/>
        <v>0</v>
      </c>
      <c r="AF49" s="329"/>
      <c r="AG49" s="330"/>
    </row>
    <row r="50" spans="1:33" s="326" customFormat="1" hidden="1" x14ac:dyDescent="0.25">
      <c r="A50" s="327"/>
      <c r="B50" s="122"/>
      <c r="C50" s="332"/>
      <c r="D50" s="332"/>
      <c r="E50" s="332"/>
      <c r="F50" s="122"/>
      <c r="I50" s="327">
        <f t="shared" si="5"/>
        <v>0</v>
      </c>
      <c r="J50" s="327">
        <f>IF(I50=1,1,IF(SUM(J51:J$171)+SUM(I$26:I50)&lt;$I$22,1,0))</f>
        <v>0</v>
      </c>
      <c r="K50" s="327">
        <f t="shared" si="0"/>
        <v>0</v>
      </c>
      <c r="L50" s="327">
        <f t="shared" si="1"/>
        <v>0</v>
      </c>
      <c r="M50" s="327"/>
      <c r="N50" s="327"/>
      <c r="O50" s="327"/>
      <c r="P50" s="327"/>
      <c r="Q50" s="327"/>
      <c r="R50" s="327"/>
      <c r="S50" s="327"/>
      <c r="T50" s="346"/>
      <c r="U50" s="345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6"/>
        <v>0</v>
      </c>
      <c r="AF50" s="329"/>
      <c r="AG50" s="330"/>
    </row>
    <row r="51" spans="1:33" s="326" customFormat="1" hidden="1" x14ac:dyDescent="0.25">
      <c r="A51" s="327"/>
      <c r="B51" s="122"/>
      <c r="C51" s="332"/>
      <c r="D51" s="332"/>
      <c r="E51" s="332"/>
      <c r="F51" s="122"/>
      <c r="I51" s="327">
        <f t="shared" si="5"/>
        <v>0</v>
      </c>
      <c r="J51" s="327">
        <f>IF(I51=1,1,IF(SUM(J52:J$171)+SUM(I$26:I51)&lt;$I$22,1,0))</f>
        <v>0</v>
      </c>
      <c r="K51" s="327">
        <f t="shared" si="0"/>
        <v>0</v>
      </c>
      <c r="L51" s="327">
        <f t="shared" si="1"/>
        <v>0</v>
      </c>
      <c r="M51" s="327"/>
      <c r="N51" s="327"/>
      <c r="O51" s="327"/>
      <c r="P51" s="327"/>
      <c r="Q51" s="327"/>
      <c r="R51" s="327"/>
      <c r="S51" s="327"/>
      <c r="T51" s="346"/>
      <c r="U51" s="345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6"/>
        <v>0</v>
      </c>
      <c r="AF51" s="329"/>
      <c r="AG51" s="330"/>
    </row>
    <row r="52" spans="1:33" s="326" customFormat="1" hidden="1" x14ac:dyDescent="0.25">
      <c r="A52" s="327"/>
      <c r="B52" s="122"/>
      <c r="C52" s="332"/>
      <c r="D52" s="332"/>
      <c r="E52" s="332"/>
      <c r="F52" s="122"/>
      <c r="I52" s="327">
        <f t="shared" si="5"/>
        <v>0</v>
      </c>
      <c r="J52" s="327">
        <f>IF(I52=1,1,IF(SUM(J53:J$171)+SUM(I$26:I52)&lt;$I$22,1,0))</f>
        <v>0</v>
      </c>
      <c r="K52" s="327">
        <f t="shared" si="0"/>
        <v>0</v>
      </c>
      <c r="L52" s="327">
        <f t="shared" si="1"/>
        <v>0</v>
      </c>
      <c r="M52" s="327"/>
      <c r="N52" s="327"/>
      <c r="O52" s="327"/>
      <c r="P52" s="327"/>
      <c r="Q52" s="327"/>
      <c r="R52" s="327"/>
      <c r="S52" s="327"/>
      <c r="T52" s="346"/>
      <c r="U52" s="345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6"/>
        <v>0</v>
      </c>
      <c r="AF52" s="329"/>
      <c r="AG52" s="330"/>
    </row>
    <row r="53" spans="1:33" s="326" customFormat="1" hidden="1" x14ac:dyDescent="0.25">
      <c r="A53" s="327"/>
      <c r="B53" s="122"/>
      <c r="C53" s="332"/>
      <c r="D53" s="332"/>
      <c r="E53" s="332"/>
      <c r="F53" s="122"/>
      <c r="I53" s="327">
        <f t="shared" si="5"/>
        <v>0</v>
      </c>
      <c r="J53" s="327">
        <f>IF(I53=1,1,IF(SUM(J54:J$171)+SUM(I$26:I53)&lt;$I$22,1,0))</f>
        <v>0</v>
      </c>
      <c r="K53" s="327">
        <f t="shared" si="0"/>
        <v>0</v>
      </c>
      <c r="L53" s="327">
        <f t="shared" si="1"/>
        <v>0</v>
      </c>
      <c r="M53" s="327"/>
      <c r="N53" s="327"/>
      <c r="O53" s="327"/>
      <c r="P53" s="327"/>
      <c r="Q53" s="327"/>
      <c r="R53" s="327"/>
      <c r="S53" s="327"/>
      <c r="T53" s="346"/>
      <c r="U53" s="345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6"/>
        <v>0</v>
      </c>
      <c r="AF53" s="329"/>
      <c r="AG53" s="330"/>
    </row>
    <row r="54" spans="1:33" s="326" customFormat="1" hidden="1" x14ac:dyDescent="0.25">
      <c r="A54" s="327"/>
      <c r="B54" s="122"/>
      <c r="C54" s="332"/>
      <c r="D54" s="332"/>
      <c r="E54" s="332"/>
      <c r="F54" s="122"/>
      <c r="I54" s="327">
        <f t="shared" si="5"/>
        <v>0</v>
      </c>
      <c r="J54" s="327">
        <f>IF(I54=1,1,IF(SUM(J55:J$171)+SUM(I$26:I54)&lt;$I$22,1,0))</f>
        <v>0</v>
      </c>
      <c r="K54" s="327">
        <f t="shared" si="0"/>
        <v>0</v>
      </c>
      <c r="L54" s="327">
        <f t="shared" si="1"/>
        <v>0</v>
      </c>
      <c r="M54" s="327"/>
      <c r="N54" s="327"/>
      <c r="O54" s="327"/>
      <c r="P54" s="327"/>
      <c r="Q54" s="327"/>
      <c r="R54" s="327"/>
      <c r="S54" s="327"/>
      <c r="T54" s="346"/>
      <c r="U54" s="345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6"/>
        <v>0</v>
      </c>
      <c r="AF54" s="329"/>
      <c r="AG54" s="330"/>
    </row>
    <row r="55" spans="1:33" s="326" customFormat="1" hidden="1" x14ac:dyDescent="0.25">
      <c r="A55" s="327"/>
      <c r="B55" s="122"/>
      <c r="C55" s="332"/>
      <c r="D55" s="332"/>
      <c r="E55" s="332"/>
      <c r="F55" s="122"/>
      <c r="I55" s="327">
        <f t="shared" si="5"/>
        <v>0</v>
      </c>
      <c r="J55" s="327">
        <f>IF(I55=1,1,IF(SUM(J56:J$171)+SUM(I$26:I55)&lt;$I$22,1,0))</f>
        <v>0</v>
      </c>
      <c r="K55" s="327">
        <f t="shared" si="0"/>
        <v>0</v>
      </c>
      <c r="L55" s="327">
        <f t="shared" si="1"/>
        <v>0</v>
      </c>
      <c r="M55" s="327"/>
      <c r="N55" s="327"/>
      <c r="O55" s="327"/>
      <c r="P55" s="327"/>
      <c r="Q55" s="327"/>
      <c r="R55" s="327"/>
      <c r="S55" s="327"/>
      <c r="T55" s="346"/>
      <c r="U55" s="345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6"/>
        <v>0</v>
      </c>
      <c r="AF55" s="329"/>
      <c r="AG55" s="330"/>
    </row>
    <row r="56" spans="1:33" s="326" customFormat="1" hidden="1" x14ac:dyDescent="0.25">
      <c r="A56" s="327"/>
      <c r="B56" s="122"/>
      <c r="C56" s="332"/>
      <c r="D56" s="332"/>
      <c r="E56" s="332"/>
      <c r="F56" s="122"/>
      <c r="I56" s="327">
        <f t="shared" si="5"/>
        <v>0</v>
      </c>
      <c r="J56" s="327">
        <f>IF(I56=1,1,IF(SUM(J57:J$171)+SUM(I$26:I56)&lt;$I$22,1,0))</f>
        <v>0</v>
      </c>
      <c r="K56" s="327">
        <f t="shared" si="0"/>
        <v>0</v>
      </c>
      <c r="L56" s="327">
        <f t="shared" si="1"/>
        <v>0</v>
      </c>
      <c r="M56" s="327"/>
      <c r="N56" s="327"/>
      <c r="O56" s="327"/>
      <c r="P56" s="327"/>
      <c r="Q56" s="327"/>
      <c r="R56" s="327"/>
      <c r="S56" s="327"/>
      <c r="T56" s="346"/>
      <c r="U56" s="345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6"/>
        <v>0</v>
      </c>
      <c r="AF56" s="329"/>
      <c r="AG56" s="330"/>
    </row>
    <row r="57" spans="1:33" s="326" customFormat="1" hidden="1" x14ac:dyDescent="0.25">
      <c r="A57" s="327"/>
      <c r="B57" s="122"/>
      <c r="C57" s="332"/>
      <c r="D57" s="332"/>
      <c r="E57" s="332"/>
      <c r="F57" s="122"/>
      <c r="I57" s="327">
        <f t="shared" si="5"/>
        <v>0</v>
      </c>
      <c r="J57" s="327">
        <f>IF(I57=1,1,IF(SUM(J58:J$171)+SUM(I$26:I57)&lt;$I$22,1,0))</f>
        <v>0</v>
      </c>
      <c r="K57" s="327">
        <f t="shared" si="0"/>
        <v>0</v>
      </c>
      <c r="L57" s="327">
        <f t="shared" si="1"/>
        <v>0</v>
      </c>
      <c r="M57" s="327"/>
      <c r="N57" s="327"/>
      <c r="O57" s="327"/>
      <c r="P57" s="327"/>
      <c r="Q57" s="327"/>
      <c r="R57" s="327"/>
      <c r="S57" s="327"/>
      <c r="T57" s="346"/>
      <c r="U57" s="345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6"/>
        <v>0</v>
      </c>
      <c r="AF57" s="329"/>
      <c r="AG57" s="330"/>
    </row>
    <row r="58" spans="1:33" s="326" customFormat="1" ht="15" customHeight="1" x14ac:dyDescent="0.25">
      <c r="A58" s="327"/>
      <c r="B58" s="122"/>
      <c r="C58" s="332"/>
      <c r="D58" s="332"/>
      <c r="E58" s="332"/>
      <c r="F58" s="122"/>
      <c r="I58" s="327">
        <f t="shared" si="5"/>
        <v>1</v>
      </c>
      <c r="J58" s="327">
        <f>IF(I58=1,1,IF(SUM(J59:J$171)+SUM(I$26:I58)&lt;$I$22,1,0))</f>
        <v>1</v>
      </c>
      <c r="K58" s="327">
        <f t="shared" si="0"/>
        <v>1</v>
      </c>
      <c r="L58" s="327">
        <f t="shared" si="1"/>
        <v>1</v>
      </c>
      <c r="M58" s="327"/>
      <c r="N58" s="327"/>
      <c r="O58" s="327"/>
      <c r="P58" s="327"/>
      <c r="Q58" s="327"/>
      <c r="R58" s="327"/>
      <c r="S58" s="327"/>
      <c r="T58" s="346"/>
      <c r="U58" s="345"/>
      <c r="V58" s="569" t="s">
        <v>415</v>
      </c>
      <c r="W58" s="569"/>
      <c r="X58" s="131" t="s">
        <v>215</v>
      </c>
      <c r="Y58" s="207">
        <f>VLOOKUP(X58,BASE!$B$5:$E$56,4,FALSE)</f>
        <v>9335.82</v>
      </c>
      <c r="Z58" s="198">
        <v>1</v>
      </c>
      <c r="AA58" s="197">
        <f>AB58/220</f>
        <v>0.72727272727272729</v>
      </c>
      <c r="AB58" s="114">
        <v>160</v>
      </c>
      <c r="AC58" s="196">
        <f>Y58/220</f>
        <v>42.435545454545455</v>
      </c>
      <c r="AD58" s="113">
        <f t="shared" si="6"/>
        <v>6789.6872999999996</v>
      </c>
      <c r="AF58" s="329"/>
      <c r="AG58" s="330"/>
    </row>
    <row r="59" spans="1:33" s="326" customFormat="1" ht="15" customHeight="1" x14ac:dyDescent="0.25">
      <c r="A59" s="327"/>
      <c r="B59" s="122"/>
      <c r="C59" s="332"/>
      <c r="D59" s="332"/>
      <c r="E59" s="332"/>
      <c r="F59" s="122"/>
      <c r="I59" s="327">
        <f t="shared" si="5"/>
        <v>0</v>
      </c>
      <c r="J59" s="327">
        <f>IF(I59=1,1,IF(SUM(J60:J$171)+SUM(I$26:I59)&lt;$I$22,1,0))</f>
        <v>0</v>
      </c>
      <c r="K59" s="327">
        <f t="shared" si="0"/>
        <v>0</v>
      </c>
      <c r="L59" s="327">
        <f t="shared" si="1"/>
        <v>0</v>
      </c>
      <c r="M59" s="327"/>
      <c r="N59" s="327"/>
      <c r="O59" s="327"/>
      <c r="P59" s="327"/>
      <c r="Q59" s="327"/>
      <c r="R59" s="327"/>
      <c r="S59" s="327"/>
      <c r="T59" s="346"/>
      <c r="U59" s="345"/>
      <c r="V59" s="569"/>
      <c r="W59" s="569"/>
      <c r="X59" s="131"/>
      <c r="Y59" s="207"/>
      <c r="Z59" s="198"/>
      <c r="AA59" s="197"/>
      <c r="AB59" s="114"/>
      <c r="AC59" s="196"/>
      <c r="AD59" s="113"/>
      <c r="AF59" s="329"/>
      <c r="AG59" s="330"/>
    </row>
    <row r="60" spans="1:33" s="326" customFormat="1" ht="15" hidden="1" customHeight="1" x14ac:dyDescent="0.25">
      <c r="A60" s="327"/>
      <c r="B60" s="122"/>
      <c r="C60" s="332"/>
      <c r="D60" s="332"/>
      <c r="E60" s="332"/>
      <c r="F60" s="122"/>
      <c r="I60" s="327">
        <f t="shared" si="5"/>
        <v>0</v>
      </c>
      <c r="J60" s="327">
        <f>IF(I60=1,1,IF(SUM(J61:J$171)+SUM(I$26:I60)&lt;$I$22,1,0))</f>
        <v>0</v>
      </c>
      <c r="K60" s="327">
        <f t="shared" si="0"/>
        <v>0</v>
      </c>
      <c r="L60" s="327">
        <f t="shared" si="1"/>
        <v>0</v>
      </c>
      <c r="M60" s="327"/>
      <c r="N60" s="327"/>
      <c r="O60" s="327"/>
      <c r="P60" s="327"/>
      <c r="Q60" s="327"/>
      <c r="R60" s="327"/>
      <c r="S60" s="327"/>
      <c r="T60" s="346"/>
      <c r="U60" s="345"/>
      <c r="V60" s="569" t="s">
        <v>416</v>
      </c>
      <c r="W60" s="569"/>
      <c r="X60" s="131" t="s">
        <v>306</v>
      </c>
      <c r="Y60" s="207">
        <v>14412.72</v>
      </c>
      <c r="Z60" s="198"/>
      <c r="AA60" s="197">
        <v>1</v>
      </c>
      <c r="AB60" s="114">
        <f>22*8</f>
        <v>176</v>
      </c>
      <c r="AC60" s="196">
        <f>Y60/220</f>
        <v>65.512363636363631</v>
      </c>
      <c r="AD60" s="113">
        <f>ROUND(AB60*AC60,4)*Z60</f>
        <v>0</v>
      </c>
      <c r="AF60" s="329"/>
      <c r="AG60" s="330"/>
    </row>
    <row r="61" spans="1:33" s="326" customFormat="1" hidden="1" x14ac:dyDescent="0.25">
      <c r="A61" s="327"/>
      <c r="B61" s="122"/>
      <c r="C61" s="332"/>
      <c r="D61" s="332"/>
      <c r="E61" s="332"/>
      <c r="F61" s="122"/>
      <c r="I61" s="327">
        <v>1</v>
      </c>
      <c r="J61" s="327">
        <f>IF(I61=1,1,IF(SUM(J62:J$171)+SUM(I$26:I61)&lt;$I$22,1,0))</f>
        <v>1</v>
      </c>
      <c r="K61" s="327">
        <f t="shared" si="0"/>
        <v>1</v>
      </c>
      <c r="L61" s="327">
        <f t="shared" si="1"/>
        <v>1</v>
      </c>
      <c r="M61" s="327"/>
      <c r="N61" s="327"/>
      <c r="O61" s="327"/>
      <c r="P61" s="327"/>
      <c r="Q61" s="327"/>
      <c r="R61" s="327"/>
      <c r="S61" s="327"/>
      <c r="T61" s="346" t="s">
        <v>48</v>
      </c>
      <c r="U61" s="345"/>
      <c r="V61" s="569" t="s">
        <v>398</v>
      </c>
      <c r="W61" s="569"/>
      <c r="X61" s="131" t="s">
        <v>202</v>
      </c>
      <c r="Y61" s="207">
        <v>11275.43</v>
      </c>
      <c r="Z61" s="198"/>
      <c r="AA61" s="197">
        <v>1</v>
      </c>
      <c r="AB61" s="114">
        <f>22*8</f>
        <v>176</v>
      </c>
      <c r="AC61" s="196">
        <f>Y61/220</f>
        <v>51.251954545454545</v>
      </c>
      <c r="AD61" s="113">
        <f>ROUND(AB61*AC61,4)*Z61</f>
        <v>0</v>
      </c>
      <c r="AF61" s="329"/>
      <c r="AG61" s="330"/>
    </row>
    <row r="62" spans="1:33" s="326" customFormat="1" x14ac:dyDescent="0.25">
      <c r="A62" s="327"/>
      <c r="B62" s="122"/>
      <c r="C62" s="332"/>
      <c r="D62" s="332"/>
      <c r="E62" s="332"/>
      <c r="F62" s="122"/>
      <c r="I62" s="327">
        <v>1</v>
      </c>
      <c r="J62" s="327">
        <f>IF(I62=1,1,IF(SUM(J63:J$171)+SUM(I$26:I62)&lt;$I$22,1,0))</f>
        <v>1</v>
      </c>
      <c r="K62" s="327">
        <f t="shared" si="0"/>
        <v>1</v>
      </c>
      <c r="L62" s="327">
        <f t="shared" si="1"/>
        <v>1</v>
      </c>
      <c r="M62" s="327"/>
      <c r="N62" s="327"/>
      <c r="O62" s="327"/>
      <c r="P62" s="327"/>
      <c r="Q62" s="327"/>
      <c r="R62" s="327"/>
      <c r="S62" s="327"/>
      <c r="T62" s="344"/>
      <c r="U62" s="345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SUM(AD63:AD82)</f>
        <v>12011.211800000001</v>
      </c>
      <c r="AF62" s="329"/>
      <c r="AG62" s="330"/>
    </row>
    <row r="63" spans="1:33" s="326" customFormat="1" x14ac:dyDescent="0.25">
      <c r="A63" s="327"/>
      <c r="B63" s="122"/>
      <c r="C63" s="332"/>
      <c r="D63" s="332"/>
      <c r="E63" s="332"/>
      <c r="F63" s="122"/>
      <c r="I63" s="327">
        <v>1</v>
      </c>
      <c r="J63" s="327">
        <f>IF(I63=1,1,IF(SUM(J64:J$171)+SUM(I$26:I63)&lt;$I$22,1,0))</f>
        <v>1</v>
      </c>
      <c r="K63" s="327">
        <f t="shared" si="0"/>
        <v>1</v>
      </c>
      <c r="L63" s="327">
        <f t="shared" si="1"/>
        <v>1</v>
      </c>
      <c r="M63" s="327"/>
      <c r="N63" s="327"/>
      <c r="O63" s="327"/>
      <c r="P63" s="327"/>
      <c r="Q63" s="327"/>
      <c r="R63" s="327"/>
      <c r="S63" s="327"/>
      <c r="T63" s="346" t="s">
        <v>46</v>
      </c>
      <c r="U63" s="345"/>
      <c r="V63" s="569" t="s">
        <v>417</v>
      </c>
      <c r="W63" s="569"/>
      <c r="X63" s="131" t="s">
        <v>242</v>
      </c>
      <c r="Y63" s="207">
        <f>VLOOKUP(X63,BASE!$B$5:$E$56,4,FALSE)</f>
        <v>5015.7</v>
      </c>
      <c r="Z63" s="198">
        <v>1</v>
      </c>
      <c r="AA63" s="197">
        <f>AB63/220</f>
        <v>0.72727272727272729</v>
      </c>
      <c r="AB63" s="114">
        <v>160</v>
      </c>
      <c r="AC63" s="196">
        <f>Y63/220</f>
        <v>22.798636363636362</v>
      </c>
      <c r="AD63" s="113">
        <f>ROUND(AB63*AC63,4)*Z63</f>
        <v>3647.7818000000002</v>
      </c>
      <c r="AF63" s="329"/>
      <c r="AG63" s="330"/>
    </row>
    <row r="64" spans="1:33" s="326" customFormat="1" hidden="1" x14ac:dyDescent="0.25">
      <c r="A64" s="327"/>
      <c r="B64" s="122"/>
      <c r="C64" s="332"/>
      <c r="D64" s="332"/>
      <c r="E64" s="332"/>
      <c r="F64" s="122"/>
      <c r="I64" s="327">
        <f t="shared" ref="I64:I81" si="7">IF($AD64=0,0,1)</f>
        <v>0</v>
      </c>
      <c r="J64" s="327">
        <f>IF(I64=1,1,IF(SUM(J65:J$171)+SUM(I$26:I64)&lt;$I$22,1,0))</f>
        <v>0</v>
      </c>
      <c r="K64" s="327">
        <f t="shared" si="0"/>
        <v>0</v>
      </c>
      <c r="L64" s="327">
        <f t="shared" si="1"/>
        <v>0</v>
      </c>
      <c r="M64" s="327"/>
      <c r="N64" s="327"/>
      <c r="O64" s="327"/>
      <c r="P64" s="327"/>
      <c r="Q64" s="327"/>
      <c r="R64" s="327"/>
      <c r="S64" s="327"/>
      <c r="T64" s="346"/>
      <c r="U64" s="345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ref="AD64:AD80" si="8">ROUND(AB64*AC64,4)</f>
        <v>0</v>
      </c>
      <c r="AF64" s="329"/>
      <c r="AG64" s="330"/>
    </row>
    <row r="65" spans="1:33" s="326" customFormat="1" hidden="1" x14ac:dyDescent="0.25">
      <c r="A65" s="327"/>
      <c r="B65" s="122"/>
      <c r="C65" s="332"/>
      <c r="D65" s="332"/>
      <c r="E65" s="332"/>
      <c r="F65" s="122"/>
      <c r="I65" s="327">
        <f t="shared" si="7"/>
        <v>0</v>
      </c>
      <c r="J65" s="327">
        <f>IF(I65=1,1,IF(SUM(J66:J$171)+SUM(I$26:I65)&lt;$I$22,1,0))</f>
        <v>0</v>
      </c>
      <c r="K65" s="327">
        <f t="shared" si="0"/>
        <v>0</v>
      </c>
      <c r="L65" s="327">
        <f t="shared" si="1"/>
        <v>0</v>
      </c>
      <c r="M65" s="327"/>
      <c r="N65" s="327"/>
      <c r="O65" s="327"/>
      <c r="P65" s="327"/>
      <c r="Q65" s="327"/>
      <c r="R65" s="327"/>
      <c r="S65" s="327"/>
      <c r="T65" s="346"/>
      <c r="U65" s="345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8"/>
        <v>0</v>
      </c>
      <c r="AF65" s="329"/>
      <c r="AG65" s="330"/>
    </row>
    <row r="66" spans="1:33" s="326" customFormat="1" hidden="1" x14ac:dyDescent="0.25">
      <c r="A66" s="327"/>
      <c r="B66" s="122"/>
      <c r="C66" s="332"/>
      <c r="D66" s="332"/>
      <c r="E66" s="332"/>
      <c r="F66" s="122"/>
      <c r="I66" s="327">
        <f t="shared" si="7"/>
        <v>0</v>
      </c>
      <c r="J66" s="327">
        <f>IF(I66=1,1,IF(SUM(J67:J$171)+SUM(I$26:I66)&lt;$I$22,1,0))</f>
        <v>0</v>
      </c>
      <c r="K66" s="327">
        <f t="shared" si="0"/>
        <v>0</v>
      </c>
      <c r="L66" s="327">
        <f t="shared" si="1"/>
        <v>0</v>
      </c>
      <c r="M66" s="327"/>
      <c r="N66" s="327"/>
      <c r="O66" s="327"/>
      <c r="P66" s="327"/>
      <c r="Q66" s="327"/>
      <c r="R66" s="327"/>
      <c r="S66" s="327"/>
      <c r="T66" s="346"/>
      <c r="U66" s="345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8"/>
        <v>0</v>
      </c>
      <c r="AF66" s="329"/>
      <c r="AG66" s="330"/>
    </row>
    <row r="67" spans="1:33" s="326" customFormat="1" hidden="1" x14ac:dyDescent="0.25">
      <c r="A67" s="327"/>
      <c r="B67" s="122"/>
      <c r="C67" s="332"/>
      <c r="D67" s="332"/>
      <c r="E67" s="332"/>
      <c r="F67" s="122"/>
      <c r="I67" s="327">
        <f t="shared" si="7"/>
        <v>0</v>
      </c>
      <c r="J67" s="327">
        <f>IF(I67=1,1,IF(SUM(J68:J$171)+SUM(I$26:I67)&lt;$I$22,1,0))</f>
        <v>0</v>
      </c>
      <c r="K67" s="327">
        <f t="shared" si="0"/>
        <v>0</v>
      </c>
      <c r="L67" s="327">
        <f t="shared" si="1"/>
        <v>0</v>
      </c>
      <c r="M67" s="327"/>
      <c r="N67" s="327"/>
      <c r="O67" s="327"/>
      <c r="P67" s="327"/>
      <c r="Q67" s="327"/>
      <c r="R67" s="327"/>
      <c r="S67" s="327"/>
      <c r="T67" s="346"/>
      <c r="U67" s="345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8"/>
        <v>0</v>
      </c>
      <c r="AF67" s="329"/>
      <c r="AG67" s="330"/>
    </row>
    <row r="68" spans="1:33" s="326" customFormat="1" hidden="1" x14ac:dyDescent="0.25">
      <c r="A68" s="327"/>
      <c r="B68" s="122"/>
      <c r="C68" s="332"/>
      <c r="D68" s="332"/>
      <c r="E68" s="332"/>
      <c r="F68" s="122"/>
      <c r="I68" s="327">
        <f t="shared" si="7"/>
        <v>0</v>
      </c>
      <c r="J68" s="327">
        <f>IF(I68=1,1,IF(SUM(J69:J$171)+SUM(I$26:I68)&lt;$I$22,1,0))</f>
        <v>0</v>
      </c>
      <c r="K68" s="327">
        <f t="shared" si="0"/>
        <v>0</v>
      </c>
      <c r="L68" s="327">
        <f t="shared" si="1"/>
        <v>0</v>
      </c>
      <c r="M68" s="327"/>
      <c r="N68" s="327"/>
      <c r="O68" s="327"/>
      <c r="P68" s="327"/>
      <c r="Q68" s="327"/>
      <c r="R68" s="327"/>
      <c r="S68" s="327"/>
      <c r="T68" s="346"/>
      <c r="U68" s="345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8"/>
        <v>0</v>
      </c>
      <c r="AF68" s="329"/>
      <c r="AG68" s="330"/>
    </row>
    <row r="69" spans="1:33" s="326" customFormat="1" hidden="1" x14ac:dyDescent="0.25">
      <c r="A69" s="327"/>
      <c r="B69" s="122"/>
      <c r="C69" s="332"/>
      <c r="D69" s="332"/>
      <c r="E69" s="332"/>
      <c r="F69" s="122"/>
      <c r="I69" s="327">
        <f t="shared" si="7"/>
        <v>0</v>
      </c>
      <c r="J69" s="327">
        <f>IF(I69=1,1,IF(SUM(J70:J$171)+SUM(I$26:I69)&lt;$I$22,1,0))</f>
        <v>0</v>
      </c>
      <c r="K69" s="327">
        <f t="shared" si="0"/>
        <v>0</v>
      </c>
      <c r="L69" s="327">
        <f t="shared" si="1"/>
        <v>0</v>
      </c>
      <c r="M69" s="327"/>
      <c r="N69" s="327"/>
      <c r="O69" s="327"/>
      <c r="P69" s="327"/>
      <c r="Q69" s="327"/>
      <c r="R69" s="327"/>
      <c r="S69" s="327"/>
      <c r="T69" s="346"/>
      <c r="U69" s="345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8"/>
        <v>0</v>
      </c>
      <c r="AF69" s="329"/>
      <c r="AG69" s="330"/>
    </row>
    <row r="70" spans="1:33" s="326" customFormat="1" hidden="1" x14ac:dyDescent="0.25">
      <c r="A70" s="327"/>
      <c r="B70" s="122"/>
      <c r="C70" s="332"/>
      <c r="D70" s="332"/>
      <c r="E70" s="332"/>
      <c r="F70" s="122"/>
      <c r="I70" s="327">
        <f t="shared" si="7"/>
        <v>0</v>
      </c>
      <c r="J70" s="327">
        <f>IF(I70=1,1,IF(SUM(J71:J$171)+SUM(I$26:I70)&lt;$I$22,1,0))</f>
        <v>0</v>
      </c>
      <c r="K70" s="327">
        <f t="shared" si="0"/>
        <v>0</v>
      </c>
      <c r="L70" s="327">
        <f t="shared" si="1"/>
        <v>0</v>
      </c>
      <c r="M70" s="327"/>
      <c r="N70" s="327"/>
      <c r="O70" s="327"/>
      <c r="P70" s="327"/>
      <c r="Q70" s="327"/>
      <c r="R70" s="327"/>
      <c r="S70" s="327"/>
      <c r="T70" s="346"/>
      <c r="U70" s="345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8"/>
        <v>0</v>
      </c>
      <c r="AF70" s="329"/>
      <c r="AG70" s="330"/>
    </row>
    <row r="71" spans="1:33" s="326" customFormat="1" hidden="1" x14ac:dyDescent="0.25">
      <c r="A71" s="327"/>
      <c r="B71" s="122"/>
      <c r="C71" s="332"/>
      <c r="D71" s="332"/>
      <c r="E71" s="332"/>
      <c r="F71" s="122"/>
      <c r="I71" s="327">
        <f t="shared" si="7"/>
        <v>0</v>
      </c>
      <c r="J71" s="327">
        <f>IF(I71=1,1,IF(SUM(J72:J$171)+SUM(I$26:I71)&lt;$I$22,1,0))</f>
        <v>0</v>
      </c>
      <c r="K71" s="327">
        <f t="shared" si="0"/>
        <v>0</v>
      </c>
      <c r="L71" s="327">
        <f t="shared" si="1"/>
        <v>0</v>
      </c>
      <c r="M71" s="327"/>
      <c r="N71" s="327"/>
      <c r="O71" s="327"/>
      <c r="P71" s="327"/>
      <c r="Q71" s="327"/>
      <c r="R71" s="327"/>
      <c r="S71" s="327"/>
      <c r="T71" s="346"/>
      <c r="U71" s="345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8"/>
        <v>0</v>
      </c>
      <c r="AF71" s="329"/>
      <c r="AG71" s="330"/>
    </row>
    <row r="72" spans="1:33" s="326" customFormat="1" hidden="1" x14ac:dyDescent="0.25">
      <c r="A72" s="327"/>
      <c r="B72" s="122"/>
      <c r="C72" s="332"/>
      <c r="D72" s="332"/>
      <c r="E72" s="332"/>
      <c r="F72" s="122"/>
      <c r="I72" s="327">
        <f t="shared" si="7"/>
        <v>0</v>
      </c>
      <c r="J72" s="327">
        <f>IF(I72=1,1,IF(SUM(J73:J$171)+SUM(I$26:I72)&lt;$I$22,1,0))</f>
        <v>0</v>
      </c>
      <c r="K72" s="327">
        <f t="shared" si="0"/>
        <v>0</v>
      </c>
      <c r="L72" s="327">
        <f t="shared" si="1"/>
        <v>0</v>
      </c>
      <c r="M72" s="327"/>
      <c r="N72" s="327"/>
      <c r="O72" s="327"/>
      <c r="P72" s="327"/>
      <c r="Q72" s="327"/>
      <c r="R72" s="327"/>
      <c r="S72" s="327"/>
      <c r="T72" s="346"/>
      <c r="U72" s="345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8"/>
        <v>0</v>
      </c>
      <c r="AF72" s="329"/>
      <c r="AG72" s="330"/>
    </row>
    <row r="73" spans="1:33" s="326" customFormat="1" hidden="1" x14ac:dyDescent="0.25">
      <c r="A73" s="327"/>
      <c r="B73" s="122"/>
      <c r="C73" s="332"/>
      <c r="D73" s="332"/>
      <c r="E73" s="332"/>
      <c r="F73" s="122"/>
      <c r="I73" s="327">
        <f t="shared" si="7"/>
        <v>0</v>
      </c>
      <c r="J73" s="327">
        <f>IF(I73=1,1,IF(SUM(J74:J$171)+SUM(I$26:I73)&lt;$I$22,1,0))</f>
        <v>0</v>
      </c>
      <c r="K73" s="327">
        <f t="shared" si="0"/>
        <v>0</v>
      </c>
      <c r="L73" s="327">
        <f t="shared" si="1"/>
        <v>0</v>
      </c>
      <c r="M73" s="327"/>
      <c r="N73" s="327"/>
      <c r="O73" s="327"/>
      <c r="P73" s="327"/>
      <c r="Q73" s="327"/>
      <c r="R73" s="327"/>
      <c r="S73" s="327"/>
      <c r="T73" s="346"/>
      <c r="U73" s="345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8"/>
        <v>0</v>
      </c>
      <c r="AF73" s="329"/>
      <c r="AG73" s="330"/>
    </row>
    <row r="74" spans="1:33" s="326" customFormat="1" hidden="1" x14ac:dyDescent="0.25">
      <c r="A74" s="327"/>
      <c r="B74" s="122"/>
      <c r="C74" s="332"/>
      <c r="D74" s="332"/>
      <c r="E74" s="332"/>
      <c r="F74" s="122"/>
      <c r="I74" s="327">
        <f t="shared" si="7"/>
        <v>0</v>
      </c>
      <c r="J74" s="327">
        <f>IF(I74=1,1,IF(SUM(J75:J$171)+SUM(I$26:I74)&lt;$I$22,1,0))</f>
        <v>0</v>
      </c>
      <c r="K74" s="327">
        <f t="shared" si="0"/>
        <v>0</v>
      </c>
      <c r="L74" s="327">
        <f t="shared" si="1"/>
        <v>0</v>
      </c>
      <c r="M74" s="327"/>
      <c r="N74" s="327"/>
      <c r="O74" s="327"/>
      <c r="P74" s="327"/>
      <c r="Q74" s="327"/>
      <c r="R74" s="327"/>
      <c r="S74" s="327"/>
      <c r="T74" s="346"/>
      <c r="U74" s="345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8"/>
        <v>0</v>
      </c>
      <c r="AF74" s="329"/>
      <c r="AG74" s="330"/>
    </row>
    <row r="75" spans="1:33" s="326" customFormat="1" hidden="1" x14ac:dyDescent="0.25">
      <c r="A75" s="327"/>
      <c r="B75" s="122"/>
      <c r="C75" s="332"/>
      <c r="D75" s="332"/>
      <c r="E75" s="332"/>
      <c r="F75" s="122"/>
      <c r="I75" s="327">
        <f t="shared" si="7"/>
        <v>0</v>
      </c>
      <c r="J75" s="327">
        <f>IF(I75=1,1,IF(SUM(J76:J$171)+SUM(I$26:I75)&lt;$I$22,1,0))</f>
        <v>0</v>
      </c>
      <c r="K75" s="327">
        <f t="shared" si="0"/>
        <v>0</v>
      </c>
      <c r="L75" s="327">
        <f t="shared" si="1"/>
        <v>0</v>
      </c>
      <c r="M75" s="327"/>
      <c r="N75" s="327"/>
      <c r="O75" s="327"/>
      <c r="P75" s="327"/>
      <c r="Q75" s="327"/>
      <c r="R75" s="327"/>
      <c r="S75" s="327"/>
      <c r="T75" s="346"/>
      <c r="U75" s="345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8"/>
        <v>0</v>
      </c>
      <c r="AF75" s="329"/>
      <c r="AG75" s="330"/>
    </row>
    <row r="76" spans="1:33" s="326" customFormat="1" hidden="1" x14ac:dyDescent="0.25">
      <c r="A76" s="327"/>
      <c r="B76" s="122"/>
      <c r="C76" s="332"/>
      <c r="D76" s="332"/>
      <c r="E76" s="332"/>
      <c r="F76" s="122"/>
      <c r="I76" s="327">
        <f t="shared" si="7"/>
        <v>0</v>
      </c>
      <c r="J76" s="327">
        <f>IF(I76=1,1,IF(SUM(J77:J$171)+SUM(I$26:I76)&lt;$I$22,1,0))</f>
        <v>0</v>
      </c>
      <c r="K76" s="327">
        <f t="shared" si="0"/>
        <v>0</v>
      </c>
      <c r="L76" s="327">
        <f t="shared" si="1"/>
        <v>0</v>
      </c>
      <c r="M76" s="327"/>
      <c r="N76" s="327"/>
      <c r="O76" s="327"/>
      <c r="P76" s="327"/>
      <c r="Q76" s="327"/>
      <c r="R76" s="327"/>
      <c r="S76" s="327"/>
      <c r="T76" s="346"/>
      <c r="U76" s="345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8"/>
        <v>0</v>
      </c>
      <c r="AF76" s="329"/>
      <c r="AG76" s="330"/>
    </row>
    <row r="77" spans="1:33" s="326" customFormat="1" hidden="1" x14ac:dyDescent="0.25">
      <c r="A77" s="327"/>
      <c r="B77" s="122"/>
      <c r="C77" s="332"/>
      <c r="D77" s="332"/>
      <c r="E77" s="332"/>
      <c r="F77" s="122"/>
      <c r="I77" s="327">
        <f t="shared" si="7"/>
        <v>0</v>
      </c>
      <c r="J77" s="327">
        <f>IF(I77=1,1,IF(SUM(J78:J$171)+SUM(I$26:I77)&lt;$I$22,1,0))</f>
        <v>0</v>
      </c>
      <c r="K77" s="327">
        <f t="shared" si="0"/>
        <v>0</v>
      </c>
      <c r="L77" s="327">
        <f t="shared" si="1"/>
        <v>0</v>
      </c>
      <c r="M77" s="327"/>
      <c r="N77" s="327"/>
      <c r="O77" s="327"/>
      <c r="P77" s="327"/>
      <c r="Q77" s="327"/>
      <c r="R77" s="327"/>
      <c r="S77" s="327"/>
      <c r="T77" s="346"/>
      <c r="U77" s="345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8"/>
        <v>0</v>
      </c>
      <c r="AF77" s="329"/>
      <c r="AG77" s="330"/>
    </row>
    <row r="78" spans="1:33" s="326" customFormat="1" hidden="1" x14ac:dyDescent="0.25">
      <c r="A78" s="327"/>
      <c r="B78" s="122"/>
      <c r="C78" s="332"/>
      <c r="D78" s="332"/>
      <c r="E78" s="332"/>
      <c r="F78" s="122"/>
      <c r="I78" s="327">
        <f t="shared" si="7"/>
        <v>0</v>
      </c>
      <c r="J78" s="327">
        <f>IF(I78=1,1,IF(SUM(J79:J$171)+SUM(I$26:I78)&lt;$I$22,1,0))</f>
        <v>0</v>
      </c>
      <c r="K78" s="327">
        <f t="shared" si="0"/>
        <v>0</v>
      </c>
      <c r="L78" s="327">
        <f t="shared" si="1"/>
        <v>0</v>
      </c>
      <c r="M78" s="327"/>
      <c r="N78" s="327"/>
      <c r="O78" s="327"/>
      <c r="P78" s="327"/>
      <c r="Q78" s="327"/>
      <c r="R78" s="327"/>
      <c r="S78" s="327"/>
      <c r="T78" s="346"/>
      <c r="U78" s="345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8"/>
        <v>0</v>
      </c>
      <c r="AF78" s="329"/>
      <c r="AG78" s="330"/>
    </row>
    <row r="79" spans="1:33" s="326" customFormat="1" hidden="1" x14ac:dyDescent="0.25">
      <c r="A79" s="327"/>
      <c r="B79" s="122"/>
      <c r="C79" s="332"/>
      <c r="D79" s="332"/>
      <c r="E79" s="332"/>
      <c r="F79" s="122"/>
      <c r="I79" s="327">
        <f t="shared" si="7"/>
        <v>0</v>
      </c>
      <c r="J79" s="327">
        <f>IF(I79=1,1,IF(SUM(J80:J$171)+SUM(I$26:I79)&lt;$I$22,1,0))</f>
        <v>0</v>
      </c>
      <c r="K79" s="327">
        <f t="shared" si="0"/>
        <v>0</v>
      </c>
      <c r="L79" s="327">
        <f t="shared" si="1"/>
        <v>0</v>
      </c>
      <c r="M79" s="327"/>
      <c r="N79" s="327"/>
      <c r="O79" s="327"/>
      <c r="P79" s="327"/>
      <c r="Q79" s="327"/>
      <c r="R79" s="327"/>
      <c r="S79" s="327"/>
      <c r="T79" s="346"/>
      <c r="U79" s="345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8"/>
        <v>0</v>
      </c>
      <c r="AF79" s="329"/>
      <c r="AG79" s="330"/>
    </row>
    <row r="80" spans="1:33" s="326" customFormat="1" hidden="1" x14ac:dyDescent="0.25">
      <c r="A80" s="327"/>
      <c r="B80" s="122"/>
      <c r="C80" s="332"/>
      <c r="D80" s="332"/>
      <c r="E80" s="332"/>
      <c r="F80" s="122"/>
      <c r="I80" s="327">
        <f t="shared" si="7"/>
        <v>0</v>
      </c>
      <c r="J80" s="327">
        <f>IF(I80=1,1,IF(SUM(J81:J$171)+SUM(I$26:I80)&lt;$I$22,1,0))</f>
        <v>0</v>
      </c>
      <c r="K80" s="327">
        <f t="shared" si="0"/>
        <v>0</v>
      </c>
      <c r="L80" s="327">
        <f t="shared" si="1"/>
        <v>0</v>
      </c>
      <c r="M80" s="327"/>
      <c r="N80" s="327"/>
      <c r="O80" s="327"/>
      <c r="P80" s="327"/>
      <c r="Q80" s="327"/>
      <c r="R80" s="327"/>
      <c r="S80" s="327"/>
      <c r="T80" s="346"/>
      <c r="U80" s="345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8"/>
        <v>0</v>
      </c>
      <c r="AF80" s="329"/>
      <c r="AG80" s="330"/>
    </row>
    <row r="81" spans="1:33" s="326" customFormat="1" ht="15" customHeight="1" x14ac:dyDescent="0.25">
      <c r="A81" s="327"/>
      <c r="B81" s="122"/>
      <c r="C81" s="332"/>
      <c r="D81" s="332"/>
      <c r="E81" s="332"/>
      <c r="F81" s="122"/>
      <c r="I81" s="327">
        <f t="shared" si="7"/>
        <v>1</v>
      </c>
      <c r="J81" s="327">
        <f>IF(I81=1,1,IF(SUM(J82:J$171)+SUM(I$26:I81)&lt;$I$22,1,0))</f>
        <v>1</v>
      </c>
      <c r="K81" s="327">
        <f t="shared" si="0"/>
        <v>1</v>
      </c>
      <c r="L81" s="327">
        <f t="shared" si="1"/>
        <v>1</v>
      </c>
      <c r="M81" s="327"/>
      <c r="N81" s="327"/>
      <c r="O81" s="327"/>
      <c r="P81" s="327"/>
      <c r="Q81" s="327"/>
      <c r="R81" s="327"/>
      <c r="S81" s="327"/>
      <c r="T81" s="346"/>
      <c r="U81" s="345"/>
      <c r="V81" s="569" t="s">
        <v>418</v>
      </c>
      <c r="W81" s="569"/>
      <c r="X81" s="131" t="s">
        <v>230</v>
      </c>
      <c r="Y81" s="207">
        <f>VLOOKUP(X81,BASE!$B$5:$E$56,4,FALSE)</f>
        <v>3044.5</v>
      </c>
      <c r="Z81" s="198">
        <v>2</v>
      </c>
      <c r="AA81" s="197">
        <v>1</v>
      </c>
      <c r="AB81" s="114">
        <v>220</v>
      </c>
      <c r="AC81" s="196">
        <f>Y81/220</f>
        <v>13.838636363636363</v>
      </c>
      <c r="AD81" s="113">
        <f>ROUND(AB81*AC81,4)*Z81</f>
        <v>6089</v>
      </c>
      <c r="AF81" s="329"/>
      <c r="AG81" s="330"/>
    </row>
    <row r="82" spans="1:33" s="326" customFormat="1" x14ac:dyDescent="0.25">
      <c r="A82" s="327"/>
      <c r="B82" s="122"/>
      <c r="C82" s="332"/>
      <c r="D82" s="332"/>
      <c r="E82" s="332"/>
      <c r="F82" s="122"/>
      <c r="I82" s="327">
        <v>1</v>
      </c>
      <c r="J82" s="327">
        <f>IF(I82=1,1,IF(SUM(J83:J$171)+SUM(I$26:I82)&lt;$I$22,1,0))</f>
        <v>1</v>
      </c>
      <c r="K82" s="327">
        <f t="shared" si="0"/>
        <v>1</v>
      </c>
      <c r="L82" s="327">
        <f t="shared" si="1"/>
        <v>1</v>
      </c>
      <c r="M82" s="327"/>
      <c r="N82" s="327"/>
      <c r="O82" s="327"/>
      <c r="P82" s="327"/>
      <c r="Q82" s="327"/>
      <c r="R82" s="327"/>
      <c r="S82" s="327"/>
      <c r="T82" s="346"/>
      <c r="U82" s="345"/>
      <c r="V82" s="569" t="s">
        <v>227</v>
      </c>
      <c r="W82" s="569"/>
      <c r="X82" s="131" t="s">
        <v>228</v>
      </c>
      <c r="Y82" s="207">
        <f>VLOOKUP(X82,BASE!$B$5:$E$56,4,FALSE)</f>
        <v>2274.4299999999998</v>
      </c>
      <c r="Z82" s="198">
        <v>1</v>
      </c>
      <c r="AA82" s="197">
        <v>1</v>
      </c>
      <c r="AB82" s="114">
        <v>220</v>
      </c>
      <c r="AC82" s="196">
        <f>Y82/220</f>
        <v>10.338318181818181</v>
      </c>
      <c r="AD82" s="113">
        <f>ROUND(AB82*AC82,4)*Z82</f>
        <v>2274.4299999999998</v>
      </c>
      <c r="AF82" s="329"/>
      <c r="AG82" s="330"/>
    </row>
    <row r="83" spans="1:33" s="326" customFormat="1" x14ac:dyDescent="0.25">
      <c r="A83" s="327"/>
      <c r="B83" s="122"/>
      <c r="C83" s="332"/>
      <c r="D83" s="332"/>
      <c r="E83" s="332"/>
      <c r="F83" s="122"/>
      <c r="I83" s="327">
        <v>1</v>
      </c>
      <c r="J83" s="327">
        <f>IF(I83=1,1,IF(SUM(J84:J$171)+SUM(I$26:I83)&lt;$I$22,1,0))</f>
        <v>1</v>
      </c>
      <c r="K83" s="327">
        <f t="shared" si="0"/>
        <v>1</v>
      </c>
      <c r="L83" s="327">
        <f t="shared" si="1"/>
        <v>1</v>
      </c>
      <c r="M83" s="327"/>
      <c r="N83" s="327"/>
      <c r="O83" s="327"/>
      <c r="P83" s="327"/>
      <c r="Q83" s="327"/>
      <c r="R83" s="327"/>
      <c r="S83" s="327"/>
      <c r="T83" s="344"/>
      <c r="U83" s="345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SUM(AD84:AD103)</f>
        <v>2044.22</v>
      </c>
      <c r="AF83" s="329"/>
      <c r="AG83" s="330"/>
    </row>
    <row r="84" spans="1:33" s="326" customFormat="1" x14ac:dyDescent="0.25">
      <c r="A84" s="327"/>
      <c r="B84" s="122"/>
      <c r="C84" s="332"/>
      <c r="D84" s="332"/>
      <c r="E84" s="332"/>
      <c r="F84" s="122"/>
      <c r="I84" s="327">
        <v>1</v>
      </c>
      <c r="J84" s="327">
        <f>IF(I84=1,1,IF(SUM(J85:J$171)+SUM(I$26:I84)&lt;$I$22,1,0))</f>
        <v>1</v>
      </c>
      <c r="K84" s="327">
        <f t="shared" si="0"/>
        <v>1</v>
      </c>
      <c r="L84" s="327">
        <f t="shared" si="1"/>
        <v>1</v>
      </c>
      <c r="M84" s="327"/>
      <c r="N84" s="327"/>
      <c r="O84" s="327"/>
      <c r="P84" s="327"/>
      <c r="Q84" s="327"/>
      <c r="R84" s="327"/>
      <c r="S84" s="327"/>
      <c r="T84" s="346" t="s">
        <v>44</v>
      </c>
      <c r="U84" s="345"/>
      <c r="V84" s="569" t="s">
        <v>419</v>
      </c>
      <c r="W84" s="569"/>
      <c r="X84" s="131" t="s">
        <v>246</v>
      </c>
      <c r="Y84" s="207">
        <f>VLOOKUP(X84,BASE!$B$5:$E$56,4,FALSE)</f>
        <v>2044.22</v>
      </c>
      <c r="Z84" s="198">
        <v>1</v>
      </c>
      <c r="AA84" s="197">
        <v>1</v>
      </c>
      <c r="AB84" s="114">
        <v>220</v>
      </c>
      <c r="AC84" s="196">
        <f>Y84/220</f>
        <v>9.2919090909090905</v>
      </c>
      <c r="AD84" s="113">
        <f>ROUND(AB84*AC84,4)</f>
        <v>2044.22</v>
      </c>
      <c r="AF84" s="329"/>
      <c r="AG84" s="330"/>
    </row>
    <row r="85" spans="1:33" s="326" customFormat="1" hidden="1" x14ac:dyDescent="0.25">
      <c r="A85" s="327"/>
      <c r="B85" s="122"/>
      <c r="C85" s="332"/>
      <c r="D85" s="332"/>
      <c r="E85" s="332"/>
      <c r="F85" s="122"/>
      <c r="I85" s="327">
        <v>1</v>
      </c>
      <c r="J85" s="327">
        <f>IF(I85=1,1,IF(SUM(J86:J$171)+SUM(I$26:I85)&lt;$I$22,1,0))</f>
        <v>1</v>
      </c>
      <c r="K85" s="327">
        <f t="shared" si="0"/>
        <v>1</v>
      </c>
      <c r="L85" s="327">
        <f t="shared" si="1"/>
        <v>1</v>
      </c>
      <c r="M85" s="327"/>
      <c r="N85" s="327"/>
      <c r="O85" s="327"/>
      <c r="P85" s="327"/>
      <c r="Q85" s="327"/>
      <c r="R85" s="327"/>
      <c r="S85" s="327"/>
      <c r="T85" s="346"/>
      <c r="U85" s="345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9">ROUND(AB85*AC85,4)</f>
        <v>0</v>
      </c>
      <c r="AF85" s="329"/>
      <c r="AG85" s="330"/>
    </row>
    <row r="86" spans="1:33" s="326" customFormat="1" hidden="1" x14ac:dyDescent="0.25">
      <c r="A86" s="327"/>
      <c r="B86" s="122"/>
      <c r="C86" s="332"/>
      <c r="D86" s="332"/>
      <c r="E86" s="332"/>
      <c r="F86" s="122"/>
      <c r="I86" s="327">
        <f t="shared" ref="I86:I103" si="10">IF($AD86=0,0,1)</f>
        <v>0</v>
      </c>
      <c r="J86" s="327">
        <f>IF(I86=1,1,IF(SUM(J87:J$171)+SUM(I$26:I86)&lt;$I$22,1,0))</f>
        <v>0</v>
      </c>
      <c r="K86" s="327">
        <f t="shared" si="0"/>
        <v>0</v>
      </c>
      <c r="L86" s="327">
        <f t="shared" si="1"/>
        <v>0</v>
      </c>
      <c r="M86" s="327"/>
      <c r="N86" s="327"/>
      <c r="O86" s="327"/>
      <c r="P86" s="327"/>
      <c r="Q86" s="327"/>
      <c r="R86" s="327"/>
      <c r="S86" s="327"/>
      <c r="T86" s="346"/>
      <c r="U86" s="345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9"/>
        <v>0</v>
      </c>
      <c r="AF86" s="329"/>
      <c r="AG86" s="330"/>
    </row>
    <row r="87" spans="1:33" s="326" customFormat="1" hidden="1" x14ac:dyDescent="0.25">
      <c r="A87" s="327"/>
      <c r="B87" s="122"/>
      <c r="C87" s="332"/>
      <c r="D87" s="332"/>
      <c r="E87" s="332"/>
      <c r="F87" s="122"/>
      <c r="I87" s="327">
        <f t="shared" si="10"/>
        <v>0</v>
      </c>
      <c r="J87" s="327">
        <f>IF(I87=1,1,IF(SUM(J88:J$171)+SUM(I$26:I87)&lt;$I$22,1,0))</f>
        <v>0</v>
      </c>
      <c r="K87" s="327">
        <f t="shared" si="0"/>
        <v>0</v>
      </c>
      <c r="L87" s="327">
        <f t="shared" si="1"/>
        <v>0</v>
      </c>
      <c r="M87" s="327"/>
      <c r="N87" s="327"/>
      <c r="O87" s="327"/>
      <c r="P87" s="327"/>
      <c r="Q87" s="327"/>
      <c r="R87" s="327"/>
      <c r="S87" s="327"/>
      <c r="T87" s="346"/>
      <c r="U87" s="345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9"/>
        <v>0</v>
      </c>
      <c r="AF87" s="329"/>
      <c r="AG87" s="330"/>
    </row>
    <row r="88" spans="1:33" s="326" customFormat="1" hidden="1" x14ac:dyDescent="0.25">
      <c r="A88" s="327"/>
      <c r="B88" s="122"/>
      <c r="C88" s="332"/>
      <c r="D88" s="332"/>
      <c r="E88" s="332"/>
      <c r="F88" s="122"/>
      <c r="I88" s="327">
        <f t="shared" si="10"/>
        <v>0</v>
      </c>
      <c r="J88" s="327">
        <f>IF(I88=1,1,IF(SUM(J89:J$171)+SUM(I$26:I88)&lt;$I$22,1,0))</f>
        <v>0</v>
      </c>
      <c r="K88" s="327">
        <f t="shared" si="0"/>
        <v>0</v>
      </c>
      <c r="L88" s="327">
        <f t="shared" si="1"/>
        <v>0</v>
      </c>
      <c r="M88" s="327"/>
      <c r="N88" s="327"/>
      <c r="O88" s="327"/>
      <c r="P88" s="327"/>
      <c r="Q88" s="327"/>
      <c r="R88" s="327"/>
      <c r="S88" s="327"/>
      <c r="T88" s="346"/>
      <c r="U88" s="345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9"/>
        <v>0</v>
      </c>
      <c r="AF88" s="329"/>
      <c r="AG88" s="330"/>
    </row>
    <row r="89" spans="1:33" s="326" customFormat="1" hidden="1" x14ac:dyDescent="0.25">
      <c r="A89" s="327"/>
      <c r="B89" s="122"/>
      <c r="C89" s="332"/>
      <c r="D89" s="332"/>
      <c r="E89" s="332"/>
      <c r="F89" s="122"/>
      <c r="I89" s="327">
        <f t="shared" si="10"/>
        <v>0</v>
      </c>
      <c r="J89" s="327">
        <f>IF(I89=1,1,IF(SUM(J90:J$171)+SUM(I$26:I89)&lt;$I$22,1,0))</f>
        <v>0</v>
      </c>
      <c r="K89" s="327">
        <f t="shared" si="0"/>
        <v>0</v>
      </c>
      <c r="L89" s="327">
        <f t="shared" si="1"/>
        <v>0</v>
      </c>
      <c r="M89" s="327"/>
      <c r="N89" s="327"/>
      <c r="O89" s="327"/>
      <c r="P89" s="327"/>
      <c r="Q89" s="327"/>
      <c r="R89" s="327"/>
      <c r="S89" s="327"/>
      <c r="T89" s="346"/>
      <c r="U89" s="345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9"/>
        <v>0</v>
      </c>
      <c r="AF89" s="329"/>
      <c r="AG89" s="330"/>
    </row>
    <row r="90" spans="1:33" s="326" customFormat="1" hidden="1" x14ac:dyDescent="0.25">
      <c r="A90" s="327"/>
      <c r="B90" s="122"/>
      <c r="C90" s="332"/>
      <c r="D90" s="332"/>
      <c r="E90" s="332"/>
      <c r="F90" s="122"/>
      <c r="I90" s="327">
        <f t="shared" si="10"/>
        <v>0</v>
      </c>
      <c r="J90" s="327">
        <f>IF(I90=1,1,IF(SUM(J91:J$171)+SUM(I$26:I90)&lt;$I$22,1,0))</f>
        <v>0</v>
      </c>
      <c r="K90" s="327">
        <f t="shared" ref="K90:K156" si="11">MAX(I90:J90)</f>
        <v>0</v>
      </c>
      <c r="L90" s="327">
        <f t="shared" ref="L90:L156" si="12">K90</f>
        <v>0</v>
      </c>
      <c r="M90" s="327"/>
      <c r="N90" s="327"/>
      <c r="O90" s="327"/>
      <c r="P90" s="327"/>
      <c r="Q90" s="327"/>
      <c r="R90" s="327"/>
      <c r="S90" s="327"/>
      <c r="T90" s="346"/>
      <c r="U90" s="345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9"/>
        <v>0</v>
      </c>
      <c r="AF90" s="329"/>
      <c r="AG90" s="330"/>
    </row>
    <row r="91" spans="1:33" s="326" customFormat="1" hidden="1" x14ac:dyDescent="0.25">
      <c r="A91" s="327"/>
      <c r="B91" s="122"/>
      <c r="C91" s="332"/>
      <c r="D91" s="332"/>
      <c r="E91" s="332"/>
      <c r="F91" s="122"/>
      <c r="I91" s="327">
        <f t="shared" si="10"/>
        <v>0</v>
      </c>
      <c r="J91" s="327">
        <f>IF(I91=1,1,IF(SUM(J92:J$171)+SUM(I$26:I91)&lt;$I$22,1,0))</f>
        <v>0</v>
      </c>
      <c r="K91" s="327">
        <f t="shared" si="11"/>
        <v>0</v>
      </c>
      <c r="L91" s="327">
        <f t="shared" si="12"/>
        <v>0</v>
      </c>
      <c r="M91" s="327"/>
      <c r="N91" s="327"/>
      <c r="O91" s="327"/>
      <c r="P91" s="327"/>
      <c r="Q91" s="327"/>
      <c r="R91" s="327"/>
      <c r="S91" s="327"/>
      <c r="T91" s="346"/>
      <c r="U91" s="345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9"/>
        <v>0</v>
      </c>
      <c r="AF91" s="329"/>
      <c r="AG91" s="330"/>
    </row>
    <row r="92" spans="1:33" s="326" customFormat="1" hidden="1" x14ac:dyDescent="0.25">
      <c r="A92" s="327"/>
      <c r="B92" s="122"/>
      <c r="C92" s="332"/>
      <c r="D92" s="332"/>
      <c r="E92" s="332"/>
      <c r="F92" s="122"/>
      <c r="I92" s="327">
        <f t="shared" si="10"/>
        <v>0</v>
      </c>
      <c r="J92" s="327">
        <f>IF(I92=1,1,IF(SUM(J93:J$171)+SUM(I$26:I92)&lt;$I$22,1,0))</f>
        <v>0</v>
      </c>
      <c r="K92" s="327">
        <f t="shared" si="11"/>
        <v>0</v>
      </c>
      <c r="L92" s="327">
        <f t="shared" si="12"/>
        <v>0</v>
      </c>
      <c r="M92" s="327"/>
      <c r="N92" s="327"/>
      <c r="O92" s="327"/>
      <c r="P92" s="327"/>
      <c r="Q92" s="327"/>
      <c r="R92" s="327"/>
      <c r="S92" s="327"/>
      <c r="T92" s="346"/>
      <c r="U92" s="345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9"/>
        <v>0</v>
      </c>
      <c r="AF92" s="329"/>
      <c r="AG92" s="330"/>
    </row>
    <row r="93" spans="1:33" s="326" customFormat="1" hidden="1" x14ac:dyDescent="0.25">
      <c r="A93" s="327"/>
      <c r="B93" s="122"/>
      <c r="C93" s="332"/>
      <c r="D93" s="332"/>
      <c r="E93" s="332"/>
      <c r="F93" s="122"/>
      <c r="I93" s="327">
        <f t="shared" si="10"/>
        <v>0</v>
      </c>
      <c r="J93" s="327">
        <f>IF(I93=1,1,IF(SUM(J94:J$171)+SUM(I$26:I93)&lt;$I$22,1,0))</f>
        <v>0</v>
      </c>
      <c r="K93" s="327">
        <f t="shared" si="11"/>
        <v>0</v>
      </c>
      <c r="L93" s="327">
        <f t="shared" si="12"/>
        <v>0</v>
      </c>
      <c r="M93" s="327"/>
      <c r="N93" s="327"/>
      <c r="O93" s="327"/>
      <c r="P93" s="327"/>
      <c r="Q93" s="327"/>
      <c r="R93" s="327"/>
      <c r="S93" s="327"/>
      <c r="T93" s="346"/>
      <c r="U93" s="345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9"/>
        <v>0</v>
      </c>
      <c r="AF93" s="329"/>
      <c r="AG93" s="330"/>
    </row>
    <row r="94" spans="1:33" s="326" customFormat="1" hidden="1" x14ac:dyDescent="0.25">
      <c r="A94" s="327"/>
      <c r="B94" s="122"/>
      <c r="C94" s="332"/>
      <c r="D94" s="332"/>
      <c r="E94" s="332"/>
      <c r="F94" s="122"/>
      <c r="I94" s="327">
        <f t="shared" si="10"/>
        <v>0</v>
      </c>
      <c r="J94" s="327">
        <f>IF(I94=1,1,IF(SUM(J95:J$171)+SUM(I$26:I94)&lt;$I$22,1,0))</f>
        <v>0</v>
      </c>
      <c r="K94" s="327">
        <f t="shared" si="11"/>
        <v>0</v>
      </c>
      <c r="L94" s="327">
        <f t="shared" si="12"/>
        <v>0</v>
      </c>
      <c r="M94" s="327"/>
      <c r="N94" s="327"/>
      <c r="O94" s="327"/>
      <c r="P94" s="327"/>
      <c r="Q94" s="327"/>
      <c r="R94" s="327"/>
      <c r="S94" s="327"/>
      <c r="T94" s="346"/>
      <c r="U94" s="345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9"/>
        <v>0</v>
      </c>
      <c r="AF94" s="329"/>
      <c r="AG94" s="330"/>
    </row>
    <row r="95" spans="1:33" s="326" customFormat="1" hidden="1" x14ac:dyDescent="0.25">
      <c r="A95" s="327"/>
      <c r="B95" s="122"/>
      <c r="C95" s="332"/>
      <c r="D95" s="332"/>
      <c r="E95" s="332"/>
      <c r="F95" s="122"/>
      <c r="I95" s="327">
        <f t="shared" si="10"/>
        <v>0</v>
      </c>
      <c r="J95" s="327">
        <f>IF(I95=1,1,IF(SUM(J96:J$171)+SUM(I$26:I95)&lt;$I$22,1,0))</f>
        <v>0</v>
      </c>
      <c r="K95" s="327">
        <f t="shared" si="11"/>
        <v>0</v>
      </c>
      <c r="L95" s="327">
        <f t="shared" si="12"/>
        <v>0</v>
      </c>
      <c r="M95" s="327"/>
      <c r="N95" s="327"/>
      <c r="O95" s="327"/>
      <c r="P95" s="327"/>
      <c r="Q95" s="327"/>
      <c r="R95" s="327"/>
      <c r="S95" s="327"/>
      <c r="T95" s="346"/>
      <c r="U95" s="345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9"/>
        <v>0</v>
      </c>
      <c r="AF95" s="329"/>
      <c r="AG95" s="330"/>
    </row>
    <row r="96" spans="1:33" s="326" customFormat="1" hidden="1" x14ac:dyDescent="0.25">
      <c r="A96" s="327"/>
      <c r="B96" s="122"/>
      <c r="C96" s="332"/>
      <c r="D96" s="332"/>
      <c r="E96" s="332"/>
      <c r="F96" s="122"/>
      <c r="I96" s="327">
        <f t="shared" si="10"/>
        <v>0</v>
      </c>
      <c r="J96" s="327">
        <f>IF(I96=1,1,IF(SUM(J97:J$171)+SUM(I$26:I96)&lt;$I$22,1,0))</f>
        <v>0</v>
      </c>
      <c r="K96" s="327">
        <f t="shared" si="11"/>
        <v>0</v>
      </c>
      <c r="L96" s="327">
        <f t="shared" si="12"/>
        <v>0</v>
      </c>
      <c r="M96" s="327"/>
      <c r="N96" s="327"/>
      <c r="O96" s="327"/>
      <c r="P96" s="327"/>
      <c r="Q96" s="327"/>
      <c r="R96" s="327"/>
      <c r="S96" s="327"/>
      <c r="T96" s="346"/>
      <c r="U96" s="345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9"/>
        <v>0</v>
      </c>
      <c r="AF96" s="329"/>
      <c r="AG96" s="330"/>
    </row>
    <row r="97" spans="1:33" s="326" customFormat="1" ht="14.45" hidden="1" customHeight="1" x14ac:dyDescent="0.25">
      <c r="A97" s="327"/>
      <c r="B97" s="122"/>
      <c r="C97" s="332"/>
      <c r="D97" s="332"/>
      <c r="E97" s="332"/>
      <c r="F97" s="122"/>
      <c r="I97" s="327">
        <f t="shared" si="10"/>
        <v>0</v>
      </c>
      <c r="J97" s="327">
        <f>IF(I97=1,1,IF(SUM(J98:J$171)+SUM(I$26:I97)&lt;$I$22,1,0))</f>
        <v>0</v>
      </c>
      <c r="K97" s="327">
        <f t="shared" si="11"/>
        <v>0</v>
      </c>
      <c r="L97" s="327">
        <f t="shared" si="12"/>
        <v>0</v>
      </c>
      <c r="M97" s="327"/>
      <c r="N97" s="327"/>
      <c r="O97" s="327"/>
      <c r="P97" s="327"/>
      <c r="Q97" s="327"/>
      <c r="R97" s="327"/>
      <c r="S97" s="327"/>
      <c r="T97" s="346"/>
      <c r="U97" s="345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9"/>
        <v>0</v>
      </c>
      <c r="AF97" s="329"/>
      <c r="AG97" s="330"/>
    </row>
    <row r="98" spans="1:33" s="326" customFormat="1" hidden="1" x14ac:dyDescent="0.25">
      <c r="A98" s="327"/>
      <c r="B98" s="122"/>
      <c r="C98" s="332"/>
      <c r="D98" s="332"/>
      <c r="E98" s="332"/>
      <c r="F98" s="122"/>
      <c r="I98" s="327">
        <f t="shared" si="10"/>
        <v>0</v>
      </c>
      <c r="J98" s="327">
        <f>IF(I98=1,1,IF(SUM(J99:J$171)+SUM(I$26:I98)&lt;$I$22,1,0))</f>
        <v>0</v>
      </c>
      <c r="K98" s="327">
        <f t="shared" si="11"/>
        <v>0</v>
      </c>
      <c r="L98" s="327">
        <f t="shared" si="12"/>
        <v>0</v>
      </c>
      <c r="M98" s="327"/>
      <c r="N98" s="327"/>
      <c r="O98" s="327"/>
      <c r="P98" s="327"/>
      <c r="Q98" s="327"/>
      <c r="R98" s="327"/>
      <c r="S98" s="327"/>
      <c r="T98" s="346"/>
      <c r="U98" s="345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9"/>
        <v>0</v>
      </c>
      <c r="AF98" s="329"/>
      <c r="AG98" s="330"/>
    </row>
    <row r="99" spans="1:33" s="326" customFormat="1" hidden="1" x14ac:dyDescent="0.25">
      <c r="A99" s="327"/>
      <c r="B99" s="122"/>
      <c r="C99" s="332"/>
      <c r="D99" s="332"/>
      <c r="E99" s="332"/>
      <c r="F99" s="122"/>
      <c r="I99" s="327">
        <f t="shared" si="10"/>
        <v>0</v>
      </c>
      <c r="J99" s="327">
        <f>IF(I99=1,1,IF(SUM(J100:J$171)+SUM(I$26:I99)&lt;$I$22,1,0))</f>
        <v>0</v>
      </c>
      <c r="K99" s="327">
        <f t="shared" si="11"/>
        <v>0</v>
      </c>
      <c r="L99" s="327">
        <f t="shared" si="12"/>
        <v>0</v>
      </c>
      <c r="M99" s="327"/>
      <c r="N99" s="327"/>
      <c r="O99" s="327"/>
      <c r="P99" s="327"/>
      <c r="Q99" s="327"/>
      <c r="R99" s="327"/>
      <c r="S99" s="327"/>
      <c r="T99" s="346"/>
      <c r="U99" s="345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9"/>
        <v>0</v>
      </c>
      <c r="AF99" s="329"/>
      <c r="AG99" s="330"/>
    </row>
    <row r="100" spans="1:33" s="326" customFormat="1" hidden="1" x14ac:dyDescent="0.25">
      <c r="A100" s="327"/>
      <c r="B100" s="122"/>
      <c r="C100" s="332"/>
      <c r="D100" s="332"/>
      <c r="E100" s="332"/>
      <c r="F100" s="122"/>
      <c r="I100" s="327">
        <f t="shared" si="10"/>
        <v>0</v>
      </c>
      <c r="J100" s="327">
        <f>IF(I100=1,1,IF(SUM(J101:J$171)+SUM(I$26:I100)&lt;$I$22,1,0))</f>
        <v>0</v>
      </c>
      <c r="K100" s="327">
        <f t="shared" si="11"/>
        <v>0</v>
      </c>
      <c r="L100" s="327">
        <f t="shared" si="12"/>
        <v>0</v>
      </c>
      <c r="M100" s="327"/>
      <c r="N100" s="327"/>
      <c r="O100" s="327"/>
      <c r="P100" s="327"/>
      <c r="Q100" s="327"/>
      <c r="R100" s="327"/>
      <c r="S100" s="327"/>
      <c r="T100" s="346"/>
      <c r="U100" s="345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9"/>
        <v>0</v>
      </c>
      <c r="AF100" s="329"/>
      <c r="AG100" s="330"/>
    </row>
    <row r="101" spans="1:33" s="326" customFormat="1" hidden="1" x14ac:dyDescent="0.25">
      <c r="A101" s="327"/>
      <c r="B101" s="122"/>
      <c r="C101" s="332"/>
      <c r="D101" s="332"/>
      <c r="E101" s="332"/>
      <c r="F101" s="122"/>
      <c r="I101" s="327">
        <f t="shared" si="10"/>
        <v>0</v>
      </c>
      <c r="J101" s="327">
        <f>IF(I101=1,1,IF(SUM(J102:J$171)+SUM(I$26:I101)&lt;$I$22,1,0))</f>
        <v>0</v>
      </c>
      <c r="K101" s="327">
        <f t="shared" si="11"/>
        <v>0</v>
      </c>
      <c r="L101" s="327">
        <f t="shared" si="12"/>
        <v>0</v>
      </c>
      <c r="M101" s="327"/>
      <c r="N101" s="327"/>
      <c r="O101" s="327"/>
      <c r="P101" s="327"/>
      <c r="Q101" s="327"/>
      <c r="R101" s="327"/>
      <c r="S101" s="327"/>
      <c r="T101" s="346"/>
      <c r="U101" s="345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9"/>
        <v>0</v>
      </c>
      <c r="AF101" s="329"/>
      <c r="AG101" s="330"/>
    </row>
    <row r="102" spans="1:33" s="326" customFormat="1" hidden="1" x14ac:dyDescent="0.25">
      <c r="A102" s="327"/>
      <c r="B102" s="122"/>
      <c r="C102" s="332"/>
      <c r="D102" s="332"/>
      <c r="E102" s="332"/>
      <c r="F102" s="122"/>
      <c r="I102" s="327">
        <f t="shared" si="10"/>
        <v>0</v>
      </c>
      <c r="J102" s="327">
        <f>IF(I102=1,1,IF(SUM(J103:J$171)+SUM(I$26:I102)&lt;$I$22,1,0))</f>
        <v>0</v>
      </c>
      <c r="K102" s="327">
        <f t="shared" si="11"/>
        <v>0</v>
      </c>
      <c r="L102" s="327">
        <f t="shared" si="12"/>
        <v>0</v>
      </c>
      <c r="M102" s="327"/>
      <c r="N102" s="327"/>
      <c r="O102" s="327"/>
      <c r="P102" s="327"/>
      <c r="Q102" s="327"/>
      <c r="R102" s="327"/>
      <c r="S102" s="327"/>
      <c r="T102" s="346"/>
      <c r="U102" s="345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9"/>
        <v>0</v>
      </c>
      <c r="AF102" s="329"/>
      <c r="AG102" s="330"/>
    </row>
    <row r="103" spans="1:33" s="326" customFormat="1" hidden="1" x14ac:dyDescent="0.25">
      <c r="A103" s="327"/>
      <c r="B103" s="122"/>
      <c r="C103" s="332"/>
      <c r="D103" s="332"/>
      <c r="E103" s="332"/>
      <c r="F103" s="122"/>
      <c r="I103" s="327">
        <f t="shared" si="10"/>
        <v>0</v>
      </c>
      <c r="J103" s="327">
        <f>IF(I103=1,1,IF(SUM(J104:J$171)+SUM(I$26:I103)&lt;$I$22,1,0))</f>
        <v>1</v>
      </c>
      <c r="K103" s="327">
        <f t="shared" si="11"/>
        <v>1</v>
      </c>
      <c r="L103" s="327">
        <f t="shared" si="12"/>
        <v>1</v>
      </c>
      <c r="M103" s="327"/>
      <c r="N103" s="327"/>
      <c r="O103" s="327"/>
      <c r="P103" s="327"/>
      <c r="Q103" s="327"/>
      <c r="R103" s="327"/>
      <c r="S103" s="327"/>
      <c r="T103" s="346"/>
      <c r="U103" s="345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9"/>
        <v>0</v>
      </c>
      <c r="AF103" s="329"/>
      <c r="AG103" s="330"/>
    </row>
    <row r="104" spans="1:33" s="326" customFormat="1" x14ac:dyDescent="0.25">
      <c r="A104" s="325"/>
      <c r="B104" s="325"/>
      <c r="C104" s="325"/>
      <c r="D104" s="325"/>
      <c r="E104" s="325"/>
      <c r="F104" s="325"/>
      <c r="I104" s="327">
        <v>1</v>
      </c>
      <c r="J104" s="327">
        <f>IF(I104=1,1,IF(SUM(J107:J$171)+SUM(I$26:I104)&lt;$I$22,1,0))</f>
        <v>1</v>
      </c>
      <c r="K104" s="327">
        <f t="shared" si="11"/>
        <v>1</v>
      </c>
      <c r="L104" s="327">
        <f t="shared" si="12"/>
        <v>1</v>
      </c>
      <c r="M104" s="327"/>
      <c r="N104" s="327"/>
      <c r="O104" s="327"/>
      <c r="P104" s="327"/>
      <c r="Q104" s="327"/>
      <c r="R104" s="327"/>
      <c r="S104" s="327"/>
      <c r="T104" s="344"/>
      <c r="U104" s="345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AD41+AD62+AD83</f>
        <v>32192.7991</v>
      </c>
      <c r="AF104" s="329"/>
      <c r="AG104" s="330"/>
    </row>
    <row r="105" spans="1:33" s="337" customFormat="1" ht="14.45" customHeight="1" x14ac:dyDescent="0.25">
      <c r="A105" s="327"/>
      <c r="B105" s="122"/>
      <c r="C105" s="332"/>
      <c r="D105" s="332"/>
      <c r="E105" s="332"/>
      <c r="F105" s="122"/>
      <c r="G105" s="64"/>
      <c r="H105" s="343"/>
      <c r="I105" s="327">
        <v>1</v>
      </c>
      <c r="J105" s="327">
        <f>H105</f>
        <v>0</v>
      </c>
      <c r="K105" s="327">
        <f t="shared" si="11"/>
        <v>1</v>
      </c>
      <c r="L105" s="327">
        <f t="shared" si="12"/>
        <v>1</v>
      </c>
      <c r="M105" s="327"/>
      <c r="N105" s="327"/>
      <c r="O105" s="327"/>
      <c r="P105" s="327"/>
      <c r="Q105" s="327"/>
      <c r="R105" s="327"/>
      <c r="S105" s="338"/>
      <c r="T105" s="157">
        <v>1</v>
      </c>
      <c r="U105" s="347"/>
      <c r="V105" s="348"/>
      <c r="W105" s="348"/>
      <c r="X105" s="348"/>
      <c r="Y105" s="349"/>
      <c r="Z105" s="350"/>
      <c r="AA105" s="350"/>
      <c r="AB105" s="351" t="s">
        <v>42</v>
      </c>
      <c r="AC105" s="188">
        <v>0.84040000000000004</v>
      </c>
      <c r="AD105" s="352">
        <f>$AD$104*AC105*T105</f>
        <v>27054.828363640001</v>
      </c>
      <c r="AF105" s="341"/>
      <c r="AG105" s="342"/>
    </row>
    <row r="106" spans="1:33" s="337" customFormat="1" ht="22.35" customHeight="1" x14ac:dyDescent="0.25">
      <c r="A106" s="336"/>
      <c r="B106" s="336"/>
      <c r="C106" s="336"/>
      <c r="D106" s="336"/>
      <c r="E106" s="336"/>
      <c r="F106" s="336"/>
      <c r="I106" s="327">
        <v>1</v>
      </c>
      <c r="J106" s="327">
        <f>IF(I106=1,1,IF(SUM(J109:J$171)+SUM(I$26:I106)&lt;$I$22,1,0))</f>
        <v>1</v>
      </c>
      <c r="K106" s="327">
        <f t="shared" si="11"/>
        <v>1</v>
      </c>
      <c r="L106" s="327">
        <f t="shared" si="12"/>
        <v>1</v>
      </c>
      <c r="M106" s="327"/>
      <c r="N106" s="327"/>
      <c r="O106" s="327"/>
      <c r="P106" s="327"/>
      <c r="Q106" s="327"/>
      <c r="R106" s="327"/>
      <c r="S106" s="338"/>
      <c r="T106" s="353"/>
      <c r="U106" s="347"/>
      <c r="V106" s="348"/>
      <c r="W106" s="348"/>
      <c r="X106" s="348"/>
      <c r="Y106" s="349"/>
      <c r="Z106" s="350"/>
      <c r="AA106" s="350"/>
      <c r="AB106" s="354"/>
      <c r="AC106" s="181" t="s">
        <v>41</v>
      </c>
      <c r="AD106" s="355">
        <f>AD104+AD105</f>
        <v>59247.627463640005</v>
      </c>
      <c r="AF106" s="341"/>
      <c r="AG106" s="342"/>
    </row>
    <row r="107" spans="1:33" s="337" customFormat="1" ht="25.35" customHeight="1" x14ac:dyDescent="0.25">
      <c r="A107" s="336"/>
      <c r="B107" s="336"/>
      <c r="C107" s="336"/>
      <c r="D107" s="336"/>
      <c r="E107" s="336"/>
      <c r="F107" s="336"/>
      <c r="G107" s="356"/>
      <c r="H107" s="356"/>
      <c r="I107" s="327">
        <v>1</v>
      </c>
      <c r="J107" s="327">
        <f>IF(I107=1,1,IF(SUM(J109:J$171)+SUM(I$26:I107)&lt;$I$22,1,0))</f>
        <v>1</v>
      </c>
      <c r="K107" s="327">
        <f t="shared" si="11"/>
        <v>1</v>
      </c>
      <c r="L107" s="327">
        <f t="shared" si="12"/>
        <v>1</v>
      </c>
      <c r="M107" s="327"/>
      <c r="N107" s="327"/>
      <c r="O107" s="327"/>
      <c r="P107" s="327"/>
      <c r="Q107" s="327"/>
      <c r="R107" s="327"/>
      <c r="S107" s="338"/>
      <c r="T107" s="357" t="s">
        <v>40</v>
      </c>
      <c r="U107" s="347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F107" s="341"/>
      <c r="AG107" s="342"/>
    </row>
    <row r="108" spans="1:33" s="337" customFormat="1" ht="14.45" customHeight="1" x14ac:dyDescent="0.25">
      <c r="A108" s="336"/>
      <c r="B108" s="336"/>
      <c r="C108" s="336"/>
      <c r="D108" s="336"/>
      <c r="E108" s="336"/>
      <c r="F108" s="336"/>
      <c r="G108" s="64"/>
      <c r="H108" s="343"/>
      <c r="I108" s="327">
        <v>1</v>
      </c>
      <c r="J108" s="327">
        <f t="shared" ref="J108:J117" si="13">I108</f>
        <v>1</v>
      </c>
      <c r="K108" s="327">
        <f t="shared" si="11"/>
        <v>1</v>
      </c>
      <c r="L108" s="327">
        <f t="shared" si="12"/>
        <v>1</v>
      </c>
      <c r="M108" s="327"/>
      <c r="N108" s="327"/>
      <c r="O108" s="327"/>
      <c r="P108" s="327"/>
      <c r="Q108" s="327"/>
      <c r="R108" s="327"/>
      <c r="S108" s="338"/>
      <c r="T108" s="157">
        <v>1</v>
      </c>
      <c r="U108" s="347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9657.8397000000004</v>
      </c>
      <c r="AF108" s="341"/>
      <c r="AG108" s="342"/>
    </row>
    <row r="109" spans="1:33" s="337" customFormat="1" ht="14.45" hidden="1" customHeight="1" x14ac:dyDescent="0.25">
      <c r="A109" s="336"/>
      <c r="B109" s="336"/>
      <c r="C109" s="336"/>
      <c r="D109" s="336"/>
      <c r="E109" s="336"/>
      <c r="F109" s="336"/>
      <c r="G109" s="64"/>
      <c r="H109" s="343"/>
      <c r="I109" s="327">
        <f t="shared" ref="I109:I117" si="14">IF($AD109=0,0,1)</f>
        <v>0</v>
      </c>
      <c r="J109" s="327">
        <f t="shared" si="13"/>
        <v>0</v>
      </c>
      <c r="K109" s="327">
        <f t="shared" si="11"/>
        <v>0</v>
      </c>
      <c r="L109" s="327">
        <f t="shared" si="12"/>
        <v>0</v>
      </c>
      <c r="M109" s="327"/>
      <c r="N109" s="327"/>
      <c r="O109" s="327"/>
      <c r="P109" s="327"/>
      <c r="Q109" s="327"/>
      <c r="R109" s="327"/>
      <c r="S109" s="338"/>
      <c r="T109" s="157">
        <v>0</v>
      </c>
      <c r="U109" s="347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15">ROUND($AD$106*AC109*T109,4)</f>
        <v>0</v>
      </c>
      <c r="AF109" s="341"/>
      <c r="AG109" s="342"/>
    </row>
    <row r="110" spans="1:33" s="337" customFormat="1" ht="14.45" hidden="1" customHeight="1" x14ac:dyDescent="0.25">
      <c r="A110" s="336"/>
      <c r="B110" s="336"/>
      <c r="C110" s="336"/>
      <c r="D110" s="336"/>
      <c r="E110" s="336"/>
      <c r="F110" s="336"/>
      <c r="G110" s="64"/>
      <c r="H110" s="343"/>
      <c r="I110" s="327">
        <f t="shared" si="14"/>
        <v>0</v>
      </c>
      <c r="J110" s="327">
        <f t="shared" si="13"/>
        <v>0</v>
      </c>
      <c r="K110" s="327">
        <f t="shared" si="11"/>
        <v>0</v>
      </c>
      <c r="L110" s="327">
        <f t="shared" si="12"/>
        <v>0</v>
      </c>
      <c r="M110" s="327"/>
      <c r="N110" s="327"/>
      <c r="O110" s="327"/>
      <c r="P110" s="327"/>
      <c r="Q110" s="327"/>
      <c r="R110" s="327"/>
      <c r="S110" s="338"/>
      <c r="T110" s="157">
        <v>0</v>
      </c>
      <c r="U110" s="347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15"/>
        <v>0</v>
      </c>
      <c r="AF110" s="341"/>
      <c r="AG110" s="342"/>
    </row>
    <row r="111" spans="1:33" s="337" customFormat="1" ht="14.45" hidden="1" customHeight="1" x14ac:dyDescent="0.25">
      <c r="A111" s="336"/>
      <c r="B111" s="336"/>
      <c r="C111" s="336"/>
      <c r="D111" s="336"/>
      <c r="E111" s="336"/>
      <c r="F111" s="336"/>
      <c r="G111" s="64"/>
      <c r="H111" s="343"/>
      <c r="I111" s="327">
        <f t="shared" si="14"/>
        <v>0</v>
      </c>
      <c r="J111" s="327">
        <f t="shared" si="13"/>
        <v>0</v>
      </c>
      <c r="K111" s="327">
        <f t="shared" si="11"/>
        <v>0</v>
      </c>
      <c r="L111" s="327">
        <f t="shared" si="12"/>
        <v>0</v>
      </c>
      <c r="M111" s="327"/>
      <c r="N111" s="327"/>
      <c r="O111" s="327"/>
      <c r="P111" s="327"/>
      <c r="Q111" s="327"/>
      <c r="R111" s="327"/>
      <c r="S111" s="338"/>
      <c r="T111" s="157">
        <v>0</v>
      </c>
      <c r="U111" s="347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15"/>
        <v>0</v>
      </c>
      <c r="AF111" s="341"/>
      <c r="AG111" s="342"/>
    </row>
    <row r="112" spans="1:33" s="337" customFormat="1" ht="14.45" hidden="1" customHeight="1" x14ac:dyDescent="0.25">
      <c r="A112" s="336"/>
      <c r="B112" s="336"/>
      <c r="C112" s="336"/>
      <c r="D112" s="336"/>
      <c r="E112" s="336"/>
      <c r="F112" s="336"/>
      <c r="G112" s="64"/>
      <c r="H112" s="343"/>
      <c r="I112" s="327">
        <f t="shared" si="14"/>
        <v>0</v>
      </c>
      <c r="J112" s="327">
        <f t="shared" si="13"/>
        <v>0</v>
      </c>
      <c r="K112" s="327">
        <f t="shared" si="11"/>
        <v>0</v>
      </c>
      <c r="L112" s="327">
        <f t="shared" si="12"/>
        <v>0</v>
      </c>
      <c r="M112" s="327"/>
      <c r="N112" s="327"/>
      <c r="O112" s="327"/>
      <c r="P112" s="327"/>
      <c r="Q112" s="327"/>
      <c r="R112" s="327"/>
      <c r="S112" s="338"/>
      <c r="T112" s="157">
        <v>0</v>
      </c>
      <c r="U112" s="347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15"/>
        <v>0</v>
      </c>
      <c r="AF112" s="341"/>
      <c r="AG112" s="342"/>
    </row>
    <row r="113" spans="1:33" s="337" customFormat="1" ht="14.45" hidden="1" customHeight="1" x14ac:dyDescent="0.25">
      <c r="A113" s="336"/>
      <c r="B113" s="336"/>
      <c r="C113" s="336"/>
      <c r="D113" s="336"/>
      <c r="E113" s="336"/>
      <c r="F113" s="336"/>
      <c r="G113" s="64"/>
      <c r="H113" s="343"/>
      <c r="I113" s="327">
        <f t="shared" si="14"/>
        <v>0</v>
      </c>
      <c r="J113" s="327">
        <f t="shared" si="13"/>
        <v>0</v>
      </c>
      <c r="K113" s="327">
        <f t="shared" si="11"/>
        <v>0</v>
      </c>
      <c r="L113" s="327">
        <f t="shared" si="12"/>
        <v>0</v>
      </c>
      <c r="M113" s="327"/>
      <c r="N113" s="327"/>
      <c r="O113" s="327"/>
      <c r="P113" s="327"/>
      <c r="Q113" s="327"/>
      <c r="R113" s="327"/>
      <c r="S113" s="338"/>
      <c r="T113" s="157">
        <v>0</v>
      </c>
      <c r="U113" s="347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15"/>
        <v>0</v>
      </c>
      <c r="AF113" s="341"/>
      <c r="AG113" s="342"/>
    </row>
    <row r="114" spans="1:33" s="337" customFormat="1" ht="14.45" hidden="1" customHeight="1" x14ac:dyDescent="0.25">
      <c r="A114" s="336"/>
      <c r="B114" s="336"/>
      <c r="C114" s="336"/>
      <c r="D114" s="336"/>
      <c r="E114" s="336"/>
      <c r="F114" s="336"/>
      <c r="G114" s="64"/>
      <c r="H114" s="343"/>
      <c r="I114" s="327">
        <f t="shared" si="14"/>
        <v>0</v>
      </c>
      <c r="J114" s="327">
        <f t="shared" si="13"/>
        <v>0</v>
      </c>
      <c r="K114" s="327">
        <f t="shared" si="11"/>
        <v>0</v>
      </c>
      <c r="L114" s="327">
        <f t="shared" si="12"/>
        <v>0</v>
      </c>
      <c r="M114" s="327"/>
      <c r="N114" s="327"/>
      <c r="O114" s="327"/>
      <c r="P114" s="327"/>
      <c r="Q114" s="327"/>
      <c r="R114" s="327"/>
      <c r="S114" s="338"/>
      <c r="T114" s="157">
        <v>0</v>
      </c>
      <c r="U114" s="347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5"/>
        <v>0</v>
      </c>
      <c r="AF114" s="341"/>
      <c r="AG114" s="342"/>
    </row>
    <row r="115" spans="1:33" s="337" customFormat="1" ht="14.45" hidden="1" customHeight="1" x14ac:dyDescent="0.25">
      <c r="A115" s="336"/>
      <c r="B115" s="336"/>
      <c r="C115" s="336"/>
      <c r="D115" s="336"/>
      <c r="E115" s="336"/>
      <c r="F115" s="336"/>
      <c r="G115" s="64"/>
      <c r="H115" s="343"/>
      <c r="I115" s="327">
        <f t="shared" si="14"/>
        <v>0</v>
      </c>
      <c r="J115" s="327">
        <f t="shared" si="13"/>
        <v>0</v>
      </c>
      <c r="K115" s="327">
        <f t="shared" si="11"/>
        <v>0</v>
      </c>
      <c r="L115" s="327">
        <f t="shared" si="12"/>
        <v>0</v>
      </c>
      <c r="M115" s="327"/>
      <c r="N115" s="327"/>
      <c r="O115" s="327"/>
      <c r="P115" s="327"/>
      <c r="Q115" s="327"/>
      <c r="R115" s="327"/>
      <c r="S115" s="338"/>
      <c r="T115" s="157">
        <v>0</v>
      </c>
      <c r="U115" s="347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5"/>
        <v>0</v>
      </c>
      <c r="AF115" s="341"/>
      <c r="AG115" s="342"/>
    </row>
    <row r="116" spans="1:33" s="337" customFormat="1" ht="14.45" hidden="1" customHeight="1" x14ac:dyDescent="0.25">
      <c r="A116" s="336"/>
      <c r="B116" s="336"/>
      <c r="C116" s="336"/>
      <c r="D116" s="336"/>
      <c r="E116" s="336"/>
      <c r="F116" s="336"/>
      <c r="G116" s="64"/>
      <c r="H116" s="343"/>
      <c r="I116" s="327">
        <f t="shared" si="14"/>
        <v>0</v>
      </c>
      <c r="J116" s="327">
        <f t="shared" si="13"/>
        <v>0</v>
      </c>
      <c r="K116" s="327">
        <f t="shared" si="11"/>
        <v>0</v>
      </c>
      <c r="L116" s="327">
        <f t="shared" si="12"/>
        <v>0</v>
      </c>
      <c r="M116" s="327"/>
      <c r="N116" s="327"/>
      <c r="O116" s="327"/>
      <c r="P116" s="327"/>
      <c r="Q116" s="327"/>
      <c r="R116" s="327"/>
      <c r="S116" s="338"/>
      <c r="T116" s="157">
        <v>0</v>
      </c>
      <c r="U116" s="347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5"/>
        <v>0</v>
      </c>
      <c r="AF116" s="341"/>
      <c r="AG116" s="342"/>
    </row>
    <row r="117" spans="1:33" s="337" customFormat="1" ht="14.45" hidden="1" customHeight="1" x14ac:dyDescent="0.25">
      <c r="A117" s="336"/>
      <c r="B117" s="336"/>
      <c r="C117" s="336"/>
      <c r="D117" s="336"/>
      <c r="E117" s="336"/>
      <c r="F117" s="336"/>
      <c r="G117" s="64"/>
      <c r="H117" s="343"/>
      <c r="I117" s="327">
        <f t="shared" si="14"/>
        <v>0</v>
      </c>
      <c r="J117" s="327">
        <f t="shared" si="13"/>
        <v>0</v>
      </c>
      <c r="K117" s="327">
        <f t="shared" si="11"/>
        <v>0</v>
      </c>
      <c r="L117" s="327">
        <f t="shared" si="12"/>
        <v>0</v>
      </c>
      <c r="M117" s="327"/>
      <c r="N117" s="327"/>
      <c r="O117" s="327"/>
      <c r="P117" s="327"/>
      <c r="Q117" s="327"/>
      <c r="R117" s="327"/>
      <c r="S117" s="338"/>
      <c r="T117" s="157">
        <v>0</v>
      </c>
      <c r="U117" s="347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15"/>
        <v>0</v>
      </c>
      <c r="AF117" s="341"/>
      <c r="AG117" s="342"/>
    </row>
    <row r="118" spans="1:33" s="326" customFormat="1" x14ac:dyDescent="0.25">
      <c r="A118" s="327"/>
      <c r="B118" s="122"/>
      <c r="C118" s="332"/>
      <c r="D118" s="332"/>
      <c r="E118" s="332"/>
      <c r="F118" s="122"/>
      <c r="I118" s="327">
        <v>1</v>
      </c>
      <c r="J118" s="338">
        <v>1</v>
      </c>
      <c r="K118" s="327">
        <f t="shared" si="11"/>
        <v>1</v>
      </c>
      <c r="L118" s="327">
        <f t="shared" si="12"/>
        <v>1</v>
      </c>
      <c r="M118" s="327"/>
      <c r="N118" s="327"/>
      <c r="O118" s="327"/>
      <c r="P118" s="327"/>
      <c r="Q118" s="327"/>
      <c r="R118" s="327"/>
      <c r="S118" s="327"/>
      <c r="T118" s="358"/>
      <c r="U118" s="345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SUM(AD108:AD117)</f>
        <v>9657.8397000000004</v>
      </c>
      <c r="AF118" s="329"/>
      <c r="AG118" s="330"/>
    </row>
    <row r="119" spans="1:33" s="326" customFormat="1" x14ac:dyDescent="0.25">
      <c r="A119" s="325"/>
      <c r="B119" s="325"/>
      <c r="C119" s="325"/>
      <c r="D119" s="325"/>
      <c r="E119" s="325"/>
      <c r="F119" s="325"/>
      <c r="I119" s="327">
        <v>1</v>
      </c>
      <c r="J119" s="338">
        <v>1</v>
      </c>
      <c r="K119" s="327">
        <f t="shared" si="11"/>
        <v>1</v>
      </c>
      <c r="L119" s="327">
        <f t="shared" si="12"/>
        <v>1</v>
      </c>
      <c r="M119" s="327"/>
      <c r="N119" s="327"/>
      <c r="O119" s="327"/>
      <c r="P119" s="327"/>
      <c r="Q119" s="327"/>
      <c r="R119" s="327"/>
      <c r="S119" s="327"/>
      <c r="T119" s="359"/>
      <c r="U119" s="345"/>
      <c r="V119" s="153"/>
      <c r="W119" s="360"/>
      <c r="X119" s="360"/>
      <c r="Y119" s="361"/>
      <c r="Z119" s="362"/>
      <c r="AA119" s="362"/>
      <c r="AB119" s="363"/>
      <c r="AC119" s="148" t="s">
        <v>33</v>
      </c>
      <c r="AD119" s="364">
        <f>TRUNC(AD106+AD118,2)</f>
        <v>68905.460000000006</v>
      </c>
      <c r="AF119" s="329"/>
      <c r="AG119" s="341"/>
    </row>
    <row r="120" spans="1:33" s="326" customFormat="1" x14ac:dyDescent="0.25">
      <c r="A120" s="325"/>
      <c r="B120" s="325"/>
      <c r="C120" s="325"/>
      <c r="D120" s="325"/>
      <c r="E120" s="325"/>
      <c r="F120" s="325"/>
      <c r="I120" s="327">
        <v>1</v>
      </c>
      <c r="J120" s="338">
        <v>1</v>
      </c>
      <c r="K120" s="327">
        <f t="shared" si="11"/>
        <v>1</v>
      </c>
      <c r="L120" s="327">
        <f t="shared" si="12"/>
        <v>1</v>
      </c>
      <c r="M120" s="327"/>
      <c r="N120" s="327"/>
      <c r="O120" s="327"/>
      <c r="P120" s="327"/>
      <c r="Q120" s="327"/>
      <c r="R120" s="327"/>
      <c r="S120" s="327"/>
      <c r="T120" s="365" t="s">
        <v>32</v>
      </c>
      <c r="U120" s="328"/>
      <c r="V120" s="153"/>
      <c r="W120" s="366"/>
      <c r="X120" s="366"/>
      <c r="Y120" s="360"/>
      <c r="Z120" s="367"/>
      <c r="AA120" s="367"/>
      <c r="AB120" s="368"/>
      <c r="AC120" s="148" t="s">
        <v>31</v>
      </c>
      <c r="AD120" s="364">
        <f>TRUNC(AD39+AD119,2)</f>
        <v>87001.11</v>
      </c>
      <c r="AF120" s="329"/>
      <c r="AG120" s="330"/>
    </row>
    <row r="121" spans="1:33" s="337" customFormat="1" ht="22.35" customHeight="1" x14ac:dyDescent="0.25">
      <c r="A121" s="336"/>
      <c r="B121" s="336"/>
      <c r="C121" s="336"/>
      <c r="D121" s="336"/>
      <c r="E121" s="336"/>
      <c r="F121" s="336"/>
      <c r="I121" s="338">
        <v>1</v>
      </c>
      <c r="J121" s="338">
        <v>1</v>
      </c>
      <c r="K121" s="338">
        <f t="shared" si="11"/>
        <v>1</v>
      </c>
      <c r="L121" s="338">
        <f t="shared" si="12"/>
        <v>1</v>
      </c>
      <c r="M121" s="338"/>
      <c r="N121" s="338"/>
      <c r="O121" s="338"/>
      <c r="P121" s="338"/>
      <c r="Q121" s="338"/>
      <c r="R121" s="338"/>
      <c r="S121" s="338"/>
      <c r="T121" s="146">
        <v>1</v>
      </c>
      <c r="U121" s="369"/>
      <c r="V121" s="571" t="s">
        <v>30</v>
      </c>
      <c r="W121" s="571"/>
      <c r="X121" s="572" t="s">
        <v>400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87001.11</v>
      </c>
      <c r="AF121" s="341"/>
      <c r="AG121" s="342"/>
    </row>
    <row r="122" spans="1:33" s="326" customFormat="1" ht="39.6" customHeight="1" x14ac:dyDescent="0.25">
      <c r="A122" s="325"/>
      <c r="B122" s="325"/>
      <c r="C122" s="325"/>
      <c r="D122" s="325"/>
      <c r="E122" s="325"/>
      <c r="F122" s="325"/>
      <c r="I122" s="327">
        <v>1</v>
      </c>
      <c r="J122" s="327">
        <f>IF(I122=1,1,IF(SUM(J123:J$171)+SUM(I$26:I122)&lt;$I$22,1,0))</f>
        <v>1</v>
      </c>
      <c r="K122" s="327">
        <f t="shared" si="11"/>
        <v>1</v>
      </c>
      <c r="L122" s="327">
        <f t="shared" si="12"/>
        <v>1</v>
      </c>
      <c r="M122" s="327"/>
      <c r="N122" s="327"/>
      <c r="O122" s="327"/>
      <c r="P122" s="327"/>
      <c r="Q122" s="327"/>
      <c r="R122" s="327"/>
      <c r="S122" s="327"/>
      <c r="T122" s="343" t="s">
        <v>8</v>
      </c>
      <c r="U122" s="328"/>
      <c r="V122" s="568" t="s">
        <v>28</v>
      </c>
      <c r="W122" s="568"/>
      <c r="X122" s="568"/>
      <c r="Y122" s="568"/>
      <c r="Z122" s="568"/>
      <c r="AA122" s="307" t="s">
        <v>22</v>
      </c>
      <c r="AB122" s="304" t="s">
        <v>21</v>
      </c>
      <c r="AC122" s="135" t="s">
        <v>24</v>
      </c>
      <c r="AD122" s="134" t="s">
        <v>20</v>
      </c>
      <c r="AF122" s="329"/>
      <c r="AG122" s="330"/>
    </row>
    <row r="123" spans="1:33" s="326" customFormat="1" ht="11.25" customHeight="1" x14ac:dyDescent="0.25">
      <c r="A123" s="327"/>
      <c r="B123" s="122"/>
      <c r="C123" s="332"/>
      <c r="D123" s="332"/>
      <c r="E123" s="332"/>
      <c r="F123" s="122"/>
      <c r="I123" s="327">
        <v>1</v>
      </c>
      <c r="J123" s="327">
        <f>IF(I123=1,1,IF(SUM(J124:J$171)+SUM(I$26:I123)&lt;$I$22,1,0))</f>
        <v>1</v>
      </c>
      <c r="K123" s="327">
        <f t="shared" si="11"/>
        <v>1</v>
      </c>
      <c r="L123" s="327">
        <f t="shared" si="12"/>
        <v>1</v>
      </c>
      <c r="M123" s="327"/>
      <c r="N123" s="327"/>
      <c r="O123" s="327"/>
      <c r="P123" s="327"/>
      <c r="Q123" s="327"/>
      <c r="R123" s="327"/>
      <c r="S123" s="327"/>
      <c r="T123" s="334"/>
      <c r="U123" s="335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F123" s="329"/>
      <c r="AG123" s="330"/>
    </row>
    <row r="124" spans="1:33" s="326" customFormat="1" hidden="1" x14ac:dyDescent="0.25">
      <c r="A124" s="327"/>
      <c r="B124" s="122"/>
      <c r="C124" s="332"/>
      <c r="D124" s="332"/>
      <c r="E124" s="332"/>
      <c r="F124" s="325"/>
      <c r="I124" s="327">
        <f t="shared" ref="I124:I133" si="16">IF($AD124=0,0,1)</f>
        <v>0</v>
      </c>
      <c r="J124" s="327">
        <f>IF(I124=1,1,IF(SUM(J125:J$171)+SUM(I$26:I124)&lt;$I$22,1,0))</f>
        <v>0</v>
      </c>
      <c r="K124" s="327">
        <f t="shared" si="11"/>
        <v>0</v>
      </c>
      <c r="L124" s="327">
        <f t="shared" si="12"/>
        <v>0</v>
      </c>
      <c r="M124" s="327"/>
      <c r="N124" s="327"/>
      <c r="O124" s="327"/>
      <c r="P124" s="327"/>
      <c r="Q124" s="327"/>
      <c r="R124" s="327"/>
      <c r="S124" s="327"/>
      <c r="T124" s="334"/>
      <c r="U124" s="335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17">ROUND(AC124*AB124,4)</f>
        <v>0</v>
      </c>
      <c r="AF124" s="329"/>
      <c r="AG124" s="330"/>
    </row>
    <row r="125" spans="1:33" s="326" customFormat="1" hidden="1" x14ac:dyDescent="0.25">
      <c r="A125" s="327"/>
      <c r="B125" s="122"/>
      <c r="C125" s="332"/>
      <c r="D125" s="332"/>
      <c r="E125" s="332"/>
      <c r="F125" s="325"/>
      <c r="I125" s="327">
        <f t="shared" si="16"/>
        <v>0</v>
      </c>
      <c r="J125" s="327">
        <f>IF(I125=1,1,IF(SUM(J126:J$171)+SUM(I$26:I125)&lt;$I$22,1,0))</f>
        <v>0</v>
      </c>
      <c r="K125" s="327">
        <f t="shared" si="11"/>
        <v>0</v>
      </c>
      <c r="L125" s="327">
        <f t="shared" si="12"/>
        <v>0</v>
      </c>
      <c r="M125" s="327"/>
      <c r="N125" s="327"/>
      <c r="O125" s="327"/>
      <c r="P125" s="327"/>
      <c r="Q125" s="327"/>
      <c r="R125" s="327"/>
      <c r="S125" s="327"/>
      <c r="T125" s="334"/>
      <c r="U125" s="335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17"/>
        <v>0</v>
      </c>
      <c r="AF125" s="329"/>
      <c r="AG125" s="330"/>
    </row>
    <row r="126" spans="1:33" s="326" customFormat="1" hidden="1" x14ac:dyDescent="0.25">
      <c r="A126" s="327"/>
      <c r="B126" s="122"/>
      <c r="C126" s="332"/>
      <c r="D126" s="332"/>
      <c r="E126" s="332"/>
      <c r="F126" s="325"/>
      <c r="I126" s="327">
        <f t="shared" si="16"/>
        <v>0</v>
      </c>
      <c r="J126" s="327">
        <f>IF(I126=1,1,IF(SUM(J127:J$171)+SUM(I$26:I126)&lt;$I$22,1,0))</f>
        <v>0</v>
      </c>
      <c r="K126" s="327">
        <f t="shared" si="11"/>
        <v>0</v>
      </c>
      <c r="L126" s="327">
        <f t="shared" si="12"/>
        <v>0</v>
      </c>
      <c r="M126" s="327"/>
      <c r="N126" s="327"/>
      <c r="O126" s="327"/>
      <c r="P126" s="327"/>
      <c r="Q126" s="327"/>
      <c r="R126" s="327"/>
      <c r="S126" s="327"/>
      <c r="T126" s="334"/>
      <c r="U126" s="335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17"/>
        <v>0</v>
      </c>
      <c r="AF126" s="329"/>
      <c r="AG126" s="330"/>
    </row>
    <row r="127" spans="1:33" s="326" customFormat="1" hidden="1" x14ac:dyDescent="0.25">
      <c r="A127" s="327"/>
      <c r="B127" s="122"/>
      <c r="C127" s="332"/>
      <c r="D127" s="332"/>
      <c r="E127" s="332"/>
      <c r="F127" s="325"/>
      <c r="I127" s="327">
        <f t="shared" si="16"/>
        <v>0</v>
      </c>
      <c r="J127" s="327">
        <f>IF(I127=1,1,IF(SUM(J128:J$171)+SUM(I$26:I127)&lt;$I$22,1,0))</f>
        <v>1</v>
      </c>
      <c r="K127" s="327">
        <f t="shared" si="11"/>
        <v>1</v>
      </c>
      <c r="L127" s="327">
        <f t="shared" si="12"/>
        <v>1</v>
      </c>
      <c r="M127" s="327"/>
      <c r="N127" s="327"/>
      <c r="O127" s="327"/>
      <c r="P127" s="327"/>
      <c r="Q127" s="327"/>
      <c r="R127" s="327"/>
      <c r="S127" s="327"/>
      <c r="T127" s="334"/>
      <c r="U127" s="335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17"/>
        <v>0</v>
      </c>
      <c r="AF127" s="329"/>
      <c r="AG127" s="330"/>
    </row>
    <row r="128" spans="1:33" s="326" customFormat="1" hidden="1" x14ac:dyDescent="0.25">
      <c r="A128" s="327"/>
      <c r="B128" s="122"/>
      <c r="C128" s="332"/>
      <c r="D128" s="332"/>
      <c r="E128" s="332"/>
      <c r="F128" s="325"/>
      <c r="I128" s="327">
        <f t="shared" si="16"/>
        <v>0</v>
      </c>
      <c r="J128" s="327">
        <f>IF(I128=1,1,IF(SUM(J129:J$171)+SUM(I$26:I128)&lt;$I$22,1,0))</f>
        <v>1</v>
      </c>
      <c r="K128" s="327">
        <f t="shared" si="11"/>
        <v>1</v>
      </c>
      <c r="L128" s="327">
        <f t="shared" si="12"/>
        <v>1</v>
      </c>
      <c r="M128" s="327"/>
      <c r="N128" s="327"/>
      <c r="O128" s="327"/>
      <c r="P128" s="327"/>
      <c r="Q128" s="327"/>
      <c r="R128" s="327"/>
      <c r="S128" s="327"/>
      <c r="T128" s="334"/>
      <c r="U128" s="335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17"/>
        <v>0</v>
      </c>
      <c r="AF128" s="329"/>
      <c r="AG128" s="330"/>
    </row>
    <row r="129" spans="1:33" s="326" customFormat="1" hidden="1" x14ac:dyDescent="0.25">
      <c r="A129" s="327"/>
      <c r="B129" s="122"/>
      <c r="C129" s="332"/>
      <c r="D129" s="332"/>
      <c r="E129" s="332"/>
      <c r="F129" s="325"/>
      <c r="I129" s="327">
        <f t="shared" si="16"/>
        <v>0</v>
      </c>
      <c r="J129" s="327">
        <f>IF(I129=1,1,IF(SUM(J130:J$171)+SUM(I$26:I129)&lt;$I$22,1,0))</f>
        <v>1</v>
      </c>
      <c r="K129" s="327">
        <f t="shared" si="11"/>
        <v>1</v>
      </c>
      <c r="L129" s="327">
        <f t="shared" si="12"/>
        <v>1</v>
      </c>
      <c r="M129" s="327"/>
      <c r="N129" s="327"/>
      <c r="O129" s="327"/>
      <c r="P129" s="327"/>
      <c r="Q129" s="327"/>
      <c r="R129" s="327"/>
      <c r="S129" s="327"/>
      <c r="T129" s="334"/>
      <c r="U129" s="335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17"/>
        <v>0</v>
      </c>
      <c r="AF129" s="329"/>
      <c r="AG129" s="330"/>
    </row>
    <row r="130" spans="1:33" s="326" customFormat="1" hidden="1" x14ac:dyDescent="0.25">
      <c r="A130" s="327"/>
      <c r="B130" s="122"/>
      <c r="C130" s="332"/>
      <c r="D130" s="332"/>
      <c r="E130" s="332"/>
      <c r="F130" s="325"/>
      <c r="I130" s="327">
        <f t="shared" si="16"/>
        <v>0</v>
      </c>
      <c r="J130" s="327">
        <f>IF(I130=1,1,IF(SUM(J131:J$171)+SUM(I$26:I130)&lt;$I$22,1,0))</f>
        <v>1</v>
      </c>
      <c r="K130" s="327">
        <f t="shared" si="11"/>
        <v>1</v>
      </c>
      <c r="L130" s="327">
        <f t="shared" si="12"/>
        <v>1</v>
      </c>
      <c r="M130" s="327"/>
      <c r="N130" s="327"/>
      <c r="O130" s="327"/>
      <c r="P130" s="327"/>
      <c r="Q130" s="327"/>
      <c r="R130" s="327"/>
      <c r="S130" s="327"/>
      <c r="T130" s="334"/>
      <c r="U130" s="335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17"/>
        <v>0</v>
      </c>
      <c r="AF130" s="329"/>
      <c r="AG130" s="330"/>
    </row>
    <row r="131" spans="1:33" s="326" customFormat="1" hidden="1" x14ac:dyDescent="0.25">
      <c r="A131" s="327"/>
      <c r="B131" s="122"/>
      <c r="C131" s="332"/>
      <c r="D131" s="332"/>
      <c r="E131" s="332"/>
      <c r="F131" s="325"/>
      <c r="I131" s="327">
        <f t="shared" si="16"/>
        <v>0</v>
      </c>
      <c r="J131" s="327">
        <f>IF(I131=1,1,IF(SUM(J132:J$171)+SUM(I$26:I131)&lt;$I$22,1,0))</f>
        <v>1</v>
      </c>
      <c r="K131" s="327">
        <f t="shared" si="11"/>
        <v>1</v>
      </c>
      <c r="L131" s="327">
        <f t="shared" si="12"/>
        <v>1</v>
      </c>
      <c r="M131" s="327"/>
      <c r="N131" s="327"/>
      <c r="O131" s="327"/>
      <c r="P131" s="327"/>
      <c r="Q131" s="327"/>
      <c r="R131" s="327"/>
      <c r="S131" s="327"/>
      <c r="T131" s="334"/>
      <c r="U131" s="335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17"/>
        <v>0</v>
      </c>
      <c r="AF131" s="329"/>
      <c r="AG131" s="330"/>
    </row>
    <row r="132" spans="1:33" s="326" customFormat="1" x14ac:dyDescent="0.25">
      <c r="A132" s="327"/>
      <c r="B132" s="122"/>
      <c r="C132" s="332"/>
      <c r="D132" s="332"/>
      <c r="E132" s="332"/>
      <c r="F132" s="325"/>
      <c r="I132" s="327">
        <f t="shared" si="16"/>
        <v>0</v>
      </c>
      <c r="J132" s="327">
        <f>IF(I132=1,1,IF(SUM(J133:J$171)+SUM(I$26:I132)&lt;$I$22,1,0))</f>
        <v>1</v>
      </c>
      <c r="K132" s="327">
        <f t="shared" si="11"/>
        <v>1</v>
      </c>
      <c r="L132" s="327">
        <f t="shared" si="12"/>
        <v>1</v>
      </c>
      <c r="M132" s="327"/>
      <c r="N132" s="327"/>
      <c r="O132" s="327"/>
      <c r="P132" s="327"/>
      <c r="Q132" s="327"/>
      <c r="R132" s="327"/>
      <c r="S132" s="327"/>
      <c r="T132" s="334"/>
      <c r="U132" s="335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17"/>
        <v>0</v>
      </c>
      <c r="AF132" s="329"/>
      <c r="AG132" s="330"/>
    </row>
    <row r="133" spans="1:33" s="326" customFormat="1" x14ac:dyDescent="0.25">
      <c r="A133" s="327"/>
      <c r="B133" s="122"/>
      <c r="C133" s="332"/>
      <c r="D133" s="332"/>
      <c r="E133" s="332"/>
      <c r="F133" s="325"/>
      <c r="I133" s="327">
        <f t="shared" si="16"/>
        <v>0</v>
      </c>
      <c r="J133" s="327">
        <f>IF(I133=1,1,IF(SUM(J134:J$171)+SUM(I$26:I133)&lt;$I$22,1,0))</f>
        <v>1</v>
      </c>
      <c r="K133" s="327">
        <f t="shared" si="11"/>
        <v>1</v>
      </c>
      <c r="L133" s="327">
        <f t="shared" si="12"/>
        <v>1</v>
      </c>
      <c r="M133" s="327"/>
      <c r="N133" s="327"/>
      <c r="O133" s="327"/>
      <c r="P133" s="327"/>
      <c r="Q133" s="327"/>
      <c r="R133" s="327"/>
      <c r="S133" s="327"/>
      <c r="T133" s="334"/>
      <c r="U133" s="335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17"/>
        <v>0</v>
      </c>
      <c r="AF133" s="329"/>
      <c r="AG133" s="330"/>
    </row>
    <row r="134" spans="1:33" s="337" customFormat="1" ht="22.35" customHeight="1" x14ac:dyDescent="0.25">
      <c r="A134" s="336"/>
      <c r="B134" s="336"/>
      <c r="C134" s="336"/>
      <c r="D134" s="336"/>
      <c r="E134" s="336"/>
      <c r="F134" s="336"/>
      <c r="I134" s="338">
        <v>1</v>
      </c>
      <c r="J134" s="338">
        <v>1</v>
      </c>
      <c r="K134" s="338">
        <f t="shared" si="11"/>
        <v>1</v>
      </c>
      <c r="L134" s="338">
        <f t="shared" si="12"/>
        <v>1</v>
      </c>
      <c r="M134" s="338"/>
      <c r="N134" s="338"/>
      <c r="O134" s="338"/>
      <c r="P134" s="338"/>
      <c r="Q134" s="338"/>
      <c r="R134" s="338"/>
      <c r="S134" s="338"/>
      <c r="T134" s="339"/>
      <c r="U134" s="340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SUM(AD123:AD133)</f>
        <v>0</v>
      </c>
      <c r="AF134" s="341"/>
      <c r="AG134" s="342"/>
    </row>
    <row r="135" spans="1:33" s="326" customFormat="1" ht="25.5" x14ac:dyDescent="0.25">
      <c r="H135" s="370"/>
      <c r="I135" s="327">
        <v>1</v>
      </c>
      <c r="J135" s="327">
        <f>IF(I135=1,1,IF(SUM(J136:J$171)+SUM(I$26:I135)&lt;$I$22,1,0))</f>
        <v>1</v>
      </c>
      <c r="K135" s="327">
        <f t="shared" si="11"/>
        <v>1</v>
      </c>
      <c r="L135" s="327">
        <f t="shared" si="12"/>
        <v>1</v>
      </c>
      <c r="M135" s="327"/>
      <c r="N135" s="327"/>
      <c r="O135" s="327"/>
      <c r="P135" s="327"/>
      <c r="Q135" s="327"/>
      <c r="R135" s="327"/>
      <c r="S135" s="327"/>
      <c r="T135" s="343" t="s">
        <v>8</v>
      </c>
      <c r="U135" s="328"/>
      <c r="V135" s="568" t="s">
        <v>25</v>
      </c>
      <c r="W135" s="568"/>
      <c r="X135" s="568"/>
      <c r="Y135" s="568"/>
      <c r="Z135" s="568"/>
      <c r="AA135" s="307" t="s">
        <v>22</v>
      </c>
      <c r="AB135" s="304" t="s">
        <v>21</v>
      </c>
      <c r="AC135" s="135" t="s">
        <v>24</v>
      </c>
      <c r="AD135" s="134" t="s">
        <v>20</v>
      </c>
      <c r="AF135" s="329"/>
      <c r="AG135" s="330"/>
    </row>
    <row r="136" spans="1:33" s="326" customFormat="1" x14ac:dyDescent="0.25">
      <c r="A136" s="327"/>
      <c r="B136" s="122"/>
      <c r="C136" s="332"/>
      <c r="D136" s="332"/>
      <c r="E136" s="332"/>
      <c r="F136" s="325"/>
      <c r="H136" s="343"/>
      <c r="I136" s="327">
        <v>1</v>
      </c>
      <c r="J136" s="327">
        <v>0</v>
      </c>
      <c r="K136" s="327">
        <f t="shared" si="11"/>
        <v>1</v>
      </c>
      <c r="L136" s="327">
        <f t="shared" si="12"/>
        <v>1</v>
      </c>
      <c r="M136" s="327"/>
      <c r="N136" s="327"/>
      <c r="O136" s="327"/>
      <c r="P136" s="327"/>
      <c r="Q136" s="327"/>
      <c r="R136" s="327"/>
      <c r="S136" s="327"/>
      <c r="T136" s="334"/>
      <c r="U136" s="335"/>
      <c r="V136" s="563" t="s">
        <v>401</v>
      </c>
      <c r="W136" s="563"/>
      <c r="X136" s="563"/>
      <c r="Y136" s="563"/>
      <c r="Z136" s="563"/>
      <c r="AA136" s="131" t="s">
        <v>183</v>
      </c>
      <c r="AB136" s="115">
        <v>1</v>
      </c>
      <c r="AC136" s="207">
        <f>VLOOKUP(V136,BASE!$B$5:$E$60,4,FALSE)</f>
        <v>1889.72</v>
      </c>
      <c r="AD136" s="113">
        <f>ROUND(AC136*AB136,4)</f>
        <v>1889.72</v>
      </c>
      <c r="AF136" s="325"/>
      <c r="AG136" s="330"/>
    </row>
    <row r="137" spans="1:33" s="326" customFormat="1" hidden="1" x14ac:dyDescent="0.25">
      <c r="A137" s="327"/>
      <c r="B137" s="122"/>
      <c r="C137" s="332"/>
      <c r="D137" s="332"/>
      <c r="E137" s="332"/>
      <c r="H137" s="343"/>
      <c r="I137" s="327">
        <f t="shared" ref="I137:I149" si="18">IF($AD137=0,0,1)</f>
        <v>0</v>
      </c>
      <c r="J137" s="327">
        <v>0</v>
      </c>
      <c r="K137" s="327">
        <f t="shared" si="11"/>
        <v>0</v>
      </c>
      <c r="L137" s="327">
        <f t="shared" si="12"/>
        <v>0</v>
      </c>
      <c r="M137" s="327"/>
      <c r="N137" s="327"/>
      <c r="O137" s="327"/>
      <c r="P137" s="327"/>
      <c r="Q137" s="327"/>
      <c r="R137" s="327"/>
      <c r="S137" s="327"/>
      <c r="T137" s="334"/>
      <c r="U137" s="335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 t="shared" ref="AD137:AD149" si="19">ROUND(AC137*AB137,4)</f>
        <v>0</v>
      </c>
      <c r="AF137" s="329"/>
      <c r="AG137" s="330"/>
    </row>
    <row r="138" spans="1:33" s="326" customFormat="1" hidden="1" x14ac:dyDescent="0.25">
      <c r="A138" s="327"/>
      <c r="B138" s="122"/>
      <c r="C138" s="332"/>
      <c r="D138" s="332"/>
      <c r="E138" s="332"/>
      <c r="H138" s="343"/>
      <c r="I138" s="327">
        <f t="shared" si="18"/>
        <v>0</v>
      </c>
      <c r="J138" s="327">
        <v>0</v>
      </c>
      <c r="K138" s="327">
        <f t="shared" si="11"/>
        <v>0</v>
      </c>
      <c r="L138" s="327">
        <f t="shared" si="12"/>
        <v>0</v>
      </c>
      <c r="M138" s="327"/>
      <c r="N138" s="327"/>
      <c r="O138" s="327"/>
      <c r="P138" s="327"/>
      <c r="Q138" s="327"/>
      <c r="R138" s="327"/>
      <c r="S138" s="327"/>
      <c r="T138" s="334"/>
      <c r="U138" s="335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si="19"/>
        <v>0</v>
      </c>
      <c r="AF138" s="329"/>
      <c r="AG138" s="330"/>
    </row>
    <row r="139" spans="1:33" s="326" customFormat="1" hidden="1" x14ac:dyDescent="0.25">
      <c r="A139" s="327"/>
      <c r="B139" s="122"/>
      <c r="C139" s="332"/>
      <c r="D139" s="332"/>
      <c r="E139" s="332"/>
      <c r="H139" s="343"/>
      <c r="I139" s="327">
        <f t="shared" si="18"/>
        <v>0</v>
      </c>
      <c r="J139" s="327">
        <v>0</v>
      </c>
      <c r="K139" s="327">
        <f t="shared" si="11"/>
        <v>0</v>
      </c>
      <c r="L139" s="327">
        <f t="shared" si="12"/>
        <v>0</v>
      </c>
      <c r="M139" s="327"/>
      <c r="N139" s="327"/>
      <c r="O139" s="327"/>
      <c r="P139" s="327"/>
      <c r="Q139" s="327"/>
      <c r="R139" s="327"/>
      <c r="S139" s="327"/>
      <c r="T139" s="334"/>
      <c r="U139" s="335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19"/>
        <v>0</v>
      </c>
      <c r="AF139" s="329"/>
      <c r="AG139" s="330"/>
    </row>
    <row r="140" spans="1:33" s="326" customFormat="1" hidden="1" x14ac:dyDescent="0.25">
      <c r="A140" s="327"/>
      <c r="B140" s="122"/>
      <c r="C140" s="332"/>
      <c r="D140" s="332"/>
      <c r="E140" s="332"/>
      <c r="H140" s="343"/>
      <c r="I140" s="327">
        <f t="shared" si="18"/>
        <v>0</v>
      </c>
      <c r="J140" s="327">
        <v>0</v>
      </c>
      <c r="K140" s="327">
        <f t="shared" si="11"/>
        <v>0</v>
      </c>
      <c r="L140" s="327">
        <f t="shared" si="12"/>
        <v>0</v>
      </c>
      <c r="M140" s="327"/>
      <c r="N140" s="327"/>
      <c r="O140" s="327"/>
      <c r="P140" s="327"/>
      <c r="Q140" s="327"/>
      <c r="R140" s="327"/>
      <c r="S140" s="327"/>
      <c r="T140" s="334"/>
      <c r="U140" s="335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19"/>
        <v>0</v>
      </c>
      <c r="AF140" s="329"/>
      <c r="AG140" s="330"/>
    </row>
    <row r="141" spans="1:33" s="326" customFormat="1" hidden="1" x14ac:dyDescent="0.25">
      <c r="A141" s="327"/>
      <c r="B141" s="122"/>
      <c r="C141" s="332"/>
      <c r="D141" s="332"/>
      <c r="E141" s="332"/>
      <c r="H141" s="343"/>
      <c r="I141" s="327">
        <f t="shared" si="18"/>
        <v>0</v>
      </c>
      <c r="J141" s="327">
        <v>0</v>
      </c>
      <c r="K141" s="327">
        <f t="shared" si="11"/>
        <v>0</v>
      </c>
      <c r="L141" s="327">
        <f t="shared" si="12"/>
        <v>0</v>
      </c>
      <c r="M141" s="327"/>
      <c r="N141" s="327"/>
      <c r="O141" s="327"/>
      <c r="P141" s="327"/>
      <c r="Q141" s="327"/>
      <c r="R141" s="327"/>
      <c r="S141" s="327"/>
      <c r="T141" s="334"/>
      <c r="U141" s="335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19"/>
        <v>0</v>
      </c>
      <c r="AF141" s="329"/>
      <c r="AG141" s="330"/>
    </row>
    <row r="142" spans="1:33" s="326" customFormat="1" hidden="1" x14ac:dyDescent="0.25">
      <c r="A142" s="327"/>
      <c r="B142" s="122"/>
      <c r="C142" s="332"/>
      <c r="D142" s="332"/>
      <c r="E142" s="332"/>
      <c r="H142" s="343"/>
      <c r="I142" s="327">
        <f t="shared" si="18"/>
        <v>0</v>
      </c>
      <c r="J142" s="327">
        <v>0</v>
      </c>
      <c r="K142" s="327">
        <f t="shared" si="11"/>
        <v>0</v>
      </c>
      <c r="L142" s="327">
        <f t="shared" si="12"/>
        <v>0</v>
      </c>
      <c r="M142" s="327"/>
      <c r="N142" s="327"/>
      <c r="O142" s="327"/>
      <c r="P142" s="327"/>
      <c r="Q142" s="327"/>
      <c r="R142" s="327"/>
      <c r="S142" s="327"/>
      <c r="T142" s="334"/>
      <c r="U142" s="335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19"/>
        <v>0</v>
      </c>
      <c r="AF142" s="329"/>
      <c r="AG142" s="330"/>
    </row>
    <row r="143" spans="1:33" s="326" customFormat="1" hidden="1" x14ac:dyDescent="0.25">
      <c r="A143" s="327"/>
      <c r="B143" s="122"/>
      <c r="C143" s="332"/>
      <c r="D143" s="332"/>
      <c r="E143" s="332"/>
      <c r="H143" s="343"/>
      <c r="I143" s="327">
        <f t="shared" si="18"/>
        <v>0</v>
      </c>
      <c r="J143" s="327">
        <v>0</v>
      </c>
      <c r="K143" s="327">
        <f t="shared" si="11"/>
        <v>0</v>
      </c>
      <c r="L143" s="327">
        <f t="shared" si="12"/>
        <v>0</v>
      </c>
      <c r="M143" s="327"/>
      <c r="N143" s="327"/>
      <c r="O143" s="327"/>
      <c r="P143" s="327"/>
      <c r="Q143" s="327"/>
      <c r="R143" s="327"/>
      <c r="S143" s="327"/>
      <c r="T143" s="334"/>
      <c r="U143" s="335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19"/>
        <v>0</v>
      </c>
      <c r="AF143" s="329"/>
      <c r="AG143" s="330"/>
    </row>
    <row r="144" spans="1:33" s="326" customFormat="1" ht="13.5" customHeight="1" x14ac:dyDescent="0.25">
      <c r="A144" s="327"/>
      <c r="B144" s="122"/>
      <c r="C144" s="332"/>
      <c r="D144" s="332"/>
      <c r="E144" s="332"/>
      <c r="H144" s="343"/>
      <c r="I144" s="327">
        <f t="shared" si="18"/>
        <v>1</v>
      </c>
      <c r="J144" s="327">
        <v>0</v>
      </c>
      <c r="K144" s="327">
        <f t="shared" si="11"/>
        <v>1</v>
      </c>
      <c r="L144" s="327">
        <f t="shared" si="12"/>
        <v>1</v>
      </c>
      <c r="M144" s="327"/>
      <c r="N144" s="327"/>
      <c r="O144" s="327"/>
      <c r="P144" s="327"/>
      <c r="Q144" s="327"/>
      <c r="R144" s="327"/>
      <c r="S144" s="327"/>
      <c r="T144" s="334"/>
      <c r="U144" s="335"/>
      <c r="V144" s="563" t="s">
        <v>402</v>
      </c>
      <c r="W144" s="563"/>
      <c r="X144" s="563"/>
      <c r="Y144" s="563"/>
      <c r="Z144" s="563"/>
      <c r="AA144" s="131" t="s">
        <v>183</v>
      </c>
      <c r="AB144" s="115">
        <v>1</v>
      </c>
      <c r="AC144" s="207">
        <f>VLOOKUP(V144,BASE!$B$5:$E$60,4,FALSE)</f>
        <v>812.73</v>
      </c>
      <c r="AD144" s="113">
        <f t="shared" si="19"/>
        <v>812.73</v>
      </c>
      <c r="AF144" s="329"/>
      <c r="AG144" s="330"/>
    </row>
    <row r="145" spans="1:33" s="326" customFormat="1" ht="13.5" customHeight="1" x14ac:dyDescent="0.25">
      <c r="A145" s="327"/>
      <c r="B145" s="122"/>
      <c r="C145" s="332"/>
      <c r="D145" s="332"/>
      <c r="E145" s="332"/>
      <c r="H145" s="343"/>
      <c r="I145" s="327"/>
      <c r="J145" s="327"/>
      <c r="K145" s="327"/>
      <c r="L145" s="327"/>
      <c r="M145" s="327"/>
      <c r="N145" s="327"/>
      <c r="O145" s="327"/>
      <c r="P145" s="327"/>
      <c r="Q145" s="327"/>
      <c r="R145" s="327"/>
      <c r="S145" s="327"/>
      <c r="T145" s="334"/>
      <c r="U145" s="335"/>
      <c r="V145" s="563" t="s">
        <v>409</v>
      </c>
      <c r="W145" s="563"/>
      <c r="X145" s="563"/>
      <c r="Y145" s="563"/>
      <c r="Z145" s="563"/>
      <c r="AA145" s="131" t="s">
        <v>183</v>
      </c>
      <c r="AB145" s="115">
        <v>1</v>
      </c>
      <c r="AC145" s="207">
        <f>VLOOKUP(V145,BASE!$B$5:$E$60,4,FALSE)</f>
        <v>2167.38</v>
      </c>
      <c r="AD145" s="113">
        <f>ROUND(AC145*AB145,4)</f>
        <v>2167.38</v>
      </c>
      <c r="AF145" s="329"/>
      <c r="AG145" s="330"/>
    </row>
    <row r="146" spans="1:33" s="326" customFormat="1" ht="13.5" customHeight="1" x14ac:dyDescent="0.25">
      <c r="A146" s="327"/>
      <c r="B146" s="122"/>
      <c r="C146" s="332"/>
      <c r="D146" s="332"/>
      <c r="E146" s="332"/>
      <c r="H146" s="343"/>
      <c r="I146" s="327"/>
      <c r="J146" s="327"/>
      <c r="K146" s="327"/>
      <c r="L146" s="327"/>
      <c r="M146" s="327"/>
      <c r="N146" s="327"/>
      <c r="O146" s="327"/>
      <c r="P146" s="327"/>
      <c r="Q146" s="327"/>
      <c r="R146" s="327"/>
      <c r="S146" s="327"/>
      <c r="T146" s="334"/>
      <c r="U146" s="335"/>
      <c r="V146" s="563" t="s">
        <v>408</v>
      </c>
      <c r="W146" s="563"/>
      <c r="X146" s="563"/>
      <c r="Y146" s="563"/>
      <c r="Z146" s="563"/>
      <c r="AA146" s="131" t="s">
        <v>183</v>
      </c>
      <c r="AB146" s="115">
        <v>1</v>
      </c>
      <c r="AC146" s="207">
        <f>VLOOKUP(V146,BASE!$B$5:$E$60,4,FALSE)</f>
        <v>677.3</v>
      </c>
      <c r="AD146" s="113">
        <f>ROUND(AC146*AB146,4)</f>
        <v>677.3</v>
      </c>
      <c r="AF146" s="329"/>
      <c r="AG146" s="330"/>
    </row>
    <row r="147" spans="1:33" s="27" customFormat="1" ht="13.5" customHeight="1" x14ac:dyDescent="0.25">
      <c r="A147" s="327"/>
      <c r="B147" s="122"/>
      <c r="C147" s="332"/>
      <c r="D147" s="332"/>
      <c r="E147" s="332"/>
      <c r="F147" s="326"/>
      <c r="G147" s="326"/>
      <c r="H147" s="343"/>
      <c r="I147" s="327">
        <f t="shared" si="18"/>
        <v>1</v>
      </c>
      <c r="J147" s="327">
        <v>0</v>
      </c>
      <c r="K147" s="327">
        <f t="shared" si="11"/>
        <v>1</v>
      </c>
      <c r="L147" s="33"/>
      <c r="M147" s="33"/>
      <c r="N147" s="33"/>
      <c r="O147" s="33"/>
      <c r="P147" s="33"/>
      <c r="Q147" s="33"/>
      <c r="R147" s="33"/>
      <c r="S147" s="33"/>
      <c r="T147" s="435"/>
      <c r="U147" s="124"/>
      <c r="V147" s="431" t="s">
        <v>480</v>
      </c>
      <c r="W147" s="431"/>
      <c r="X147" s="431"/>
      <c r="Y147" s="431"/>
      <c r="Z147" s="431"/>
      <c r="AA147" s="131" t="s">
        <v>441</v>
      </c>
      <c r="AB147" s="115">
        <v>4</v>
      </c>
      <c r="AC147" s="207">
        <f>VLOOKUP(V147,BASE!$B$5:$E$60,4,FALSE)</f>
        <v>162</v>
      </c>
      <c r="AD147" s="113">
        <f>ROUND(AC147*AB147,2)</f>
        <v>648</v>
      </c>
      <c r="AE147" s="32"/>
      <c r="AF147" s="39"/>
      <c r="AG147" s="38"/>
    </row>
    <row r="148" spans="1:33" s="27" customFormat="1" ht="13.5" customHeight="1" x14ac:dyDescent="0.25">
      <c r="A148" s="327"/>
      <c r="B148" s="122"/>
      <c r="C148" s="332"/>
      <c r="D148" s="332"/>
      <c r="E148" s="332"/>
      <c r="F148" s="326"/>
      <c r="G148" s="326"/>
      <c r="H148" s="428"/>
      <c r="I148" s="327"/>
      <c r="J148" s="327"/>
      <c r="K148" s="327"/>
      <c r="L148" s="33"/>
      <c r="M148" s="33"/>
      <c r="N148" s="33"/>
      <c r="O148" s="33"/>
      <c r="P148" s="33"/>
      <c r="Q148" s="33"/>
      <c r="R148" s="33"/>
      <c r="S148" s="33"/>
      <c r="T148" s="435"/>
      <c r="U148" s="124"/>
      <c r="V148" s="431" t="s">
        <v>479</v>
      </c>
      <c r="W148" s="431"/>
      <c r="X148" s="431"/>
      <c r="Y148" s="431"/>
      <c r="Z148" s="431"/>
      <c r="AA148" s="131" t="s">
        <v>441</v>
      </c>
      <c r="AB148" s="115">
        <v>4</v>
      </c>
      <c r="AC148" s="207">
        <f>VLOOKUP(V148,BASE!$B$5:$E$60,4,FALSE)</f>
        <v>120</v>
      </c>
      <c r="AD148" s="113">
        <f>ROUND(AC148*AB148,2)</f>
        <v>480</v>
      </c>
      <c r="AE148" s="32"/>
      <c r="AF148" s="39"/>
      <c r="AG148" s="38"/>
    </row>
    <row r="149" spans="1:33" s="326" customFormat="1" ht="15" customHeight="1" x14ac:dyDescent="0.25">
      <c r="A149" s="327"/>
      <c r="B149" s="122"/>
      <c r="C149" s="332"/>
      <c r="D149" s="332"/>
      <c r="E149" s="332"/>
      <c r="H149" s="343"/>
      <c r="I149" s="327">
        <f t="shared" si="18"/>
        <v>0</v>
      </c>
      <c r="J149" s="327">
        <v>0</v>
      </c>
      <c r="K149" s="327">
        <f t="shared" si="11"/>
        <v>0</v>
      </c>
      <c r="L149" s="327">
        <f t="shared" si="12"/>
        <v>0</v>
      </c>
      <c r="M149" s="327"/>
      <c r="N149" s="327"/>
      <c r="O149" s="327"/>
      <c r="P149" s="327"/>
      <c r="Q149" s="327"/>
      <c r="R149" s="327"/>
      <c r="S149" s="327"/>
      <c r="T149" s="334"/>
      <c r="U149" s="335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19"/>
        <v>0</v>
      </c>
      <c r="AF149" s="329"/>
      <c r="AG149" s="330"/>
    </row>
    <row r="150" spans="1:33" s="337" customFormat="1" ht="22.35" customHeight="1" x14ac:dyDescent="0.25">
      <c r="A150" s="336"/>
      <c r="B150" s="336"/>
      <c r="C150" s="336"/>
      <c r="D150" s="336"/>
      <c r="E150" s="336"/>
      <c r="F150" s="336"/>
      <c r="I150" s="338">
        <v>1</v>
      </c>
      <c r="J150" s="338">
        <v>1</v>
      </c>
      <c r="K150" s="338">
        <f t="shared" si="11"/>
        <v>1</v>
      </c>
      <c r="L150" s="338">
        <f t="shared" si="12"/>
        <v>1</v>
      </c>
      <c r="M150" s="338"/>
      <c r="N150" s="338"/>
      <c r="O150" s="338"/>
      <c r="P150" s="338"/>
      <c r="Q150" s="338"/>
      <c r="R150" s="338"/>
      <c r="S150" s="338"/>
      <c r="T150" s="339"/>
      <c r="U150" s="340"/>
      <c r="V150" s="110"/>
      <c r="W150" s="110"/>
      <c r="X150" s="110"/>
      <c r="Y150" s="109"/>
      <c r="Z150" s="108"/>
      <c r="AA150" s="108"/>
      <c r="AB150" s="107"/>
      <c r="AC150" s="106" t="s">
        <v>23</v>
      </c>
      <c r="AD150" s="105">
        <f>SUM(AD136:AD149)</f>
        <v>6675.13</v>
      </c>
      <c r="AF150" s="341"/>
      <c r="AG150" s="342"/>
    </row>
    <row r="151" spans="1:33" s="326" customFormat="1" ht="15" customHeight="1" x14ac:dyDescent="0.25">
      <c r="A151" s="325"/>
      <c r="B151" s="325"/>
      <c r="C151" s="325"/>
      <c r="D151" s="325"/>
      <c r="E151" s="325"/>
      <c r="F151" s="325"/>
      <c r="I151" s="327">
        <v>1</v>
      </c>
      <c r="J151" s="327">
        <f>IF(I151=1,1,IF(SUM(J152:J$171)+SUM(I$26:I151)&lt;$I$22,1,0))</f>
        <v>1</v>
      </c>
      <c r="K151" s="327">
        <f t="shared" si="11"/>
        <v>1</v>
      </c>
      <c r="L151" s="327">
        <f t="shared" si="12"/>
        <v>1</v>
      </c>
      <c r="M151" s="327"/>
      <c r="N151" s="327"/>
      <c r="O151" s="327"/>
      <c r="P151" s="327"/>
      <c r="Q151" s="327"/>
      <c r="R151" s="327"/>
      <c r="S151" s="327"/>
      <c r="T151" s="564" t="s">
        <v>8</v>
      </c>
      <c r="U151" s="328"/>
      <c r="V151" s="566"/>
      <c r="W151" s="566"/>
      <c r="X151" s="567"/>
      <c r="Y151" s="567"/>
      <c r="Z151" s="567"/>
      <c r="AA151" s="567"/>
      <c r="AB151" s="558"/>
      <c r="AC151" s="559"/>
      <c r="AD151" s="560"/>
      <c r="AF151" s="329"/>
      <c r="AG151" s="330"/>
    </row>
    <row r="152" spans="1:33" s="326" customFormat="1" x14ac:dyDescent="0.25">
      <c r="A152" s="325"/>
      <c r="B152" s="325"/>
      <c r="C152" s="325"/>
      <c r="D152" s="325"/>
      <c r="E152" s="325"/>
      <c r="F152" s="325"/>
      <c r="I152" s="327">
        <v>1</v>
      </c>
      <c r="J152" s="327">
        <f>IF(I152=1,1,IF(SUM(J153:J$171)+SUM(I$26:I152)&lt;$I$22,1,0))</f>
        <v>1</v>
      </c>
      <c r="K152" s="327">
        <f t="shared" si="11"/>
        <v>1</v>
      </c>
      <c r="L152" s="327">
        <f t="shared" si="12"/>
        <v>1</v>
      </c>
      <c r="M152" s="327"/>
      <c r="N152" s="327"/>
      <c r="O152" s="327"/>
      <c r="P152" s="327"/>
      <c r="Q152" s="327"/>
      <c r="R152" s="327"/>
      <c r="S152" s="327"/>
      <c r="T152" s="565"/>
      <c r="U152" s="328"/>
      <c r="V152" s="566"/>
      <c r="W152" s="566"/>
      <c r="X152" s="567"/>
      <c r="Y152" s="479"/>
      <c r="Z152" s="479"/>
      <c r="AA152" s="479"/>
      <c r="AB152" s="558"/>
      <c r="AC152" s="559"/>
      <c r="AD152" s="560"/>
      <c r="AF152" s="329"/>
      <c r="AG152" s="330"/>
    </row>
    <row r="153" spans="1:33" s="326" customFormat="1" x14ac:dyDescent="0.25">
      <c r="A153" s="327"/>
      <c r="B153" s="122"/>
      <c r="C153" s="332"/>
      <c r="D153" s="332"/>
      <c r="E153" s="332"/>
      <c r="F153" s="325"/>
      <c r="I153" s="327">
        <v>1</v>
      </c>
      <c r="J153" s="327">
        <v>0</v>
      </c>
      <c r="K153" s="327">
        <f t="shared" si="11"/>
        <v>1</v>
      </c>
      <c r="L153" s="327">
        <f t="shared" si="12"/>
        <v>1</v>
      </c>
      <c r="M153" s="327"/>
      <c r="N153" s="327"/>
      <c r="O153" s="327"/>
      <c r="P153" s="327"/>
      <c r="Q153" s="327"/>
      <c r="R153" s="327"/>
      <c r="S153" s="120"/>
      <c r="T153" s="334"/>
      <c r="U153" s="118"/>
      <c r="V153" s="561"/>
      <c r="W153" s="561"/>
      <c r="X153" s="480"/>
      <c r="Y153" s="481"/>
      <c r="Z153" s="481"/>
      <c r="AA153" s="482"/>
      <c r="AB153" s="481"/>
      <c r="AC153" s="483"/>
      <c r="AD153" s="187"/>
      <c r="AF153" s="329"/>
      <c r="AG153" s="330"/>
    </row>
    <row r="154" spans="1:33" s="326" customFormat="1" hidden="1" x14ac:dyDescent="0.25">
      <c r="A154" s="327"/>
      <c r="B154" s="122"/>
      <c r="C154" s="332"/>
      <c r="D154" s="332"/>
      <c r="E154" s="332"/>
      <c r="F154" s="325"/>
      <c r="I154" s="327">
        <f t="shared" ref="I154:I163" si="20">IF($AD154=0,0,1)</f>
        <v>0</v>
      </c>
      <c r="J154" s="327">
        <v>0</v>
      </c>
      <c r="K154" s="327">
        <f t="shared" si="11"/>
        <v>0</v>
      </c>
      <c r="L154" s="327">
        <f t="shared" si="12"/>
        <v>0</v>
      </c>
      <c r="M154" s="327"/>
      <c r="N154" s="327"/>
      <c r="O154" s="327"/>
      <c r="P154" s="327"/>
      <c r="Q154" s="327"/>
      <c r="R154" s="327"/>
      <c r="S154" s="120"/>
      <c r="T154" s="334"/>
      <c r="U154" s="118"/>
      <c r="V154" s="562" t="s">
        <v>19</v>
      </c>
      <c r="W154" s="562"/>
      <c r="X154" s="474" t="s">
        <v>19</v>
      </c>
      <c r="Y154" s="475"/>
      <c r="Z154" s="475"/>
      <c r="AA154" s="476">
        <v>0</v>
      </c>
      <c r="AB154" s="475"/>
      <c r="AC154" s="477">
        <v>0</v>
      </c>
      <c r="AD154" s="478">
        <f t="shared" ref="AD154:AD163" si="21">ROUND(AA154*AB154*AC154,4)</f>
        <v>0</v>
      </c>
      <c r="AF154" s="329"/>
      <c r="AG154" s="330"/>
    </row>
    <row r="155" spans="1:33" s="326" customFormat="1" hidden="1" x14ac:dyDescent="0.25">
      <c r="A155" s="327"/>
      <c r="B155" s="122"/>
      <c r="C155" s="332"/>
      <c r="D155" s="332"/>
      <c r="E155" s="332"/>
      <c r="F155" s="325"/>
      <c r="I155" s="327">
        <f t="shared" si="20"/>
        <v>0</v>
      </c>
      <c r="J155" s="327">
        <v>0</v>
      </c>
      <c r="K155" s="327">
        <f t="shared" si="11"/>
        <v>0</v>
      </c>
      <c r="L155" s="327">
        <f t="shared" si="12"/>
        <v>0</v>
      </c>
      <c r="M155" s="327"/>
      <c r="N155" s="327"/>
      <c r="O155" s="327"/>
      <c r="P155" s="327"/>
      <c r="Q155" s="327"/>
      <c r="R155" s="327"/>
      <c r="S155" s="120"/>
      <c r="T155" s="334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1"/>
        <v>0</v>
      </c>
      <c r="AF155" s="329"/>
      <c r="AG155" s="330"/>
    </row>
    <row r="156" spans="1:33" s="326" customFormat="1" hidden="1" x14ac:dyDescent="0.25">
      <c r="A156" s="327"/>
      <c r="B156" s="122"/>
      <c r="C156" s="332"/>
      <c r="D156" s="332"/>
      <c r="E156" s="332"/>
      <c r="F156" s="325"/>
      <c r="I156" s="327">
        <f t="shared" si="20"/>
        <v>0</v>
      </c>
      <c r="J156" s="327">
        <v>0</v>
      </c>
      <c r="K156" s="327">
        <f t="shared" si="11"/>
        <v>0</v>
      </c>
      <c r="L156" s="327">
        <f t="shared" si="12"/>
        <v>0</v>
      </c>
      <c r="M156" s="327"/>
      <c r="N156" s="327"/>
      <c r="O156" s="327"/>
      <c r="P156" s="327"/>
      <c r="Q156" s="327"/>
      <c r="R156" s="327"/>
      <c r="S156" s="120"/>
      <c r="T156" s="334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1"/>
        <v>0</v>
      </c>
      <c r="AF156" s="329"/>
      <c r="AG156" s="330"/>
    </row>
    <row r="157" spans="1:33" s="326" customFormat="1" hidden="1" x14ac:dyDescent="0.25">
      <c r="A157" s="327"/>
      <c r="B157" s="122"/>
      <c r="C157" s="332"/>
      <c r="D157" s="332"/>
      <c r="E157" s="332"/>
      <c r="F157" s="325"/>
      <c r="I157" s="327">
        <f t="shared" si="20"/>
        <v>0</v>
      </c>
      <c r="J157" s="327">
        <v>0</v>
      </c>
      <c r="K157" s="327">
        <f t="shared" ref="K157:K170" si="22">MAX(I157:J157)</f>
        <v>0</v>
      </c>
      <c r="L157" s="327">
        <f t="shared" ref="L157:L170" si="23">K157</f>
        <v>0</v>
      </c>
      <c r="M157" s="327"/>
      <c r="N157" s="327"/>
      <c r="O157" s="327"/>
      <c r="P157" s="327"/>
      <c r="Q157" s="327"/>
      <c r="R157" s="327"/>
      <c r="S157" s="120"/>
      <c r="T157" s="334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1"/>
        <v>0</v>
      </c>
      <c r="AF157" s="329"/>
      <c r="AG157" s="330"/>
    </row>
    <row r="158" spans="1:33" s="326" customFormat="1" hidden="1" x14ac:dyDescent="0.25">
      <c r="A158" s="327"/>
      <c r="B158" s="122"/>
      <c r="C158" s="332"/>
      <c r="D158" s="332"/>
      <c r="E158" s="332"/>
      <c r="F158" s="325"/>
      <c r="I158" s="327">
        <f t="shared" si="20"/>
        <v>0</v>
      </c>
      <c r="J158" s="327">
        <v>0</v>
      </c>
      <c r="K158" s="327">
        <f t="shared" si="22"/>
        <v>0</v>
      </c>
      <c r="L158" s="327">
        <f t="shared" si="23"/>
        <v>0</v>
      </c>
      <c r="M158" s="327"/>
      <c r="N158" s="327"/>
      <c r="O158" s="327"/>
      <c r="P158" s="327"/>
      <c r="Q158" s="327"/>
      <c r="R158" s="327"/>
      <c r="S158" s="120"/>
      <c r="T158" s="334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1"/>
        <v>0</v>
      </c>
      <c r="AF158" s="329"/>
      <c r="AG158" s="330"/>
    </row>
    <row r="159" spans="1:33" s="326" customFormat="1" hidden="1" x14ac:dyDescent="0.25">
      <c r="A159" s="327"/>
      <c r="B159" s="122"/>
      <c r="C159" s="332"/>
      <c r="D159" s="332"/>
      <c r="E159" s="332"/>
      <c r="F159" s="325"/>
      <c r="I159" s="327">
        <f t="shared" si="20"/>
        <v>0</v>
      </c>
      <c r="J159" s="327">
        <v>0</v>
      </c>
      <c r="K159" s="327">
        <f t="shared" si="22"/>
        <v>0</v>
      </c>
      <c r="L159" s="327">
        <f t="shared" si="23"/>
        <v>0</v>
      </c>
      <c r="M159" s="327"/>
      <c r="N159" s="327"/>
      <c r="O159" s="327"/>
      <c r="P159" s="327"/>
      <c r="Q159" s="327"/>
      <c r="R159" s="327"/>
      <c r="S159" s="120"/>
      <c r="T159" s="334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1"/>
        <v>0</v>
      </c>
      <c r="AF159" s="329"/>
      <c r="AG159" s="330"/>
    </row>
    <row r="160" spans="1:33" s="326" customFormat="1" hidden="1" x14ac:dyDescent="0.25">
      <c r="A160" s="327"/>
      <c r="B160" s="122"/>
      <c r="C160" s="332"/>
      <c r="D160" s="332"/>
      <c r="E160" s="332"/>
      <c r="F160" s="325"/>
      <c r="I160" s="327">
        <f t="shared" si="20"/>
        <v>0</v>
      </c>
      <c r="J160" s="327">
        <v>0</v>
      </c>
      <c r="K160" s="327">
        <f t="shared" si="22"/>
        <v>0</v>
      </c>
      <c r="L160" s="327">
        <f t="shared" si="23"/>
        <v>0</v>
      </c>
      <c r="M160" s="327"/>
      <c r="N160" s="327"/>
      <c r="O160" s="327"/>
      <c r="P160" s="327"/>
      <c r="Q160" s="327"/>
      <c r="R160" s="327"/>
      <c r="S160" s="120"/>
      <c r="T160" s="334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1"/>
        <v>0</v>
      </c>
      <c r="AF160" s="329"/>
      <c r="AG160" s="330"/>
    </row>
    <row r="161" spans="1:33" s="326" customFormat="1" hidden="1" x14ac:dyDescent="0.25">
      <c r="A161" s="327"/>
      <c r="B161" s="122"/>
      <c r="C161" s="332"/>
      <c r="D161" s="332"/>
      <c r="E161" s="332"/>
      <c r="F161" s="325"/>
      <c r="I161" s="327">
        <f t="shared" si="20"/>
        <v>0</v>
      </c>
      <c r="J161" s="327">
        <v>0</v>
      </c>
      <c r="K161" s="327">
        <f t="shared" si="22"/>
        <v>0</v>
      </c>
      <c r="L161" s="327">
        <f t="shared" si="23"/>
        <v>0</v>
      </c>
      <c r="M161" s="327"/>
      <c r="N161" s="327"/>
      <c r="O161" s="327"/>
      <c r="P161" s="327"/>
      <c r="Q161" s="327"/>
      <c r="R161" s="327"/>
      <c r="S161" s="120"/>
      <c r="T161" s="334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1"/>
        <v>0</v>
      </c>
      <c r="AF161" s="329"/>
      <c r="AG161" s="330"/>
    </row>
    <row r="162" spans="1:33" s="326" customFormat="1" hidden="1" x14ac:dyDescent="0.25">
      <c r="A162" s="327"/>
      <c r="B162" s="122"/>
      <c r="C162" s="332"/>
      <c r="D162" s="332"/>
      <c r="E162" s="332"/>
      <c r="F162" s="325"/>
      <c r="I162" s="327">
        <f t="shared" si="20"/>
        <v>0</v>
      </c>
      <c r="J162" s="327">
        <v>0</v>
      </c>
      <c r="K162" s="327">
        <f t="shared" si="22"/>
        <v>0</v>
      </c>
      <c r="L162" s="327">
        <f t="shared" si="23"/>
        <v>0</v>
      </c>
      <c r="M162" s="327"/>
      <c r="N162" s="327"/>
      <c r="O162" s="327"/>
      <c r="P162" s="327"/>
      <c r="Q162" s="327"/>
      <c r="R162" s="327"/>
      <c r="S162" s="120"/>
      <c r="T162" s="334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1"/>
        <v>0</v>
      </c>
      <c r="AF162" s="329"/>
      <c r="AG162" s="330"/>
    </row>
    <row r="163" spans="1:33" s="326" customFormat="1" hidden="1" x14ac:dyDescent="0.25">
      <c r="A163" s="327"/>
      <c r="B163" s="122"/>
      <c r="C163" s="332"/>
      <c r="D163" s="332"/>
      <c r="E163" s="332"/>
      <c r="F163" s="325"/>
      <c r="I163" s="327">
        <f t="shared" si="20"/>
        <v>0</v>
      </c>
      <c r="J163" s="327">
        <v>0</v>
      </c>
      <c r="K163" s="327">
        <f t="shared" si="22"/>
        <v>0</v>
      </c>
      <c r="L163" s="327">
        <f t="shared" si="23"/>
        <v>0</v>
      </c>
      <c r="M163" s="327"/>
      <c r="N163" s="327"/>
      <c r="O163" s="327"/>
      <c r="P163" s="327"/>
      <c r="Q163" s="327"/>
      <c r="R163" s="327"/>
      <c r="S163" s="120"/>
      <c r="T163" s="372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21"/>
        <v>0</v>
      </c>
      <c r="AF163" s="329"/>
      <c r="AG163" s="330"/>
    </row>
    <row r="164" spans="1:33" s="337" customFormat="1" ht="22.35" customHeight="1" x14ac:dyDescent="0.25">
      <c r="A164" s="336"/>
      <c r="B164" s="336"/>
      <c r="C164" s="336"/>
      <c r="D164" s="336"/>
      <c r="E164" s="336"/>
      <c r="F164" s="336"/>
      <c r="G164" s="326"/>
      <c r="H164" s="326"/>
      <c r="I164" s="338">
        <v>1</v>
      </c>
      <c r="J164" s="338">
        <v>1</v>
      </c>
      <c r="K164" s="338">
        <f t="shared" si="22"/>
        <v>1</v>
      </c>
      <c r="L164" s="338">
        <f t="shared" si="23"/>
        <v>1</v>
      </c>
      <c r="M164" s="338"/>
      <c r="N164" s="338"/>
      <c r="O164" s="338"/>
      <c r="P164" s="338"/>
      <c r="Q164" s="338"/>
      <c r="R164" s="338"/>
      <c r="S164" s="338"/>
      <c r="T164" s="340"/>
      <c r="U164" s="340"/>
      <c r="V164" s="110"/>
      <c r="W164" s="110"/>
      <c r="X164" s="110"/>
      <c r="Y164" s="109"/>
      <c r="Z164" s="108"/>
      <c r="AA164" s="108"/>
      <c r="AB164" s="107"/>
      <c r="AC164" s="106"/>
      <c r="AD164" s="105"/>
      <c r="AF164" s="341"/>
      <c r="AG164" s="342"/>
    </row>
    <row r="165" spans="1:33" s="326" customFormat="1" ht="18" customHeight="1" x14ac:dyDescent="0.25">
      <c r="A165" s="325"/>
      <c r="B165" s="325"/>
      <c r="C165" s="325"/>
      <c r="D165" s="325"/>
      <c r="E165" s="325"/>
      <c r="F165" s="325"/>
      <c r="G165" s="356"/>
      <c r="H165" s="356"/>
      <c r="I165" s="327">
        <v>1</v>
      </c>
      <c r="J165" s="327">
        <f>IF(I165=1,1,IF(SUM(J166:J$171)+SUM(I$26:I165)&lt;$I$22,1,0))</f>
        <v>1</v>
      </c>
      <c r="K165" s="327">
        <f t="shared" si="22"/>
        <v>1</v>
      </c>
      <c r="L165" s="327">
        <f t="shared" si="23"/>
        <v>1</v>
      </c>
      <c r="M165" s="327"/>
      <c r="N165" s="327"/>
      <c r="O165" s="327"/>
      <c r="P165" s="327"/>
      <c r="Q165" s="327"/>
      <c r="R165" s="327"/>
      <c r="S165" s="327"/>
      <c r="T165" s="24"/>
      <c r="U165" s="345"/>
      <c r="V165" s="99"/>
      <c r="W165" s="98"/>
      <c r="X165" s="97"/>
      <c r="Y165" s="96"/>
      <c r="Z165" s="373" t="s">
        <v>486</v>
      </c>
      <c r="AA165" s="94"/>
      <c r="AB165" s="93"/>
      <c r="AC165" s="92"/>
      <c r="AD165" s="91">
        <f>ROUND(AD121+AD134+AD150+AD164,2)</f>
        <v>93676.24</v>
      </c>
      <c r="AF165" s="329"/>
      <c r="AG165" s="330"/>
    </row>
    <row r="166" spans="1:33" s="326" customFormat="1" ht="18" customHeight="1" x14ac:dyDescent="0.25">
      <c r="A166" s="325"/>
      <c r="B166" s="325"/>
      <c r="C166" s="325"/>
      <c r="D166" s="325"/>
      <c r="E166" s="325"/>
      <c r="F166" s="325"/>
      <c r="G166" s="64"/>
      <c r="H166" s="343"/>
      <c r="I166" s="327">
        <f>IF($AD166=0,0,1)</f>
        <v>1</v>
      </c>
      <c r="J166" s="327">
        <f>H166</f>
        <v>0</v>
      </c>
      <c r="K166" s="327">
        <f t="shared" si="22"/>
        <v>1</v>
      </c>
      <c r="L166" s="327">
        <f t="shared" si="23"/>
        <v>1</v>
      </c>
      <c r="M166" s="327"/>
      <c r="N166" s="327"/>
      <c r="O166" s="327"/>
      <c r="P166" s="327"/>
      <c r="Q166" s="327"/>
      <c r="R166" s="327"/>
      <c r="S166" s="327"/>
      <c r="T166" s="24"/>
      <c r="U166" s="345"/>
      <c r="V166" s="90"/>
      <c r="W166" s="90"/>
      <c r="X166" s="89"/>
      <c r="Y166" s="88"/>
      <c r="Z166" s="374" t="s">
        <v>266</v>
      </c>
      <c r="AA166" s="86"/>
      <c r="AB166" s="85">
        <v>0.12</v>
      </c>
      <c r="AC166" s="84"/>
      <c r="AD166" s="83">
        <f>AD165*AB166</f>
        <v>11241.148800000001</v>
      </c>
      <c r="AF166" s="329"/>
      <c r="AG166" s="330"/>
    </row>
    <row r="167" spans="1:33" s="326" customFormat="1" ht="18" customHeight="1" x14ac:dyDescent="0.25">
      <c r="A167" s="325"/>
      <c r="B167" s="325"/>
      <c r="C167" s="325"/>
      <c r="D167" s="325"/>
      <c r="E167" s="325"/>
      <c r="F167" s="325"/>
      <c r="G167" s="64"/>
      <c r="H167" s="343"/>
      <c r="I167" s="327">
        <f>IF($AD167=0,0,1)</f>
        <v>1</v>
      </c>
      <c r="J167" s="327">
        <f>H167</f>
        <v>0</v>
      </c>
      <c r="K167" s="327">
        <f t="shared" si="22"/>
        <v>1</v>
      </c>
      <c r="L167" s="327">
        <f t="shared" si="23"/>
        <v>1</v>
      </c>
      <c r="M167" s="327"/>
      <c r="N167" s="327"/>
      <c r="O167" s="327"/>
      <c r="P167" s="327"/>
      <c r="Q167" s="327"/>
      <c r="R167" s="327"/>
      <c r="S167" s="327"/>
      <c r="T167" s="24"/>
      <c r="U167" s="345"/>
      <c r="V167" s="375"/>
      <c r="W167" s="375"/>
      <c r="X167" s="376"/>
      <c r="Y167" s="361"/>
      <c r="Z167" s="377" t="s">
        <v>267</v>
      </c>
      <c r="AA167" s="362"/>
      <c r="AB167" s="378">
        <v>0.10787172011661809</v>
      </c>
      <c r="AC167" s="379"/>
      <c r="AD167" s="380">
        <f>(AD166+AD165)*AB167</f>
        <v>11317.619200000003</v>
      </c>
      <c r="AF167" s="329"/>
      <c r="AG167" s="330"/>
    </row>
    <row r="168" spans="1:33" s="326" customFormat="1" ht="18" customHeight="1" x14ac:dyDescent="0.25">
      <c r="A168" s="325"/>
      <c r="B168" s="325"/>
      <c r="C168" s="325"/>
      <c r="D168" s="325"/>
      <c r="E168" s="325"/>
      <c r="F168" s="325"/>
      <c r="G168" s="64"/>
      <c r="H168" s="343"/>
      <c r="I168" s="327">
        <f>IF($AD168=0,0,1)</f>
        <v>1</v>
      </c>
      <c r="J168" s="327">
        <f>H168</f>
        <v>0</v>
      </c>
      <c r="K168" s="327">
        <f t="shared" si="22"/>
        <v>1</v>
      </c>
      <c r="L168" s="327">
        <f t="shared" si="23"/>
        <v>1</v>
      </c>
      <c r="M168" s="327"/>
      <c r="N168" s="327"/>
      <c r="O168" s="327"/>
      <c r="P168" s="327"/>
      <c r="Q168" s="327"/>
      <c r="R168" s="327"/>
      <c r="S168" s="327"/>
      <c r="T168" s="24"/>
      <c r="U168" s="345"/>
      <c r="V168" s="375"/>
      <c r="W168" s="375"/>
      <c r="X168" s="376"/>
      <c r="Y168" s="361"/>
      <c r="Z168" s="377" t="s">
        <v>268</v>
      </c>
      <c r="AA168" s="362"/>
      <c r="AB168" s="378">
        <v>5.8309037900874654E-2</v>
      </c>
      <c r="AC168" s="379"/>
      <c r="AD168" s="380">
        <f>(AD166+AD165)*AB168</f>
        <v>6117.6320000000023</v>
      </c>
      <c r="AF168" s="329"/>
      <c r="AG168" s="330"/>
    </row>
    <row r="169" spans="1:33" s="326" customFormat="1" ht="18" hidden="1" customHeight="1" x14ac:dyDescent="0.25">
      <c r="A169" s="325"/>
      <c r="B169" s="325"/>
      <c r="C169" s="325"/>
      <c r="D169" s="325"/>
      <c r="E169" s="325"/>
      <c r="F169" s="325"/>
      <c r="G169" s="64"/>
      <c r="H169" s="343"/>
      <c r="I169" s="327">
        <f>IF($AD169=0,0,1)</f>
        <v>0</v>
      </c>
      <c r="J169" s="327">
        <f>H169</f>
        <v>0</v>
      </c>
      <c r="K169" s="327">
        <f t="shared" si="22"/>
        <v>0</v>
      </c>
      <c r="L169" s="327">
        <f t="shared" si="23"/>
        <v>0</v>
      </c>
      <c r="M169" s="327"/>
      <c r="N169" s="327"/>
      <c r="O169" s="327"/>
      <c r="P169" s="327"/>
      <c r="Q169" s="327"/>
      <c r="R169" s="327"/>
      <c r="S169" s="327"/>
      <c r="T169" s="24"/>
      <c r="U169" s="345"/>
      <c r="V169" s="74"/>
      <c r="W169" s="74"/>
      <c r="X169" s="73"/>
      <c r="Y169" s="72"/>
      <c r="Z169" s="381" t="s">
        <v>15</v>
      </c>
      <c r="AA169" s="70"/>
      <c r="AB169" s="69">
        <v>0</v>
      </c>
      <c r="AC169" s="68"/>
      <c r="AD169" s="67">
        <f>AD165*AB169</f>
        <v>0</v>
      </c>
      <c r="AF169" s="329"/>
      <c r="AG169" s="330"/>
    </row>
    <row r="170" spans="1:33" s="326" customFormat="1" ht="18" customHeight="1" x14ac:dyDescent="0.25">
      <c r="A170" s="325"/>
      <c r="B170" s="382"/>
      <c r="C170" s="383"/>
      <c r="D170" s="383"/>
      <c r="E170" s="325"/>
      <c r="F170" s="325"/>
      <c r="G170" s="64"/>
      <c r="H170" s="343"/>
      <c r="I170" s="338">
        <v>1</v>
      </c>
      <c r="J170" s="338">
        <v>1</v>
      </c>
      <c r="K170" s="338">
        <f t="shared" si="22"/>
        <v>1</v>
      </c>
      <c r="L170" s="338">
        <f t="shared" si="23"/>
        <v>1</v>
      </c>
      <c r="M170" s="338"/>
      <c r="N170" s="338"/>
      <c r="O170" s="338"/>
      <c r="P170" s="338"/>
      <c r="Q170" s="338"/>
      <c r="R170" s="338"/>
      <c r="S170" s="327"/>
      <c r="T170" s="24"/>
      <c r="U170" s="345"/>
      <c r="V170" s="59"/>
      <c r="W170" s="58"/>
      <c r="X170" s="57"/>
      <c r="Y170" s="56"/>
      <c r="Z170" s="384" t="s">
        <v>269</v>
      </c>
      <c r="AA170" s="54"/>
      <c r="AB170" s="53"/>
      <c r="AC170" s="52"/>
      <c r="AD170" s="51">
        <f>TRUNC(AD165+AD166+AD167+AD168,2)</f>
        <v>122352.64</v>
      </c>
      <c r="AF170" s="329"/>
      <c r="AG170" s="330"/>
    </row>
    <row r="171" spans="1:33" s="326" customFormat="1" ht="5.45" customHeight="1" x14ac:dyDescent="0.25">
      <c r="A171" s="325"/>
      <c r="B171" s="325"/>
      <c r="C171" s="325"/>
      <c r="D171" s="325"/>
      <c r="E171" s="325"/>
      <c r="F171" s="325"/>
      <c r="I171" s="327"/>
      <c r="J171" s="327"/>
      <c r="K171" s="327"/>
      <c r="L171" s="327"/>
      <c r="M171" s="327"/>
      <c r="N171" s="327"/>
      <c r="O171" s="327"/>
      <c r="P171" s="327"/>
      <c r="Q171" s="327"/>
      <c r="R171" s="327"/>
      <c r="S171" s="327"/>
      <c r="T171" s="385"/>
      <c r="U171" s="345"/>
      <c r="V171" s="386"/>
      <c r="W171" s="386"/>
      <c r="X171" s="387"/>
      <c r="Y171" s="388"/>
      <c r="Z171" s="389"/>
      <c r="AA171" s="390"/>
      <c r="AB171" s="391"/>
      <c r="AC171" s="392"/>
      <c r="AD171" s="393"/>
      <c r="AF171" s="329"/>
      <c r="AG171" s="330"/>
    </row>
    <row r="172" spans="1:33" s="326" customFormat="1" ht="18" customHeight="1" x14ac:dyDescent="0.25">
      <c r="A172" s="325"/>
      <c r="B172" s="325"/>
      <c r="C172" s="325"/>
      <c r="D172" s="325"/>
      <c r="E172" s="325"/>
      <c r="F172" s="325"/>
      <c r="I172" s="327"/>
      <c r="J172" s="327"/>
      <c r="K172" s="327"/>
      <c r="L172" s="327"/>
      <c r="M172" s="327"/>
      <c r="N172" s="327"/>
      <c r="O172" s="327"/>
      <c r="P172" s="327"/>
      <c r="Q172" s="327"/>
      <c r="R172" s="327"/>
      <c r="S172" s="327"/>
      <c r="T172" s="385"/>
      <c r="U172" s="345"/>
      <c r="V172" s="386"/>
      <c r="W172" s="386"/>
      <c r="X172" s="387"/>
      <c r="Y172" s="388"/>
      <c r="Z172" s="389"/>
      <c r="AA172" s="390"/>
      <c r="AB172" s="391"/>
      <c r="AC172" s="392"/>
      <c r="AD172" s="393"/>
      <c r="AF172" s="329"/>
      <c r="AG172" s="330"/>
    </row>
    <row r="173" spans="1:33" s="326" customFormat="1" ht="18" customHeight="1" x14ac:dyDescent="0.25">
      <c r="A173" s="325"/>
      <c r="B173" s="325"/>
      <c r="C173" s="325"/>
      <c r="D173" s="325"/>
      <c r="E173" s="325"/>
      <c r="F173" s="325"/>
      <c r="I173" s="327"/>
      <c r="J173" s="327"/>
      <c r="K173" s="327"/>
      <c r="L173" s="327"/>
      <c r="M173" s="327"/>
      <c r="N173" s="327"/>
      <c r="O173" s="327"/>
      <c r="P173" s="327"/>
      <c r="Q173" s="327"/>
      <c r="R173" s="327"/>
      <c r="S173" s="327"/>
      <c r="T173" s="385"/>
      <c r="U173" s="345"/>
      <c r="V173" s="386"/>
      <c r="W173" s="386"/>
      <c r="X173" s="387"/>
      <c r="Y173" s="388"/>
      <c r="AF173" s="329"/>
      <c r="AG173" s="330"/>
    </row>
    <row r="174" spans="1:33" s="326" customFormat="1" ht="18" customHeight="1" x14ac:dyDescent="0.25">
      <c r="A174" s="325"/>
      <c r="B174" s="325"/>
      <c r="C174" s="325"/>
      <c r="D174" s="325"/>
      <c r="E174" s="325"/>
      <c r="F174" s="325"/>
      <c r="I174" s="327"/>
      <c r="J174" s="327"/>
      <c r="K174" s="327"/>
      <c r="L174" s="327"/>
      <c r="M174" s="327"/>
      <c r="N174" s="327"/>
      <c r="O174" s="327"/>
      <c r="P174" s="327"/>
      <c r="Q174" s="327"/>
      <c r="R174" s="327"/>
      <c r="S174" s="327"/>
      <c r="T174" s="385"/>
      <c r="U174" s="345"/>
      <c r="V174" s="386"/>
      <c r="W174" s="386"/>
      <c r="X174" s="387"/>
      <c r="Y174" s="388"/>
      <c r="AF174" s="329"/>
      <c r="AG174" s="330"/>
    </row>
    <row r="175" spans="1:33" s="326" customFormat="1" ht="18" customHeight="1" x14ac:dyDescent="0.25">
      <c r="A175" s="325"/>
      <c r="B175" s="325"/>
      <c r="C175" s="325"/>
      <c r="D175" s="325"/>
      <c r="E175" s="325"/>
      <c r="F175" s="325"/>
      <c r="I175" s="327"/>
      <c r="J175" s="327"/>
      <c r="K175" s="327"/>
      <c r="L175" s="327"/>
      <c r="M175" s="327"/>
      <c r="N175" s="327"/>
      <c r="O175" s="327"/>
      <c r="P175" s="327"/>
      <c r="Q175" s="327"/>
      <c r="R175" s="327"/>
      <c r="S175" s="327"/>
      <c r="T175" s="385"/>
      <c r="U175" s="345"/>
      <c r="V175" s="386"/>
      <c r="W175" s="386"/>
      <c r="X175" s="387"/>
      <c r="Y175" s="388"/>
      <c r="AF175" s="329"/>
      <c r="AG175" s="330"/>
    </row>
    <row r="176" spans="1:33" s="326" customFormat="1" ht="18" customHeight="1" x14ac:dyDescent="0.25">
      <c r="A176" s="325"/>
      <c r="B176" s="325"/>
      <c r="C176" s="325"/>
      <c r="D176" s="325"/>
      <c r="E176" s="325"/>
      <c r="F176" s="325"/>
      <c r="I176" s="327"/>
      <c r="J176" s="327"/>
      <c r="K176" s="327"/>
      <c r="L176" s="327"/>
      <c r="M176" s="327"/>
      <c r="N176" s="327"/>
      <c r="O176" s="327"/>
      <c r="P176" s="327"/>
      <c r="Q176" s="327"/>
      <c r="R176" s="327"/>
      <c r="S176" s="327"/>
      <c r="T176" s="385"/>
      <c r="U176" s="345"/>
      <c r="V176" s="386"/>
      <c r="W176" s="386"/>
      <c r="X176" s="387"/>
      <c r="Y176" s="388"/>
      <c r="Z176" s="389"/>
      <c r="AA176" s="390"/>
      <c r="AB176" s="391"/>
      <c r="AC176" s="392"/>
      <c r="AD176" s="394"/>
      <c r="AF176" s="329"/>
      <c r="AG176" s="330"/>
    </row>
    <row r="177" spans="1:30" s="326" customFormat="1" x14ac:dyDescent="0.25">
      <c r="A177" s="325"/>
      <c r="B177" s="26"/>
      <c r="C177" s="26"/>
      <c r="D177" s="26"/>
      <c r="E177" s="26"/>
      <c r="F177" s="26"/>
      <c r="G177" s="1"/>
      <c r="H177" s="1"/>
      <c r="I177" s="25"/>
      <c r="J177" s="25"/>
      <c r="K177" s="25"/>
      <c r="L177" s="327"/>
      <c r="M177" s="327"/>
      <c r="N177" s="327"/>
      <c r="O177" s="327"/>
      <c r="P177" s="327"/>
      <c r="Q177" s="327"/>
      <c r="R177" s="327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</row>
    <row r="178" spans="1:30" s="326" customFormat="1" x14ac:dyDescent="0.25">
      <c r="A178" s="325"/>
      <c r="B178" s="26"/>
      <c r="C178" s="26"/>
      <c r="D178" s="26"/>
      <c r="E178" s="26"/>
      <c r="F178" s="26"/>
      <c r="G178" s="1"/>
      <c r="H178" s="1"/>
      <c r="I178" s="25"/>
      <c r="J178" s="25"/>
      <c r="K178" s="25"/>
      <c r="L178" s="327"/>
      <c r="M178" s="327"/>
      <c r="N178" s="327"/>
      <c r="O178" s="327"/>
      <c r="P178" s="327"/>
      <c r="Q178" s="327"/>
      <c r="R178" s="327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</row>
    <row r="179" spans="1:30" s="326" customFormat="1" x14ac:dyDescent="0.25">
      <c r="A179" s="325"/>
      <c r="B179" s="26"/>
      <c r="C179" s="26"/>
      <c r="D179" s="26"/>
      <c r="E179" s="26"/>
      <c r="F179" s="26"/>
      <c r="G179" s="1"/>
      <c r="H179" s="1"/>
      <c r="I179" s="25"/>
      <c r="J179" s="25"/>
      <c r="K179" s="25"/>
      <c r="L179" s="327"/>
      <c r="M179" s="327"/>
      <c r="N179" s="327"/>
      <c r="O179" s="327"/>
      <c r="P179" s="327"/>
      <c r="Q179" s="327"/>
      <c r="R179" s="327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</row>
    <row r="180" spans="1:30" s="326" customFormat="1" x14ac:dyDescent="0.25">
      <c r="A180" s="325"/>
      <c r="B180" s="26"/>
      <c r="C180" s="26"/>
      <c r="D180" s="26"/>
      <c r="E180" s="26"/>
      <c r="F180" s="26"/>
      <c r="G180" s="1"/>
      <c r="H180" s="1"/>
      <c r="I180" s="25"/>
      <c r="J180" s="25"/>
      <c r="K180" s="25"/>
      <c r="L180" s="327"/>
      <c r="M180" s="327"/>
      <c r="N180" s="327"/>
      <c r="O180" s="327"/>
      <c r="P180" s="327"/>
      <c r="Q180" s="327"/>
      <c r="R180" s="327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</row>
    <row r="181" spans="1:30" s="326" customFormat="1" x14ac:dyDescent="0.25">
      <c r="A181" s="325"/>
      <c r="B181" s="26"/>
      <c r="C181" s="26"/>
      <c r="D181" s="26"/>
      <c r="E181" s="26"/>
      <c r="F181" s="26"/>
      <c r="G181" s="1"/>
      <c r="H181" s="1"/>
      <c r="I181" s="25"/>
      <c r="J181" s="25"/>
      <c r="K181" s="25"/>
      <c r="L181" s="327"/>
      <c r="M181" s="327"/>
      <c r="N181" s="327"/>
      <c r="O181" s="327"/>
      <c r="P181" s="327"/>
      <c r="Q181" s="327"/>
      <c r="R181" s="327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</row>
    <row r="182" spans="1:30" s="326" customFormat="1" x14ac:dyDescent="0.25">
      <c r="A182" s="325"/>
      <c r="B182" s="26"/>
      <c r="C182" s="26"/>
      <c r="D182" s="26"/>
      <c r="E182" s="26"/>
      <c r="F182" s="26"/>
      <c r="G182" s="1"/>
      <c r="H182" s="1"/>
      <c r="I182" s="25"/>
      <c r="J182" s="25"/>
      <c r="K182" s="25"/>
      <c r="L182" s="327"/>
      <c r="M182" s="327"/>
      <c r="N182" s="327"/>
      <c r="O182" s="327"/>
      <c r="P182" s="327"/>
      <c r="Q182" s="327"/>
      <c r="R182" s="327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</row>
    <row r="183" spans="1:30" s="326" customFormat="1" x14ac:dyDescent="0.25">
      <c r="A183" s="325"/>
      <c r="B183" s="26"/>
      <c r="C183" s="26"/>
      <c r="D183" s="26"/>
      <c r="E183" s="26"/>
      <c r="F183" s="26"/>
      <c r="G183" s="1"/>
      <c r="H183" s="1"/>
      <c r="I183" s="25"/>
      <c r="J183" s="25"/>
      <c r="K183" s="25"/>
      <c r="L183" s="327"/>
      <c r="M183" s="327"/>
      <c r="N183" s="327"/>
      <c r="O183" s="327"/>
      <c r="P183" s="327"/>
      <c r="Q183" s="327"/>
      <c r="R183" s="327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</row>
    <row r="184" spans="1:30" s="326" customFormat="1" x14ac:dyDescent="0.25">
      <c r="A184" s="325"/>
      <c r="B184" s="26"/>
      <c r="C184" s="26"/>
      <c r="D184" s="26"/>
      <c r="E184" s="26"/>
      <c r="F184" s="26"/>
      <c r="G184" s="1"/>
      <c r="H184" s="1"/>
      <c r="I184" s="25"/>
      <c r="J184" s="25"/>
      <c r="K184" s="25"/>
      <c r="L184" s="327"/>
      <c r="M184" s="327"/>
      <c r="N184" s="327"/>
      <c r="O184" s="327"/>
      <c r="P184" s="327"/>
      <c r="Q184" s="327"/>
      <c r="R184" s="327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</row>
    <row r="185" spans="1:30" s="326" customFormat="1" x14ac:dyDescent="0.25">
      <c r="A185" s="325"/>
      <c r="B185" s="26"/>
      <c r="C185" s="26"/>
      <c r="D185" s="26"/>
      <c r="E185" s="26"/>
      <c r="F185" s="26"/>
      <c r="G185" s="1"/>
      <c r="H185" s="1"/>
      <c r="I185" s="25"/>
      <c r="J185" s="25"/>
      <c r="K185" s="25"/>
      <c r="L185" s="327"/>
      <c r="M185" s="327"/>
      <c r="N185" s="327"/>
      <c r="O185" s="327"/>
      <c r="P185" s="327"/>
      <c r="Q185" s="327"/>
      <c r="R185" s="327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</row>
    <row r="186" spans="1:30" s="326" customFormat="1" x14ac:dyDescent="0.25">
      <c r="A186" s="325"/>
      <c r="B186" s="26"/>
      <c r="C186" s="26"/>
      <c r="D186" s="26"/>
      <c r="E186" s="26"/>
      <c r="F186" s="26"/>
      <c r="G186" s="1"/>
      <c r="H186" s="1"/>
      <c r="I186" s="25"/>
      <c r="J186" s="25"/>
      <c r="K186" s="25"/>
      <c r="L186" s="327"/>
      <c r="M186" s="327"/>
      <c r="N186" s="327"/>
      <c r="O186" s="327"/>
      <c r="P186" s="327"/>
      <c r="Q186" s="327"/>
      <c r="R186" s="327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</row>
    <row r="187" spans="1:30" s="326" customFormat="1" x14ac:dyDescent="0.25">
      <c r="A187" s="325"/>
      <c r="B187" s="26"/>
      <c r="C187" s="26"/>
      <c r="D187" s="26"/>
      <c r="E187" s="26"/>
      <c r="F187" s="26"/>
      <c r="G187" s="1"/>
      <c r="H187" s="1"/>
      <c r="I187" s="25"/>
      <c r="J187" s="25"/>
      <c r="K187" s="25"/>
      <c r="L187" s="327"/>
      <c r="M187" s="327"/>
      <c r="N187" s="327"/>
      <c r="O187" s="327"/>
      <c r="P187" s="327"/>
      <c r="Q187" s="327"/>
      <c r="R187" s="327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</row>
    <row r="188" spans="1:30" s="326" customFormat="1" x14ac:dyDescent="0.25">
      <c r="A188" s="325"/>
      <c r="B188" s="26"/>
      <c r="C188" s="26"/>
      <c r="D188" s="26"/>
      <c r="E188" s="26"/>
      <c r="F188" s="26"/>
      <c r="G188" s="1"/>
      <c r="H188" s="1"/>
      <c r="I188" s="25"/>
      <c r="J188" s="25"/>
      <c r="K188" s="25"/>
      <c r="L188" s="327"/>
      <c r="M188" s="327"/>
      <c r="N188" s="327"/>
      <c r="O188" s="327"/>
      <c r="P188" s="327"/>
      <c r="Q188" s="327"/>
      <c r="R188" s="327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</row>
    <row r="189" spans="1:30" s="326" customFormat="1" x14ac:dyDescent="0.25">
      <c r="A189" s="325"/>
      <c r="B189" s="26"/>
      <c r="C189" s="26"/>
      <c r="D189" s="26"/>
      <c r="E189" s="26"/>
      <c r="F189" s="26"/>
      <c r="G189" s="1"/>
      <c r="H189" s="1"/>
      <c r="I189" s="25"/>
      <c r="J189" s="25"/>
      <c r="K189" s="25"/>
      <c r="L189" s="327"/>
      <c r="M189" s="327"/>
      <c r="N189" s="327"/>
      <c r="O189" s="327"/>
      <c r="P189" s="327"/>
      <c r="Q189" s="327"/>
      <c r="R189" s="327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</row>
    <row r="190" spans="1:30" s="326" customFormat="1" x14ac:dyDescent="0.25">
      <c r="A190" s="325"/>
      <c r="B190" s="26"/>
      <c r="C190" s="26"/>
      <c r="D190" s="26"/>
      <c r="E190" s="26"/>
      <c r="F190" s="26"/>
      <c r="G190" s="1"/>
      <c r="H190" s="1"/>
      <c r="I190" s="25"/>
      <c r="J190" s="25"/>
      <c r="K190" s="25"/>
      <c r="L190" s="327"/>
      <c r="M190" s="327"/>
      <c r="N190" s="327"/>
      <c r="O190" s="327"/>
      <c r="P190" s="327"/>
      <c r="Q190" s="327"/>
      <c r="R190" s="327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</row>
    <row r="191" spans="1:30" s="326" customFormat="1" x14ac:dyDescent="0.25">
      <c r="A191" s="325"/>
      <c r="B191" s="26"/>
      <c r="C191" s="26"/>
      <c r="D191" s="26"/>
      <c r="E191" s="26"/>
      <c r="F191" s="26"/>
      <c r="G191" s="1"/>
      <c r="H191" s="1"/>
      <c r="I191" s="25"/>
      <c r="J191" s="25"/>
      <c r="K191" s="25"/>
      <c r="L191" s="327"/>
      <c r="M191" s="327"/>
      <c r="N191" s="327"/>
      <c r="O191" s="327"/>
      <c r="P191" s="327"/>
      <c r="Q191" s="327"/>
      <c r="R191" s="327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</row>
    <row r="192" spans="1:30" s="326" customFormat="1" x14ac:dyDescent="0.25">
      <c r="A192" s="325"/>
      <c r="B192" s="26"/>
      <c r="C192" s="26"/>
      <c r="D192" s="26"/>
      <c r="E192" s="26"/>
      <c r="F192" s="26"/>
      <c r="G192" s="1"/>
      <c r="H192" s="1"/>
      <c r="I192" s="25"/>
      <c r="J192" s="25"/>
      <c r="K192" s="25"/>
      <c r="L192" s="327"/>
      <c r="M192" s="327"/>
      <c r="N192" s="327"/>
      <c r="O192" s="327"/>
      <c r="P192" s="327"/>
      <c r="Q192" s="327"/>
      <c r="R192" s="327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</row>
    <row r="193" spans="1:30" s="326" customFormat="1" x14ac:dyDescent="0.25">
      <c r="A193" s="325"/>
      <c r="B193" s="26"/>
      <c r="C193" s="26"/>
      <c r="D193" s="26"/>
      <c r="E193" s="26"/>
      <c r="F193" s="26"/>
      <c r="G193" s="1"/>
      <c r="H193" s="1"/>
      <c r="I193" s="25"/>
      <c r="J193" s="25"/>
      <c r="K193" s="25"/>
      <c r="L193" s="327"/>
      <c r="M193" s="327"/>
      <c r="N193" s="327"/>
      <c r="O193" s="327"/>
      <c r="P193" s="327"/>
      <c r="Q193" s="327"/>
      <c r="R193" s="327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</row>
    <row r="194" spans="1:30" s="326" customFormat="1" x14ac:dyDescent="0.25">
      <c r="A194" s="325"/>
      <c r="B194" s="26"/>
      <c r="C194" s="26"/>
      <c r="D194" s="26"/>
      <c r="E194" s="26"/>
      <c r="F194" s="26"/>
      <c r="G194" s="1"/>
      <c r="H194" s="1"/>
      <c r="I194" s="25"/>
      <c r="J194" s="25"/>
      <c r="K194" s="25"/>
      <c r="L194" s="327"/>
      <c r="M194" s="327"/>
      <c r="N194" s="327"/>
      <c r="O194" s="327"/>
      <c r="P194" s="327"/>
      <c r="Q194" s="327"/>
      <c r="R194" s="327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</row>
    <row r="195" spans="1:30" s="326" customFormat="1" x14ac:dyDescent="0.25">
      <c r="A195" s="325"/>
      <c r="B195" s="26"/>
      <c r="C195" s="26"/>
      <c r="D195" s="26"/>
      <c r="E195" s="26"/>
      <c r="F195" s="26"/>
      <c r="G195" s="1"/>
      <c r="H195" s="1"/>
      <c r="I195" s="25"/>
      <c r="J195" s="25"/>
      <c r="K195" s="25"/>
      <c r="L195" s="327"/>
      <c r="M195" s="327"/>
      <c r="N195" s="327"/>
      <c r="O195" s="327"/>
      <c r="P195" s="327"/>
      <c r="Q195" s="327"/>
      <c r="R195" s="327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</row>
    <row r="196" spans="1:30" s="326" customFormat="1" x14ac:dyDescent="0.25">
      <c r="A196" s="325"/>
      <c r="B196" s="26"/>
      <c r="C196" s="26"/>
      <c r="D196" s="26"/>
      <c r="E196" s="26"/>
      <c r="F196" s="26"/>
      <c r="G196" s="1"/>
      <c r="H196" s="1"/>
      <c r="I196" s="25"/>
      <c r="J196" s="25"/>
      <c r="K196" s="25"/>
      <c r="L196" s="327"/>
      <c r="M196" s="327"/>
      <c r="N196" s="327"/>
      <c r="O196" s="327"/>
      <c r="P196" s="327"/>
      <c r="Q196" s="327"/>
      <c r="R196" s="327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</row>
    <row r="197" spans="1:30" s="326" customFormat="1" x14ac:dyDescent="0.25">
      <c r="A197" s="325"/>
      <c r="B197" s="26"/>
      <c r="C197" s="26"/>
      <c r="D197" s="26"/>
      <c r="E197" s="26"/>
      <c r="F197" s="26"/>
      <c r="G197" s="1"/>
      <c r="H197" s="1"/>
      <c r="I197" s="25"/>
      <c r="J197" s="25"/>
      <c r="K197" s="25"/>
      <c r="L197" s="327"/>
      <c r="M197" s="327"/>
      <c r="N197" s="327"/>
      <c r="O197" s="327"/>
      <c r="P197" s="327"/>
      <c r="Q197" s="327"/>
      <c r="R197" s="327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</row>
    <row r="198" spans="1:30" s="326" customFormat="1" x14ac:dyDescent="0.25">
      <c r="A198" s="325"/>
      <c r="B198" s="26"/>
      <c r="C198" s="26"/>
      <c r="D198" s="26"/>
      <c r="E198" s="26"/>
      <c r="F198" s="26"/>
      <c r="G198" s="1"/>
      <c r="H198" s="1"/>
      <c r="I198" s="25"/>
      <c r="J198" s="25"/>
      <c r="K198" s="25"/>
      <c r="L198" s="327"/>
      <c r="M198" s="327"/>
      <c r="N198" s="327"/>
      <c r="O198" s="327"/>
      <c r="P198" s="327"/>
      <c r="Q198" s="327"/>
      <c r="R198" s="327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</row>
    <row r="199" spans="1:30" s="326" customFormat="1" x14ac:dyDescent="0.25">
      <c r="A199" s="325"/>
      <c r="B199" s="26"/>
      <c r="C199" s="26"/>
      <c r="D199" s="26"/>
      <c r="E199" s="26"/>
      <c r="F199" s="26"/>
      <c r="G199" s="1"/>
      <c r="H199" s="1"/>
      <c r="I199" s="25"/>
      <c r="J199" s="25"/>
      <c r="K199" s="25"/>
      <c r="L199" s="327"/>
      <c r="M199" s="327"/>
      <c r="N199" s="327"/>
      <c r="O199" s="327"/>
      <c r="P199" s="327"/>
      <c r="Q199" s="327"/>
      <c r="R199" s="327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</row>
    <row r="200" spans="1:30" s="326" customFormat="1" x14ac:dyDescent="0.25">
      <c r="A200" s="325"/>
      <c r="B200" s="26"/>
      <c r="C200" s="26"/>
      <c r="D200" s="26"/>
      <c r="E200" s="26"/>
      <c r="F200" s="26"/>
      <c r="G200" s="1"/>
      <c r="H200" s="1"/>
      <c r="I200" s="25"/>
      <c r="J200" s="25"/>
      <c r="K200" s="25"/>
      <c r="L200" s="327"/>
      <c r="M200" s="327"/>
      <c r="N200" s="327"/>
      <c r="O200" s="327"/>
      <c r="P200" s="327"/>
      <c r="Q200" s="327"/>
      <c r="R200" s="327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</row>
    <row r="201" spans="1:30" s="326" customFormat="1" x14ac:dyDescent="0.25">
      <c r="A201" s="325"/>
      <c r="B201" s="26"/>
      <c r="C201" s="26"/>
      <c r="D201" s="26"/>
      <c r="E201" s="26"/>
      <c r="F201" s="26"/>
      <c r="G201" s="1"/>
      <c r="H201" s="1"/>
      <c r="I201" s="25"/>
      <c r="J201" s="25"/>
      <c r="K201" s="25"/>
      <c r="L201" s="327"/>
      <c r="M201" s="327"/>
      <c r="N201" s="327"/>
      <c r="O201" s="327"/>
      <c r="P201" s="327"/>
      <c r="Q201" s="327"/>
      <c r="R201" s="327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</row>
    <row r="202" spans="1:30" s="326" customFormat="1" x14ac:dyDescent="0.25">
      <c r="A202" s="325"/>
      <c r="B202" s="26"/>
      <c r="C202" s="26"/>
      <c r="D202" s="26"/>
      <c r="E202" s="26"/>
      <c r="F202" s="26"/>
      <c r="G202" s="1"/>
      <c r="H202" s="1"/>
      <c r="I202" s="25"/>
      <c r="J202" s="25"/>
      <c r="K202" s="25"/>
      <c r="L202" s="327"/>
      <c r="M202" s="327"/>
      <c r="N202" s="327"/>
      <c r="O202" s="327"/>
      <c r="P202" s="327"/>
      <c r="Q202" s="327"/>
      <c r="R202" s="327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</row>
    <row r="203" spans="1:30" s="326" customFormat="1" x14ac:dyDescent="0.25">
      <c r="A203" s="325"/>
      <c r="B203" s="26"/>
      <c r="C203" s="26"/>
      <c r="D203" s="26"/>
      <c r="E203" s="26"/>
      <c r="F203" s="26"/>
      <c r="G203" s="1"/>
      <c r="H203" s="1"/>
      <c r="I203" s="25"/>
      <c r="J203" s="25"/>
      <c r="K203" s="25"/>
      <c r="L203" s="327"/>
      <c r="M203" s="327"/>
      <c r="N203" s="327"/>
      <c r="O203" s="327"/>
      <c r="P203" s="327"/>
      <c r="Q203" s="327"/>
      <c r="R203" s="327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</row>
    <row r="204" spans="1:30" s="326" customFormat="1" x14ac:dyDescent="0.25">
      <c r="A204" s="325"/>
      <c r="B204" s="26"/>
      <c r="C204" s="26"/>
      <c r="D204" s="26"/>
      <c r="E204" s="26"/>
      <c r="F204" s="26"/>
      <c r="G204" s="1"/>
      <c r="H204" s="1"/>
      <c r="I204" s="25"/>
      <c r="J204" s="25"/>
      <c r="K204" s="25"/>
      <c r="L204" s="327"/>
      <c r="M204" s="327"/>
      <c r="N204" s="327"/>
      <c r="O204" s="327"/>
      <c r="P204" s="327"/>
      <c r="Q204" s="327"/>
      <c r="R204" s="327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</row>
    <row r="205" spans="1:30" s="326" customFormat="1" x14ac:dyDescent="0.25">
      <c r="A205" s="325"/>
      <c r="B205" s="26"/>
      <c r="C205" s="26"/>
      <c r="D205" s="26"/>
      <c r="E205" s="26"/>
      <c r="F205" s="26"/>
      <c r="G205" s="1"/>
      <c r="H205" s="1"/>
      <c r="I205" s="25"/>
      <c r="J205" s="25"/>
      <c r="K205" s="25"/>
      <c r="L205" s="327"/>
      <c r="M205" s="327"/>
      <c r="N205" s="327"/>
      <c r="O205" s="327"/>
      <c r="P205" s="327"/>
      <c r="Q205" s="327"/>
      <c r="R205" s="327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</row>
    <row r="206" spans="1:30" s="326" customFormat="1" x14ac:dyDescent="0.25">
      <c r="A206" s="325"/>
      <c r="B206" s="26"/>
      <c r="C206" s="26"/>
      <c r="D206" s="26"/>
      <c r="E206" s="26"/>
      <c r="F206" s="26"/>
      <c r="G206" s="1"/>
      <c r="H206" s="1"/>
      <c r="I206" s="25"/>
      <c r="J206" s="25"/>
      <c r="K206" s="25"/>
      <c r="L206" s="327"/>
      <c r="M206" s="327"/>
      <c r="N206" s="327"/>
      <c r="O206" s="327"/>
      <c r="P206" s="327"/>
      <c r="Q206" s="327"/>
      <c r="R206" s="327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</row>
    <row r="207" spans="1:30" s="326" customFormat="1" x14ac:dyDescent="0.25">
      <c r="A207" s="325"/>
      <c r="B207" s="26"/>
      <c r="C207" s="26"/>
      <c r="D207" s="26"/>
      <c r="E207" s="26"/>
      <c r="F207" s="26"/>
      <c r="G207" s="1"/>
      <c r="H207" s="1"/>
      <c r="I207" s="25"/>
      <c r="J207" s="25"/>
      <c r="K207" s="25"/>
      <c r="L207" s="327"/>
      <c r="M207" s="327"/>
      <c r="N207" s="327"/>
      <c r="O207" s="327"/>
      <c r="P207" s="327"/>
      <c r="Q207" s="327"/>
      <c r="R207" s="327"/>
      <c r="T207" s="385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</row>
  </sheetData>
  <autoFilter ref="L26:L170">
    <filterColumn colId="0">
      <filters>
        <filter val="1"/>
      </filters>
    </filterColumn>
  </autoFilter>
  <mergeCells count="131">
    <mergeCell ref="T27:T28"/>
    <mergeCell ref="V27:W28"/>
    <mergeCell ref="X27:X28"/>
    <mergeCell ref="Y27:Y28"/>
    <mergeCell ref="Z27:AA27"/>
    <mergeCell ref="AB27:AC27"/>
    <mergeCell ref="AD27:AD28"/>
    <mergeCell ref="V29:W29"/>
    <mergeCell ref="V30:W30"/>
    <mergeCell ref="V31:W31"/>
    <mergeCell ref="V32:W32"/>
    <mergeCell ref="V33:W33"/>
    <mergeCell ref="W23:AB23"/>
    <mergeCell ref="AC23:AD23"/>
    <mergeCell ref="W24:AB24"/>
    <mergeCell ref="W25:AB25"/>
    <mergeCell ref="V40:W40"/>
    <mergeCell ref="V41:W41"/>
    <mergeCell ref="V42:W42"/>
    <mergeCell ref="V43:W43"/>
    <mergeCell ref="V44:W44"/>
    <mergeCell ref="V45:W45"/>
    <mergeCell ref="V34:W34"/>
    <mergeCell ref="V35:W35"/>
    <mergeCell ref="V36:W36"/>
    <mergeCell ref="V37:W37"/>
    <mergeCell ref="V38:W38"/>
    <mergeCell ref="V52:W52"/>
    <mergeCell ref="V53:W53"/>
    <mergeCell ref="V54:W54"/>
    <mergeCell ref="V55:W55"/>
    <mergeCell ref="V56:W56"/>
    <mergeCell ref="V57:W57"/>
    <mergeCell ref="V46:W46"/>
    <mergeCell ref="V47:W47"/>
    <mergeCell ref="V48:W48"/>
    <mergeCell ref="V49:W49"/>
    <mergeCell ref="V50:W50"/>
    <mergeCell ref="V51:W51"/>
    <mergeCell ref="V64:W64"/>
    <mergeCell ref="V65:W65"/>
    <mergeCell ref="V66:W66"/>
    <mergeCell ref="V67:W67"/>
    <mergeCell ref="V68:W68"/>
    <mergeCell ref="V69:W69"/>
    <mergeCell ref="V58:W58"/>
    <mergeCell ref="V59:W59"/>
    <mergeCell ref="V60:W60"/>
    <mergeCell ref="V61:W61"/>
    <mergeCell ref="V62:W62"/>
    <mergeCell ref="V63:W63"/>
    <mergeCell ref="V76:W76"/>
    <mergeCell ref="V77:W77"/>
    <mergeCell ref="V78:W78"/>
    <mergeCell ref="V79:W79"/>
    <mergeCell ref="V80:W80"/>
    <mergeCell ref="V81:W81"/>
    <mergeCell ref="V70:W70"/>
    <mergeCell ref="V71:W71"/>
    <mergeCell ref="V72:W72"/>
    <mergeCell ref="V73:W73"/>
    <mergeCell ref="V74:W74"/>
    <mergeCell ref="V75:W75"/>
    <mergeCell ref="V88:W88"/>
    <mergeCell ref="V89:W89"/>
    <mergeCell ref="V90:W90"/>
    <mergeCell ref="V91:W91"/>
    <mergeCell ref="V92:W92"/>
    <mergeCell ref="V93:W93"/>
    <mergeCell ref="V82:W82"/>
    <mergeCell ref="V83:W83"/>
    <mergeCell ref="V84:W84"/>
    <mergeCell ref="V85:W85"/>
    <mergeCell ref="V86:W86"/>
    <mergeCell ref="V87:W87"/>
    <mergeCell ref="V100:W100"/>
    <mergeCell ref="V101:W101"/>
    <mergeCell ref="V102:W102"/>
    <mergeCell ref="V103:W103"/>
    <mergeCell ref="V104:W104"/>
    <mergeCell ref="V121:W121"/>
    <mergeCell ref="V94:W94"/>
    <mergeCell ref="V95:W95"/>
    <mergeCell ref="V96:W96"/>
    <mergeCell ref="V97:W97"/>
    <mergeCell ref="V98:W98"/>
    <mergeCell ref="V99:W99"/>
    <mergeCell ref="V127:Z127"/>
    <mergeCell ref="V128:Z128"/>
    <mergeCell ref="V129:Z129"/>
    <mergeCell ref="V130:Z130"/>
    <mergeCell ref="V131:Z131"/>
    <mergeCell ref="V132:Z132"/>
    <mergeCell ref="X121:Y121"/>
    <mergeCell ref="V122:Z122"/>
    <mergeCell ref="V123:Z123"/>
    <mergeCell ref="V124:Z124"/>
    <mergeCell ref="V125:Z125"/>
    <mergeCell ref="V126:Z126"/>
    <mergeCell ref="V140:Z140"/>
    <mergeCell ref="V141:Z141"/>
    <mergeCell ref="V142:Z142"/>
    <mergeCell ref="V143:Z143"/>
    <mergeCell ref="V144:Z144"/>
    <mergeCell ref="V145:Z145"/>
    <mergeCell ref="V133:Z133"/>
    <mergeCell ref="V135:Z135"/>
    <mergeCell ref="V136:Z136"/>
    <mergeCell ref="V137:Z137"/>
    <mergeCell ref="V138:Z138"/>
    <mergeCell ref="V139:Z139"/>
    <mergeCell ref="AC151:AC152"/>
    <mergeCell ref="AD151:AD152"/>
    <mergeCell ref="V153:W153"/>
    <mergeCell ref="V154:W154"/>
    <mergeCell ref="V155:W155"/>
    <mergeCell ref="V146:Z146"/>
    <mergeCell ref="V149:Z149"/>
    <mergeCell ref="T151:T152"/>
    <mergeCell ref="V151:W152"/>
    <mergeCell ref="X151:X152"/>
    <mergeCell ref="Y151:AA151"/>
    <mergeCell ref="V162:W162"/>
    <mergeCell ref="V163:W163"/>
    <mergeCell ref="V156:W156"/>
    <mergeCell ref="V157:W157"/>
    <mergeCell ref="V158:W158"/>
    <mergeCell ref="V159:W159"/>
    <mergeCell ref="V160:W160"/>
    <mergeCell ref="V161:W161"/>
    <mergeCell ref="AB151:AB152"/>
  </mergeCells>
  <conditionalFormatting sqref="T117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5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6:H168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70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4:H146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7:H148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6:G170 G105 G108:G117">
      <formula1>"CONSULTORIA,SICRO"</formula1>
    </dataValidation>
    <dataValidation type="whole" allowBlank="1" showInputMessage="1" showErrorMessage="1" sqref="T105 T108:T117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  <outlinePr summaryBelow="0"/>
    <pageSetUpPr fitToPage="1"/>
  </sheetPr>
  <dimension ref="A1:AG206"/>
  <sheetViews>
    <sheetView showGridLines="0" zoomScaleNormal="100" zoomScaleSheetLayoutView="85" workbookViewId="0">
      <pane xSplit="20" ySplit="25" topLeftCell="U151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1" hidden="1" customWidth="1" outlineLevel="1"/>
    <col min="8" max="8" width="10.5703125" style="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5.140625" style="1" hidden="1" customWidth="1"/>
    <col min="20" max="20" width="10.7109375" style="24" hidden="1" customWidth="1"/>
    <col min="21" max="21" width="0.42578125" style="24" customWidth="1"/>
    <col min="22" max="22" width="17.5703125" style="24" customWidth="1"/>
    <col min="23" max="23" width="22.5703125" style="24" customWidth="1"/>
    <col min="24" max="24" width="6.140625" style="24" customWidth="1"/>
    <col min="25" max="25" width="9.5703125" style="24" customWidth="1"/>
    <col min="26" max="29" width="10.5703125" style="24" customWidth="1"/>
    <col min="30" max="30" width="15.5703125" style="24" customWidth="1"/>
    <col min="31" max="31" width="0.5703125" style="1" customWidth="1"/>
    <col min="32" max="32" width="12.5703125" style="1" customWidth="1"/>
    <col min="33" max="33" width="7.5703125" style="1" customWidth="1"/>
    <col min="34" max="16384" width="8.5703125" style="1"/>
  </cols>
  <sheetData>
    <row r="1" spans="1:18" x14ac:dyDescent="0.25">
      <c r="A1" s="234" t="s">
        <v>16</v>
      </c>
      <c r="B1" s="25" t="str">
        <f>CONCATENATE($V$25)</f>
        <v>05 01 03</v>
      </c>
      <c r="C1" s="25" t="str">
        <f>CONCATENATE($W$25)</f>
        <v>APOIO TÉCNICO A EXECUÇÃO DE SUPERVISÃO DE OBRAS - ACOMPANHAMENTO TECNOLÓGICO</v>
      </c>
      <c r="D1" s="25" t="str">
        <f>CONCATENATE($AC$25)</f>
        <v>Mês</v>
      </c>
      <c r="E1" s="231">
        <f>$AD$164</f>
        <v>53585.93</v>
      </c>
      <c r="F1" s="231">
        <f>$AD$169</f>
        <v>69989.78</v>
      </c>
      <c r="G1" s="233">
        <f>$T$122</f>
        <v>1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1"/>
    </row>
    <row r="4" spans="1:18" hidden="1" outlineLevel="1" x14ac:dyDescent="0.25">
      <c r="B4" s="228"/>
      <c r="C4" s="228"/>
      <c r="G4" s="316"/>
      <c r="J4" s="228"/>
      <c r="K4" s="1"/>
    </row>
    <row r="5" spans="1:18" hidden="1" outlineLevel="1" x14ac:dyDescent="0.25">
      <c r="B5" s="228"/>
      <c r="C5" s="228"/>
      <c r="G5" s="316"/>
      <c r="H5" s="316"/>
      <c r="J5" s="228"/>
      <c r="K5" s="1"/>
    </row>
    <row r="6" spans="1:18" hidden="1" outlineLevel="1" x14ac:dyDescent="0.25">
      <c r="B6" s="228"/>
      <c r="G6" s="316"/>
      <c r="H6" s="317"/>
      <c r="J6" s="228"/>
      <c r="K6" s="1"/>
    </row>
    <row r="7" spans="1:18" hidden="1" outlineLevel="1" x14ac:dyDescent="0.25">
      <c r="G7" s="318"/>
      <c r="H7" s="319"/>
      <c r="J7" s="1"/>
      <c r="K7" s="1"/>
    </row>
    <row r="8" spans="1:18" hidden="1" outlineLevel="1" x14ac:dyDescent="0.25">
      <c r="G8" s="318"/>
      <c r="H8" s="320"/>
      <c r="J8" s="1"/>
      <c r="K8" s="1"/>
    </row>
    <row r="9" spans="1:18" hidden="1" outlineLevel="1" x14ac:dyDescent="0.25">
      <c r="G9" s="316"/>
      <c r="H9" s="321"/>
      <c r="J9" s="1"/>
      <c r="K9" s="1"/>
    </row>
    <row r="10" spans="1:18" hidden="1" outlineLevel="1" x14ac:dyDescent="0.25">
      <c r="G10" s="316"/>
      <c r="H10" s="321"/>
      <c r="J10" s="1"/>
      <c r="K10" s="1"/>
    </row>
    <row r="11" spans="1:18" hidden="1" outlineLevel="1" x14ac:dyDescent="0.25">
      <c r="G11" s="316"/>
      <c r="H11" s="321"/>
      <c r="J11" s="1"/>
      <c r="K11" s="1"/>
    </row>
    <row r="12" spans="1:18" hidden="1" outlineLevel="1" x14ac:dyDescent="0.25">
      <c r="G12" s="316"/>
      <c r="H12" s="321"/>
      <c r="J12" s="1"/>
      <c r="K12" s="1"/>
    </row>
    <row r="13" spans="1:18" hidden="1" outlineLevel="1" x14ac:dyDescent="0.25">
      <c r="G13" s="316"/>
      <c r="H13" s="321"/>
      <c r="J13" s="1"/>
      <c r="K13" s="1"/>
    </row>
    <row r="14" spans="1:18" hidden="1" outlineLevel="1" x14ac:dyDescent="0.25">
      <c r="G14" s="316"/>
      <c r="H14" s="321"/>
      <c r="J14" s="1"/>
      <c r="K14" s="1"/>
    </row>
    <row r="15" spans="1:18" hidden="1" outlineLevel="1" x14ac:dyDescent="0.25">
      <c r="G15" s="316"/>
      <c r="H15" s="321"/>
      <c r="J15" s="1"/>
      <c r="K15" s="1"/>
    </row>
    <row r="16" spans="1:18" hidden="1" outlineLevel="1" x14ac:dyDescent="0.25">
      <c r="G16" s="316"/>
      <c r="H16" s="321"/>
      <c r="J16" s="1"/>
      <c r="K16" s="1"/>
    </row>
    <row r="17" spans="1:33" hidden="1" outlineLevel="1" x14ac:dyDescent="0.25">
      <c r="G17" s="316"/>
      <c r="H17" s="322"/>
      <c r="J17" s="1"/>
      <c r="K17" s="1"/>
    </row>
    <row r="18" spans="1:33" hidden="1" outlineLevel="1" x14ac:dyDescent="0.25">
      <c r="G18" s="316"/>
      <c r="H18" s="322"/>
      <c r="J18" s="1"/>
      <c r="K18" s="1"/>
    </row>
    <row r="19" spans="1:33" hidden="1" outlineLevel="1" x14ac:dyDescent="0.25">
      <c r="G19" s="25"/>
      <c r="H19" s="25"/>
      <c r="J19" s="1"/>
      <c r="K19" s="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9"/>
    </row>
    <row r="23" spans="1:33" ht="45" customHeight="1" x14ac:dyDescent="0.25">
      <c r="I23" s="25">
        <v>2</v>
      </c>
      <c r="U23" s="323"/>
      <c r="V23" s="324"/>
      <c r="W23" s="574" t="s">
        <v>154</v>
      </c>
      <c r="X23" s="575"/>
      <c r="Y23" s="575"/>
      <c r="Z23" s="575"/>
      <c r="AA23" s="575"/>
      <c r="AB23" s="575"/>
      <c r="AC23" s="576" t="s">
        <v>155</v>
      </c>
      <c r="AD23" s="577"/>
    </row>
    <row r="24" spans="1:33" ht="18" customHeight="1" x14ac:dyDescent="0.25">
      <c r="A24" s="216"/>
      <c r="I24" s="25">
        <v>1</v>
      </c>
      <c r="U24" s="323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306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323"/>
      <c r="V25" s="210" t="s">
        <v>420</v>
      </c>
      <c r="W25" s="579" t="str">
        <f>VLOOKUP(V25,ORÇAMENTO!E:G,2,0)</f>
        <v>APOIO TÉCNICO A EXECUÇÃO DE SUPERVISÃO DE OBRAS - ACOMPANHAMENTO TECNOLÓGICO</v>
      </c>
      <c r="X25" s="579"/>
      <c r="Y25" s="579"/>
      <c r="Z25" s="579"/>
      <c r="AA25" s="579"/>
      <c r="AB25" s="579"/>
      <c r="AC25" s="209" t="str">
        <f>VLOOKUP(V25,ORÇAMENTO!E:G,3,0)</f>
        <v>Mês</v>
      </c>
      <c r="AD25" s="257" t="s">
        <v>410</v>
      </c>
    </row>
    <row r="26" spans="1:33" ht="10.35" customHeight="1" x14ac:dyDescent="0.25">
      <c r="V26" s="4"/>
      <c r="W26" s="4"/>
      <c r="X26" s="4"/>
      <c r="Y26" s="4"/>
      <c r="Z26" s="4"/>
      <c r="AA26" s="4"/>
      <c r="AB26" s="4"/>
      <c r="AC26" s="4"/>
      <c r="AD26" s="4"/>
    </row>
    <row r="27" spans="1:33" s="326" customFormat="1" ht="14.1" customHeight="1" x14ac:dyDescent="0.25">
      <c r="A27" s="325"/>
      <c r="C27" s="325"/>
      <c r="D27" s="325"/>
      <c r="E27" s="325"/>
      <c r="F27" s="325"/>
      <c r="I27" s="327">
        <v>1</v>
      </c>
      <c r="J27" s="327">
        <f>IF(I27=1,1,IF(SUM(J28:J$170)+SUM(I$26:I27)&lt;$I$22,1,0))</f>
        <v>1</v>
      </c>
      <c r="K27" s="327">
        <f t="shared" ref="K27:K90" si="0">MAX(I27:J27)</f>
        <v>1</v>
      </c>
      <c r="L27" s="327">
        <f t="shared" ref="L27:L90" si="1">K27</f>
        <v>1</v>
      </c>
      <c r="M27" s="327"/>
      <c r="N27" s="327"/>
      <c r="O27" s="327"/>
      <c r="P27" s="327"/>
      <c r="Q27" s="327"/>
      <c r="R27" s="327"/>
      <c r="S27" s="327"/>
      <c r="T27" s="580" t="s">
        <v>8</v>
      </c>
      <c r="U27" s="328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F27" s="329"/>
      <c r="AG27" s="330"/>
    </row>
    <row r="28" spans="1:33" s="326" customFormat="1" x14ac:dyDescent="0.25">
      <c r="A28" s="325"/>
      <c r="C28" s="325"/>
      <c r="D28" s="325"/>
      <c r="E28" s="325"/>
      <c r="F28" s="325"/>
      <c r="I28" s="327">
        <v>1</v>
      </c>
      <c r="J28" s="327">
        <f>IF(I28=1,1,IF(SUM(J29:J$170)+SUM(I$26:I28)&lt;$I$22,1,0))</f>
        <v>1</v>
      </c>
      <c r="K28" s="327">
        <f t="shared" si="0"/>
        <v>1</v>
      </c>
      <c r="L28" s="327">
        <f t="shared" si="1"/>
        <v>1</v>
      </c>
      <c r="M28" s="327"/>
      <c r="N28" s="327"/>
      <c r="O28" s="327"/>
      <c r="P28" s="327"/>
      <c r="Q28" s="327"/>
      <c r="R28" s="327"/>
      <c r="S28" s="327"/>
      <c r="T28" s="580"/>
      <c r="U28" s="328"/>
      <c r="V28" s="568"/>
      <c r="W28" s="568"/>
      <c r="X28" s="581"/>
      <c r="Y28" s="581"/>
      <c r="Z28" s="307" t="s">
        <v>65</v>
      </c>
      <c r="AA28" s="307" t="s">
        <v>64</v>
      </c>
      <c r="AB28" s="304" t="s">
        <v>65</v>
      </c>
      <c r="AC28" s="307" t="s">
        <v>64</v>
      </c>
      <c r="AD28" s="584"/>
      <c r="AF28" s="331"/>
      <c r="AG28" s="330"/>
    </row>
    <row r="29" spans="1:33" s="326" customFormat="1" x14ac:dyDescent="0.25">
      <c r="A29" s="327"/>
      <c r="B29" s="122"/>
      <c r="C29" s="332"/>
      <c r="D29" s="332"/>
      <c r="E29" s="332"/>
      <c r="F29" s="122"/>
      <c r="H29" s="333"/>
      <c r="I29" s="327">
        <v>1</v>
      </c>
      <c r="J29" s="327">
        <f>IF(I29=1,1,IF(SUM(J30:J$170)+SUM(I$26:I29)&lt;$I$22,1,0))</f>
        <v>1</v>
      </c>
      <c r="K29" s="327">
        <f t="shared" si="0"/>
        <v>1</v>
      </c>
      <c r="L29" s="327">
        <f t="shared" si="1"/>
        <v>1</v>
      </c>
      <c r="M29" s="327"/>
      <c r="N29" s="327"/>
      <c r="O29" s="327"/>
      <c r="P29" s="327"/>
      <c r="Q29" s="327"/>
      <c r="R29" s="327"/>
      <c r="S29" s="327"/>
      <c r="T29" s="334" t="s">
        <v>63</v>
      </c>
      <c r="U29" s="335"/>
      <c r="V29" s="563" t="s">
        <v>186</v>
      </c>
      <c r="W29" s="563"/>
      <c r="X29" s="131" t="s">
        <v>183</v>
      </c>
      <c r="Y29" s="115">
        <v>1</v>
      </c>
      <c r="Z29" s="115">
        <v>1</v>
      </c>
      <c r="AA29" s="115"/>
      <c r="AB29" s="207">
        <f>VLOOKUP(V29,BASE!$B$5:$E$56,4,FALSE)</f>
        <v>5032.54</v>
      </c>
      <c r="AC29" s="207"/>
      <c r="AD29" s="113">
        <f>TRUNC(Y29*((Z29*AB29)+(AA29*AC29)),4)</f>
        <v>5032.54</v>
      </c>
      <c r="AF29" s="329"/>
      <c r="AG29" s="330"/>
    </row>
    <row r="30" spans="1:33" s="326" customFormat="1" hidden="1" x14ac:dyDescent="0.25">
      <c r="A30" s="327"/>
      <c r="B30" s="122"/>
      <c r="C30" s="332"/>
      <c r="D30" s="332"/>
      <c r="E30" s="332"/>
      <c r="F30" s="122"/>
      <c r="I30" s="327">
        <f t="shared" ref="I30:I40" si="2">IF($AD30=0,0,1)</f>
        <v>0</v>
      </c>
      <c r="J30" s="327">
        <f>IF(I30=1,1,IF(SUM(J31:J$170)+SUM(I$26:I30)&lt;$I$22,1,0))</f>
        <v>0</v>
      </c>
      <c r="K30" s="327">
        <f t="shared" si="0"/>
        <v>0</v>
      </c>
      <c r="L30" s="327">
        <f t="shared" si="1"/>
        <v>0</v>
      </c>
      <c r="M30" s="327"/>
      <c r="N30" s="327"/>
      <c r="O30" s="327"/>
      <c r="P30" s="327"/>
      <c r="Q30" s="327"/>
      <c r="R30" s="327"/>
      <c r="S30" s="327"/>
      <c r="T30" s="334"/>
      <c r="U30" s="335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40" si="3">TRUNC(Y30*((Z30*AB30)+(AA30*AC30)),4)</f>
        <v>0</v>
      </c>
      <c r="AF30" s="329"/>
      <c r="AG30" s="330"/>
    </row>
    <row r="31" spans="1:33" s="326" customFormat="1" hidden="1" x14ac:dyDescent="0.25">
      <c r="A31" s="327"/>
      <c r="B31" s="122"/>
      <c r="C31" s="332"/>
      <c r="D31" s="332"/>
      <c r="E31" s="332"/>
      <c r="F31" s="122"/>
      <c r="I31" s="327">
        <f t="shared" si="2"/>
        <v>0</v>
      </c>
      <c r="J31" s="327">
        <f>IF(I31=1,1,IF(SUM(J32:J$170)+SUM(I$26:I31)&lt;$I$22,1,0))</f>
        <v>0</v>
      </c>
      <c r="K31" s="327">
        <f t="shared" si="0"/>
        <v>0</v>
      </c>
      <c r="L31" s="327">
        <f t="shared" si="1"/>
        <v>0</v>
      </c>
      <c r="M31" s="327"/>
      <c r="N31" s="327"/>
      <c r="O31" s="327"/>
      <c r="P31" s="327"/>
      <c r="Q31" s="327"/>
      <c r="R31" s="327"/>
      <c r="S31" s="327"/>
      <c r="T31" s="334"/>
      <c r="U31" s="335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F31" s="329"/>
      <c r="AG31" s="330"/>
    </row>
    <row r="32" spans="1:33" s="326" customFormat="1" hidden="1" x14ac:dyDescent="0.25">
      <c r="A32" s="327"/>
      <c r="B32" s="122"/>
      <c r="C32" s="332"/>
      <c r="D32" s="332"/>
      <c r="E32" s="332"/>
      <c r="F32" s="122"/>
      <c r="I32" s="327">
        <f t="shared" si="2"/>
        <v>0</v>
      </c>
      <c r="J32" s="327">
        <f>IF(I32=1,1,IF(SUM(J33:J$170)+SUM(I$26:I32)&lt;$I$22,1,0))</f>
        <v>0</v>
      </c>
      <c r="K32" s="327">
        <f t="shared" si="0"/>
        <v>0</v>
      </c>
      <c r="L32" s="327">
        <f t="shared" si="1"/>
        <v>0</v>
      </c>
      <c r="M32" s="327"/>
      <c r="N32" s="327"/>
      <c r="O32" s="327"/>
      <c r="P32" s="327"/>
      <c r="Q32" s="327"/>
      <c r="R32" s="327"/>
      <c r="S32" s="327"/>
      <c r="T32" s="334"/>
      <c r="U32" s="335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F32" s="329"/>
      <c r="AG32" s="330"/>
    </row>
    <row r="33" spans="1:33" s="326" customFormat="1" hidden="1" x14ac:dyDescent="0.25">
      <c r="A33" s="327"/>
      <c r="B33" s="122"/>
      <c r="C33" s="332"/>
      <c r="D33" s="332"/>
      <c r="E33" s="332"/>
      <c r="F33" s="122"/>
      <c r="I33" s="327">
        <f t="shared" si="2"/>
        <v>0</v>
      </c>
      <c r="J33" s="327">
        <f>IF(I33=1,1,IF(SUM(J34:J$170)+SUM(I$26:I33)&lt;$I$22,1,0))</f>
        <v>0</v>
      </c>
      <c r="K33" s="327">
        <f t="shared" si="0"/>
        <v>0</v>
      </c>
      <c r="L33" s="327">
        <f t="shared" si="1"/>
        <v>0</v>
      </c>
      <c r="M33" s="327"/>
      <c r="N33" s="327"/>
      <c r="O33" s="327"/>
      <c r="P33" s="327"/>
      <c r="Q33" s="327"/>
      <c r="R33" s="327"/>
      <c r="S33" s="327"/>
      <c r="T33" s="334"/>
      <c r="U33" s="335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F33" s="329"/>
      <c r="AG33" s="330"/>
    </row>
    <row r="34" spans="1:33" s="326" customFormat="1" hidden="1" x14ac:dyDescent="0.25">
      <c r="A34" s="327"/>
      <c r="B34" s="122"/>
      <c r="C34" s="332"/>
      <c r="D34" s="332"/>
      <c r="E34" s="332"/>
      <c r="F34" s="122"/>
      <c r="I34" s="327">
        <f t="shared" si="2"/>
        <v>0</v>
      </c>
      <c r="J34" s="327">
        <f>IF(I34=1,1,IF(SUM(J35:J$170)+SUM(I$26:I34)&lt;$I$22,1,0))</f>
        <v>0</v>
      </c>
      <c r="K34" s="327">
        <f t="shared" si="0"/>
        <v>0</v>
      </c>
      <c r="L34" s="327">
        <f t="shared" si="1"/>
        <v>0</v>
      </c>
      <c r="M34" s="327"/>
      <c r="N34" s="327"/>
      <c r="O34" s="327"/>
      <c r="P34" s="327"/>
      <c r="Q34" s="327"/>
      <c r="R34" s="327"/>
      <c r="S34" s="327"/>
      <c r="T34" s="334"/>
      <c r="U34" s="335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F34" s="329"/>
      <c r="AG34" s="330"/>
    </row>
    <row r="35" spans="1:33" s="326" customFormat="1" ht="15" customHeight="1" x14ac:dyDescent="0.25">
      <c r="A35" s="327"/>
      <c r="B35" s="122"/>
      <c r="C35" s="332"/>
      <c r="D35" s="332"/>
      <c r="E35" s="332"/>
      <c r="F35" s="122"/>
      <c r="I35" s="327">
        <f t="shared" si="2"/>
        <v>1</v>
      </c>
      <c r="J35" s="327">
        <f>IF(I35=1,1,IF(SUM(J36:J$170)+SUM(I$26:I35)&lt;$I$22,1,0))</f>
        <v>1</v>
      </c>
      <c r="K35" s="327">
        <f t="shared" si="0"/>
        <v>1</v>
      </c>
      <c r="L35" s="327">
        <f t="shared" si="1"/>
        <v>1</v>
      </c>
      <c r="M35" s="327"/>
      <c r="N35" s="327"/>
      <c r="O35" s="327"/>
      <c r="P35" s="327"/>
      <c r="Q35" s="327"/>
      <c r="R35" s="327"/>
      <c r="S35" s="327"/>
      <c r="T35" s="334"/>
      <c r="U35" s="335"/>
      <c r="V35" s="563" t="s">
        <v>192</v>
      </c>
      <c r="W35" s="563"/>
      <c r="X35" s="131" t="s">
        <v>183</v>
      </c>
      <c r="Y35" s="115">
        <v>1</v>
      </c>
      <c r="Z35" s="115">
        <v>1</v>
      </c>
      <c r="AA35" s="115"/>
      <c r="AB35" s="207">
        <f>VLOOKUP(V35,BASE!$B$5:$E$56,4,FALSE)</f>
        <v>2638.6723937404377</v>
      </c>
      <c r="AC35" s="207"/>
      <c r="AD35" s="113">
        <f t="shared" si="3"/>
        <v>2638.6723000000002</v>
      </c>
      <c r="AF35" s="329"/>
      <c r="AG35" s="330"/>
    </row>
    <row r="36" spans="1:33" s="326" customFormat="1" ht="15" customHeight="1" x14ac:dyDescent="0.25">
      <c r="A36" s="327"/>
      <c r="B36" s="122"/>
      <c r="C36" s="332"/>
      <c r="D36" s="332"/>
      <c r="E36" s="332"/>
      <c r="F36" s="122"/>
      <c r="I36" s="327">
        <f t="shared" si="2"/>
        <v>1</v>
      </c>
      <c r="J36" s="327">
        <f>IF(I36=1,1,IF(SUM(J38:J$170)+SUM(I$26:I36)&lt;$I$22,1,0))</f>
        <v>1</v>
      </c>
      <c r="K36" s="327">
        <f t="shared" si="0"/>
        <v>1</v>
      </c>
      <c r="L36" s="327">
        <f t="shared" si="1"/>
        <v>1</v>
      </c>
      <c r="M36" s="327"/>
      <c r="N36" s="327"/>
      <c r="O36" s="327"/>
      <c r="P36" s="327"/>
      <c r="Q36" s="327"/>
      <c r="R36" s="327"/>
      <c r="S36" s="327"/>
      <c r="T36" s="334" t="s">
        <v>62</v>
      </c>
      <c r="U36" s="335"/>
      <c r="V36" s="563" t="s">
        <v>197</v>
      </c>
      <c r="W36" s="563"/>
      <c r="X36" s="131" t="s">
        <v>183</v>
      </c>
      <c r="Y36" s="115">
        <v>1</v>
      </c>
      <c r="Z36" s="115">
        <v>1</v>
      </c>
      <c r="AA36" s="115"/>
      <c r="AB36" s="207">
        <f>VLOOKUP(V36,BASE!$B$5:$E$56,4,FALSE)</f>
        <v>4077.9301311273548</v>
      </c>
      <c r="AC36" s="207"/>
      <c r="AD36" s="113">
        <f t="shared" si="3"/>
        <v>4077.9301</v>
      </c>
      <c r="AF36" s="329"/>
      <c r="AG36" s="330"/>
    </row>
    <row r="37" spans="1:33" s="326" customFormat="1" ht="15" customHeight="1" x14ac:dyDescent="0.25">
      <c r="A37" s="327"/>
      <c r="B37" s="122"/>
      <c r="C37" s="332"/>
      <c r="D37" s="332"/>
      <c r="E37" s="332"/>
      <c r="F37" s="122"/>
      <c r="I37" s="327"/>
      <c r="J37" s="327"/>
      <c r="K37" s="327"/>
      <c r="L37" s="327"/>
      <c r="M37" s="327"/>
      <c r="N37" s="327"/>
      <c r="O37" s="327"/>
      <c r="P37" s="327"/>
      <c r="Q37" s="327"/>
      <c r="R37" s="327"/>
      <c r="S37" s="327"/>
      <c r="T37" s="334"/>
      <c r="U37" s="335"/>
      <c r="V37" s="563" t="s">
        <v>406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VLOOKUP(V37,BASE!$B$5:$E$56,4,FALSE)</f>
        <v>3238.36</v>
      </c>
      <c r="AC37" s="207"/>
      <c r="AD37" s="113">
        <f t="shared" ref="AD37" si="4">TRUNC(Y37*((Z37*AB37)+(AA37*AC37)),4)</f>
        <v>3238.36</v>
      </c>
      <c r="AF37" s="329"/>
      <c r="AG37" s="330"/>
    </row>
    <row r="38" spans="1:33" s="326" customFormat="1" x14ac:dyDescent="0.25">
      <c r="A38" s="327"/>
      <c r="B38" s="122"/>
      <c r="C38" s="332"/>
      <c r="D38" s="332"/>
      <c r="E38" s="332"/>
      <c r="F38" s="122"/>
      <c r="I38" s="327">
        <f t="shared" si="2"/>
        <v>1</v>
      </c>
      <c r="J38" s="327">
        <f>IF(I38=1,1,IF(SUM(J39:J$170)+SUM(I$26:I38)&lt;$I$22,1,0))</f>
        <v>1</v>
      </c>
      <c r="K38" s="327">
        <f t="shared" si="0"/>
        <v>1</v>
      </c>
      <c r="L38" s="327">
        <f t="shared" si="1"/>
        <v>1</v>
      </c>
      <c r="M38" s="327"/>
      <c r="N38" s="327"/>
      <c r="O38" s="327"/>
      <c r="P38" s="327"/>
      <c r="Q38" s="327"/>
      <c r="R38" s="327"/>
      <c r="S38" s="327"/>
      <c r="T38" s="334" t="s">
        <v>61</v>
      </c>
      <c r="U38" s="335"/>
      <c r="V38" s="563" t="s">
        <v>184</v>
      </c>
      <c r="W38" s="563"/>
      <c r="X38" s="131" t="s">
        <v>183</v>
      </c>
      <c r="Y38" s="115">
        <v>2</v>
      </c>
      <c r="Z38" s="115">
        <v>1</v>
      </c>
      <c r="AA38" s="115"/>
      <c r="AB38" s="207">
        <f>VLOOKUP(V38,BASE!$B$5:$E$56,4,FALSE)</f>
        <v>239.7877334815829</v>
      </c>
      <c r="AC38" s="207"/>
      <c r="AD38" s="113">
        <f t="shared" si="3"/>
        <v>479.5754</v>
      </c>
      <c r="AF38" s="329"/>
      <c r="AG38" s="330"/>
    </row>
    <row r="39" spans="1:33" s="326" customFormat="1" x14ac:dyDescent="0.25">
      <c r="A39" s="327"/>
      <c r="B39" s="122"/>
      <c r="C39" s="332"/>
      <c r="D39" s="332"/>
      <c r="E39" s="332"/>
      <c r="F39" s="122"/>
      <c r="I39" s="327">
        <f t="shared" si="2"/>
        <v>1</v>
      </c>
      <c r="J39" s="327">
        <f>IF(I39=1,1,IF(SUM(J40:J$170)+SUM(I$26:I39)&lt;$I$22,1,0))</f>
        <v>1</v>
      </c>
      <c r="K39" s="327">
        <f t="shared" si="0"/>
        <v>1</v>
      </c>
      <c r="L39" s="327">
        <f t="shared" si="1"/>
        <v>1</v>
      </c>
      <c r="M39" s="327"/>
      <c r="N39" s="327"/>
      <c r="O39" s="327"/>
      <c r="P39" s="327"/>
      <c r="Q39" s="327"/>
      <c r="R39" s="327"/>
      <c r="S39" s="327"/>
      <c r="T39" s="334" t="s">
        <v>60</v>
      </c>
      <c r="U39" s="335"/>
      <c r="V39" s="563" t="s">
        <v>185</v>
      </c>
      <c r="W39" s="563"/>
      <c r="X39" s="131" t="s">
        <v>183</v>
      </c>
      <c r="Y39" s="115">
        <v>1</v>
      </c>
      <c r="Z39" s="115">
        <v>1</v>
      </c>
      <c r="AA39" s="115"/>
      <c r="AB39" s="207">
        <f>VLOOKUP(V39,BASE!$B$5:$E$56,4,FALSE)</f>
        <v>65.46508428631158</v>
      </c>
      <c r="AC39" s="207"/>
      <c r="AD39" s="113">
        <f t="shared" si="3"/>
        <v>65.465000000000003</v>
      </c>
      <c r="AF39" s="329"/>
      <c r="AG39" s="330"/>
    </row>
    <row r="40" spans="1:33" s="326" customFormat="1" ht="15" hidden="1" customHeight="1" x14ac:dyDescent="0.25">
      <c r="A40" s="327"/>
      <c r="B40" s="122"/>
      <c r="C40" s="332"/>
      <c r="D40" s="332"/>
      <c r="E40" s="332"/>
      <c r="F40" s="122"/>
      <c r="I40" s="327">
        <f t="shared" si="2"/>
        <v>0</v>
      </c>
      <c r="J40" s="327">
        <f>IF(I40=1,1,IF(SUM(J41:J$170)+SUM(I$26:I40)&lt;$I$22,1,0))</f>
        <v>0</v>
      </c>
      <c r="K40" s="327">
        <f t="shared" si="0"/>
        <v>0</v>
      </c>
      <c r="L40" s="327">
        <f t="shared" si="1"/>
        <v>0</v>
      </c>
      <c r="M40" s="327"/>
      <c r="N40" s="327"/>
      <c r="O40" s="327"/>
      <c r="P40" s="327"/>
      <c r="Q40" s="327"/>
      <c r="R40" s="327"/>
      <c r="S40" s="327"/>
      <c r="T40" s="334"/>
      <c r="U40" s="335"/>
      <c r="V40" s="563" t="s">
        <v>188</v>
      </c>
      <c r="W40" s="563"/>
      <c r="X40" s="131" t="s">
        <v>183</v>
      </c>
      <c r="Y40" s="115">
        <v>1</v>
      </c>
      <c r="Z40" s="115"/>
      <c r="AA40" s="115"/>
      <c r="AB40" s="207">
        <v>476.52199989892074</v>
      </c>
      <c r="AC40" s="207"/>
      <c r="AD40" s="113">
        <f t="shared" si="3"/>
        <v>0</v>
      </c>
      <c r="AF40" s="329"/>
      <c r="AG40" s="330"/>
    </row>
    <row r="41" spans="1:33" s="337" customFormat="1" ht="22.35" customHeight="1" x14ac:dyDescent="0.25">
      <c r="A41" s="336"/>
      <c r="B41" s="336"/>
      <c r="C41" s="336"/>
      <c r="D41" s="336"/>
      <c r="E41" s="336"/>
      <c r="F41" s="336"/>
      <c r="I41" s="327">
        <v>1</v>
      </c>
      <c r="J41" s="327">
        <f>IF(I41=1,1,IF(SUM(J42:J$170)+SUM(I$26:I41)&lt;$I$22,1,0))</f>
        <v>1</v>
      </c>
      <c r="K41" s="327">
        <f t="shared" si="0"/>
        <v>1</v>
      </c>
      <c r="L41" s="327">
        <f t="shared" si="1"/>
        <v>1</v>
      </c>
      <c r="M41" s="327"/>
      <c r="N41" s="327"/>
      <c r="O41" s="327"/>
      <c r="P41" s="327"/>
      <c r="Q41" s="327"/>
      <c r="R41" s="327"/>
      <c r="S41" s="338"/>
      <c r="T41" s="339"/>
      <c r="U41" s="340"/>
      <c r="V41" s="129"/>
      <c r="W41" s="129"/>
      <c r="X41" s="129"/>
      <c r="Y41" s="128"/>
      <c r="Z41" s="165"/>
      <c r="AA41" s="165"/>
      <c r="AB41" s="206"/>
      <c r="AC41" s="125" t="s">
        <v>59</v>
      </c>
      <c r="AD41" s="205">
        <f>SUM(AD29:AD40)</f>
        <v>15532.542800000001</v>
      </c>
      <c r="AF41" s="341"/>
      <c r="AG41" s="342"/>
    </row>
    <row r="42" spans="1:33" s="326" customFormat="1" ht="31.5" customHeight="1" x14ac:dyDescent="0.25">
      <c r="A42" s="325"/>
      <c r="B42" s="325"/>
      <c r="C42" s="325"/>
      <c r="D42" s="325"/>
      <c r="E42" s="325"/>
      <c r="F42" s="325"/>
      <c r="I42" s="327">
        <v>1</v>
      </c>
      <c r="J42" s="327">
        <f>IF(I42=1,1,IF(SUM(J43:J$170)+SUM(I$26:I42)&lt;$I$22,1,0))</f>
        <v>1</v>
      </c>
      <c r="K42" s="327">
        <f t="shared" si="0"/>
        <v>1</v>
      </c>
      <c r="L42" s="327">
        <f t="shared" si="1"/>
        <v>1</v>
      </c>
      <c r="M42" s="327"/>
      <c r="N42" s="327"/>
      <c r="O42" s="327"/>
      <c r="P42" s="327"/>
      <c r="Q42" s="327"/>
      <c r="R42" s="327"/>
      <c r="S42" s="327"/>
      <c r="T42" s="343" t="s">
        <v>8</v>
      </c>
      <c r="U42" s="328"/>
      <c r="V42" s="568" t="s">
        <v>58</v>
      </c>
      <c r="W42" s="568"/>
      <c r="X42" s="134" t="s">
        <v>57</v>
      </c>
      <c r="Y42" s="135" t="s">
        <v>56</v>
      </c>
      <c r="Z42" s="135" t="s">
        <v>55</v>
      </c>
      <c r="AA42" s="135" t="s">
        <v>54</v>
      </c>
      <c r="AB42" s="204" t="s">
        <v>53</v>
      </c>
      <c r="AC42" s="135" t="s">
        <v>52</v>
      </c>
      <c r="AD42" s="305" t="s">
        <v>51</v>
      </c>
      <c r="AF42" s="329"/>
      <c r="AG42" s="330"/>
    </row>
    <row r="43" spans="1:33" s="326" customFormat="1" ht="15" customHeight="1" x14ac:dyDescent="0.25">
      <c r="A43" s="327"/>
      <c r="B43" s="122"/>
      <c r="C43" s="332"/>
      <c r="D43" s="332"/>
      <c r="E43" s="332"/>
      <c r="F43" s="122"/>
      <c r="I43" s="327">
        <v>1</v>
      </c>
      <c r="J43" s="327">
        <f>IF(I43=1,1,IF(SUM(J44:J$170)+SUM(I$26:I43)&lt;$I$22,1,0))</f>
        <v>1</v>
      </c>
      <c r="K43" s="327">
        <f t="shared" si="0"/>
        <v>1</v>
      </c>
      <c r="L43" s="327">
        <f t="shared" si="1"/>
        <v>1</v>
      </c>
      <c r="M43" s="327"/>
      <c r="N43" s="327"/>
      <c r="O43" s="327"/>
      <c r="P43" s="327"/>
      <c r="Q43" s="327"/>
      <c r="R43" s="327"/>
      <c r="S43" s="327"/>
      <c r="T43" s="344"/>
      <c r="U43" s="345"/>
      <c r="V43" s="573" t="s">
        <v>50</v>
      </c>
      <c r="W43" s="573"/>
      <c r="X43" s="131"/>
      <c r="Y43" s="199"/>
      <c r="Z43" s="114"/>
      <c r="AA43" s="202"/>
      <c r="AB43" s="114"/>
      <c r="AC43" s="196"/>
      <c r="AD43" s="201">
        <f>SUM(AD44:AD62)</f>
        <v>2546.1327000000001</v>
      </c>
      <c r="AF43" s="329"/>
      <c r="AG43" s="330"/>
    </row>
    <row r="44" spans="1:33" s="326" customFormat="1" hidden="1" x14ac:dyDescent="0.25">
      <c r="A44" s="327"/>
      <c r="B44" s="122"/>
      <c r="C44" s="332"/>
      <c r="D44" s="332"/>
      <c r="E44" s="332"/>
      <c r="F44" s="122"/>
      <c r="I44" s="327">
        <v>1</v>
      </c>
      <c r="J44" s="327">
        <f>IF(I44=1,1,IF(SUM(J45:J$170)+SUM(I$26:I44)&lt;$I$22,1,0))</f>
        <v>1</v>
      </c>
      <c r="K44" s="327">
        <f t="shared" si="0"/>
        <v>1</v>
      </c>
      <c r="L44" s="327">
        <f t="shared" si="1"/>
        <v>1</v>
      </c>
      <c r="M44" s="327"/>
      <c r="N44" s="327"/>
      <c r="O44" s="327"/>
      <c r="P44" s="327"/>
      <c r="Q44" s="327"/>
      <c r="R44" s="327"/>
      <c r="S44" s="327"/>
      <c r="T44" s="346" t="s">
        <v>49</v>
      </c>
      <c r="U44" s="345"/>
      <c r="V44" s="569" t="s">
        <v>414</v>
      </c>
      <c r="W44" s="569"/>
      <c r="X44" s="131" t="s">
        <v>306</v>
      </c>
      <c r="Y44" s="207">
        <v>14412.72</v>
      </c>
      <c r="Z44" s="198"/>
      <c r="AA44" s="197">
        <v>1.25</v>
      </c>
      <c r="AB44" s="114">
        <f>8*4*AA44</f>
        <v>40</v>
      </c>
      <c r="AC44" s="196">
        <f>Y44/220</f>
        <v>65.512363636363631</v>
      </c>
      <c r="AD44" s="113">
        <f>ROUND(Z44*AB44*AC44,4)</f>
        <v>0</v>
      </c>
      <c r="AF44" s="329"/>
      <c r="AG44" s="330"/>
    </row>
    <row r="45" spans="1:33" s="326" customFormat="1" hidden="1" x14ac:dyDescent="0.25">
      <c r="A45" s="327"/>
      <c r="B45" s="122"/>
      <c r="C45" s="332"/>
      <c r="D45" s="332"/>
      <c r="E45" s="332"/>
      <c r="F45" s="122"/>
      <c r="I45" s="327">
        <f t="shared" ref="I45:I61" si="5">IF($AD45=0,0,1)</f>
        <v>0</v>
      </c>
      <c r="J45" s="327">
        <f>IF(I45=1,1,IF(SUM(J46:J$170)+SUM(I$26:I45)&lt;$I$22,1,0))</f>
        <v>0</v>
      </c>
      <c r="K45" s="327">
        <f t="shared" si="0"/>
        <v>0</v>
      </c>
      <c r="L45" s="327">
        <f t="shared" si="1"/>
        <v>0</v>
      </c>
      <c r="M45" s="327"/>
      <c r="N45" s="327"/>
      <c r="O45" s="327"/>
      <c r="P45" s="327"/>
      <c r="Q45" s="327"/>
      <c r="R45" s="327"/>
      <c r="S45" s="327"/>
      <c r="T45" s="346"/>
      <c r="U45" s="345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ref="AD45:AD59" si="6">ROUND(AB45*AC45,4)</f>
        <v>0</v>
      </c>
      <c r="AF45" s="329"/>
      <c r="AG45" s="330"/>
    </row>
    <row r="46" spans="1:33" s="326" customFormat="1" hidden="1" x14ac:dyDescent="0.25">
      <c r="A46" s="327"/>
      <c r="B46" s="122"/>
      <c r="C46" s="332"/>
      <c r="D46" s="332"/>
      <c r="E46" s="332"/>
      <c r="F46" s="122"/>
      <c r="I46" s="327">
        <f t="shared" si="5"/>
        <v>0</v>
      </c>
      <c r="J46" s="327">
        <f>IF(I46=1,1,IF(SUM(J47:J$170)+SUM(I$26:I46)&lt;$I$22,1,0))</f>
        <v>0</v>
      </c>
      <c r="K46" s="327">
        <f t="shared" si="0"/>
        <v>0</v>
      </c>
      <c r="L46" s="327">
        <f t="shared" si="1"/>
        <v>0</v>
      </c>
      <c r="M46" s="327"/>
      <c r="N46" s="327"/>
      <c r="O46" s="327"/>
      <c r="P46" s="327"/>
      <c r="Q46" s="327"/>
      <c r="R46" s="327"/>
      <c r="S46" s="327"/>
      <c r="T46" s="346"/>
      <c r="U46" s="345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6"/>
        <v>0</v>
      </c>
      <c r="AF46" s="329"/>
      <c r="AG46" s="330"/>
    </row>
    <row r="47" spans="1:33" s="326" customFormat="1" hidden="1" x14ac:dyDescent="0.25">
      <c r="A47" s="327"/>
      <c r="B47" s="122"/>
      <c r="C47" s="332"/>
      <c r="D47" s="332"/>
      <c r="E47" s="332"/>
      <c r="F47" s="122"/>
      <c r="I47" s="327">
        <f t="shared" si="5"/>
        <v>0</v>
      </c>
      <c r="J47" s="327">
        <f>IF(I47=1,1,IF(SUM(J48:J$170)+SUM(I$26:I47)&lt;$I$22,1,0))</f>
        <v>0</v>
      </c>
      <c r="K47" s="327">
        <f t="shared" si="0"/>
        <v>0</v>
      </c>
      <c r="L47" s="327">
        <f t="shared" si="1"/>
        <v>0</v>
      </c>
      <c r="M47" s="327"/>
      <c r="N47" s="327"/>
      <c r="O47" s="327"/>
      <c r="P47" s="327"/>
      <c r="Q47" s="327"/>
      <c r="R47" s="327"/>
      <c r="S47" s="327"/>
      <c r="T47" s="346"/>
      <c r="U47" s="345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6"/>
        <v>0</v>
      </c>
      <c r="AF47" s="329"/>
      <c r="AG47" s="330"/>
    </row>
    <row r="48" spans="1:33" s="326" customFormat="1" hidden="1" x14ac:dyDescent="0.25">
      <c r="A48" s="327"/>
      <c r="B48" s="122"/>
      <c r="C48" s="332"/>
      <c r="D48" s="332"/>
      <c r="E48" s="332"/>
      <c r="F48" s="122"/>
      <c r="I48" s="327">
        <f t="shared" si="5"/>
        <v>0</v>
      </c>
      <c r="J48" s="327">
        <f>IF(I48=1,1,IF(SUM(J49:J$170)+SUM(I$26:I48)&lt;$I$22,1,0))</f>
        <v>0</v>
      </c>
      <c r="K48" s="327">
        <f t="shared" si="0"/>
        <v>0</v>
      </c>
      <c r="L48" s="327">
        <f t="shared" si="1"/>
        <v>0</v>
      </c>
      <c r="M48" s="327"/>
      <c r="N48" s="327"/>
      <c r="O48" s="327"/>
      <c r="P48" s="327"/>
      <c r="Q48" s="327"/>
      <c r="R48" s="327"/>
      <c r="S48" s="327"/>
      <c r="T48" s="346"/>
      <c r="U48" s="345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6"/>
        <v>0</v>
      </c>
      <c r="AF48" s="329"/>
      <c r="AG48" s="330"/>
    </row>
    <row r="49" spans="1:33" s="326" customFormat="1" hidden="1" x14ac:dyDescent="0.25">
      <c r="A49" s="327"/>
      <c r="B49" s="122"/>
      <c r="C49" s="332"/>
      <c r="D49" s="332"/>
      <c r="E49" s="332"/>
      <c r="F49" s="122"/>
      <c r="I49" s="327">
        <f t="shared" si="5"/>
        <v>0</v>
      </c>
      <c r="J49" s="327">
        <f>IF(I49=1,1,IF(SUM(J50:J$170)+SUM(I$26:I49)&lt;$I$22,1,0))</f>
        <v>0</v>
      </c>
      <c r="K49" s="327">
        <f t="shared" si="0"/>
        <v>0</v>
      </c>
      <c r="L49" s="327">
        <f t="shared" si="1"/>
        <v>0</v>
      </c>
      <c r="M49" s="327"/>
      <c r="N49" s="327"/>
      <c r="O49" s="327"/>
      <c r="P49" s="327"/>
      <c r="Q49" s="327"/>
      <c r="R49" s="327"/>
      <c r="S49" s="327"/>
      <c r="T49" s="346"/>
      <c r="U49" s="345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6"/>
        <v>0</v>
      </c>
      <c r="AF49" s="329"/>
      <c r="AG49" s="330"/>
    </row>
    <row r="50" spans="1:33" s="326" customFormat="1" hidden="1" x14ac:dyDescent="0.25">
      <c r="A50" s="327"/>
      <c r="B50" s="122"/>
      <c r="C50" s="332"/>
      <c r="D50" s="332"/>
      <c r="E50" s="332"/>
      <c r="F50" s="122"/>
      <c r="I50" s="327">
        <f t="shared" si="5"/>
        <v>0</v>
      </c>
      <c r="J50" s="327">
        <f>IF(I50=1,1,IF(SUM(J51:J$170)+SUM(I$26:I50)&lt;$I$22,1,0))</f>
        <v>0</v>
      </c>
      <c r="K50" s="327">
        <f t="shared" si="0"/>
        <v>0</v>
      </c>
      <c r="L50" s="327">
        <f t="shared" si="1"/>
        <v>0</v>
      </c>
      <c r="M50" s="327"/>
      <c r="N50" s="327"/>
      <c r="O50" s="327"/>
      <c r="P50" s="327"/>
      <c r="Q50" s="327"/>
      <c r="R50" s="327"/>
      <c r="S50" s="327"/>
      <c r="T50" s="346"/>
      <c r="U50" s="345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6"/>
        <v>0</v>
      </c>
      <c r="AF50" s="329"/>
      <c r="AG50" s="330"/>
    </row>
    <row r="51" spans="1:33" s="326" customFormat="1" hidden="1" x14ac:dyDescent="0.25">
      <c r="A51" s="327"/>
      <c r="B51" s="122"/>
      <c r="C51" s="332"/>
      <c r="D51" s="332"/>
      <c r="E51" s="332"/>
      <c r="F51" s="122"/>
      <c r="I51" s="327">
        <f t="shared" si="5"/>
        <v>0</v>
      </c>
      <c r="J51" s="327">
        <f>IF(I51=1,1,IF(SUM(J52:J$170)+SUM(I$26:I51)&lt;$I$22,1,0))</f>
        <v>0</v>
      </c>
      <c r="K51" s="327">
        <f t="shared" si="0"/>
        <v>0</v>
      </c>
      <c r="L51" s="327">
        <f t="shared" si="1"/>
        <v>0</v>
      </c>
      <c r="M51" s="327"/>
      <c r="N51" s="327"/>
      <c r="O51" s="327"/>
      <c r="P51" s="327"/>
      <c r="Q51" s="327"/>
      <c r="R51" s="327"/>
      <c r="S51" s="327"/>
      <c r="T51" s="346"/>
      <c r="U51" s="345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6"/>
        <v>0</v>
      </c>
      <c r="AF51" s="329"/>
      <c r="AG51" s="330"/>
    </row>
    <row r="52" spans="1:33" s="326" customFormat="1" hidden="1" x14ac:dyDescent="0.25">
      <c r="A52" s="327"/>
      <c r="B52" s="122"/>
      <c r="C52" s="332"/>
      <c r="D52" s="332"/>
      <c r="E52" s="332"/>
      <c r="F52" s="122"/>
      <c r="I52" s="327">
        <f t="shared" si="5"/>
        <v>0</v>
      </c>
      <c r="J52" s="327">
        <f>IF(I52=1,1,IF(SUM(J53:J$170)+SUM(I$26:I52)&lt;$I$22,1,0))</f>
        <v>0</v>
      </c>
      <c r="K52" s="327">
        <f t="shared" si="0"/>
        <v>0</v>
      </c>
      <c r="L52" s="327">
        <f t="shared" si="1"/>
        <v>0</v>
      </c>
      <c r="M52" s="327"/>
      <c r="N52" s="327"/>
      <c r="O52" s="327"/>
      <c r="P52" s="327"/>
      <c r="Q52" s="327"/>
      <c r="R52" s="327"/>
      <c r="S52" s="327"/>
      <c r="T52" s="346"/>
      <c r="U52" s="345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6"/>
        <v>0</v>
      </c>
      <c r="AF52" s="329"/>
      <c r="AG52" s="330"/>
    </row>
    <row r="53" spans="1:33" s="326" customFormat="1" hidden="1" x14ac:dyDescent="0.25">
      <c r="A53" s="327"/>
      <c r="B53" s="122"/>
      <c r="C53" s="332"/>
      <c r="D53" s="332"/>
      <c r="E53" s="332"/>
      <c r="F53" s="122"/>
      <c r="I53" s="327">
        <f t="shared" si="5"/>
        <v>0</v>
      </c>
      <c r="J53" s="327">
        <f>IF(I53=1,1,IF(SUM(J54:J$170)+SUM(I$26:I53)&lt;$I$22,1,0))</f>
        <v>0</v>
      </c>
      <c r="K53" s="327">
        <f t="shared" si="0"/>
        <v>0</v>
      </c>
      <c r="L53" s="327">
        <f t="shared" si="1"/>
        <v>0</v>
      </c>
      <c r="M53" s="327"/>
      <c r="N53" s="327"/>
      <c r="O53" s="327"/>
      <c r="P53" s="327"/>
      <c r="Q53" s="327"/>
      <c r="R53" s="327"/>
      <c r="S53" s="327"/>
      <c r="T53" s="346"/>
      <c r="U53" s="345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6"/>
        <v>0</v>
      </c>
      <c r="AF53" s="329"/>
      <c r="AG53" s="330"/>
    </row>
    <row r="54" spans="1:33" s="326" customFormat="1" hidden="1" x14ac:dyDescent="0.25">
      <c r="A54" s="327"/>
      <c r="B54" s="122"/>
      <c r="C54" s="332"/>
      <c r="D54" s="332"/>
      <c r="E54" s="332"/>
      <c r="F54" s="122"/>
      <c r="I54" s="327">
        <f t="shared" si="5"/>
        <v>0</v>
      </c>
      <c r="J54" s="327">
        <f>IF(I54=1,1,IF(SUM(J55:J$170)+SUM(I$26:I54)&lt;$I$22,1,0))</f>
        <v>0</v>
      </c>
      <c r="K54" s="327">
        <f t="shared" si="0"/>
        <v>0</v>
      </c>
      <c r="L54" s="327">
        <f t="shared" si="1"/>
        <v>0</v>
      </c>
      <c r="M54" s="327"/>
      <c r="N54" s="327"/>
      <c r="O54" s="327"/>
      <c r="P54" s="327"/>
      <c r="Q54" s="327"/>
      <c r="R54" s="327"/>
      <c r="S54" s="327"/>
      <c r="T54" s="346"/>
      <c r="U54" s="345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6"/>
        <v>0</v>
      </c>
      <c r="AF54" s="329"/>
      <c r="AG54" s="330"/>
    </row>
    <row r="55" spans="1:33" s="326" customFormat="1" hidden="1" x14ac:dyDescent="0.25">
      <c r="A55" s="327"/>
      <c r="B55" s="122"/>
      <c r="C55" s="332"/>
      <c r="D55" s="332"/>
      <c r="E55" s="332"/>
      <c r="F55" s="122"/>
      <c r="I55" s="327">
        <f t="shared" si="5"/>
        <v>0</v>
      </c>
      <c r="J55" s="327">
        <f>IF(I55=1,1,IF(SUM(J56:J$170)+SUM(I$26:I55)&lt;$I$22,1,0))</f>
        <v>0</v>
      </c>
      <c r="K55" s="327">
        <f t="shared" si="0"/>
        <v>0</v>
      </c>
      <c r="L55" s="327">
        <f t="shared" si="1"/>
        <v>0</v>
      </c>
      <c r="M55" s="327"/>
      <c r="N55" s="327"/>
      <c r="O55" s="327"/>
      <c r="P55" s="327"/>
      <c r="Q55" s="327"/>
      <c r="R55" s="327"/>
      <c r="S55" s="327"/>
      <c r="T55" s="346"/>
      <c r="U55" s="345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6"/>
        <v>0</v>
      </c>
      <c r="AF55" s="329"/>
      <c r="AG55" s="330"/>
    </row>
    <row r="56" spans="1:33" s="326" customFormat="1" hidden="1" x14ac:dyDescent="0.25">
      <c r="A56" s="327"/>
      <c r="B56" s="122"/>
      <c r="C56" s="332"/>
      <c r="D56" s="332"/>
      <c r="E56" s="332"/>
      <c r="F56" s="122"/>
      <c r="I56" s="327">
        <f t="shared" si="5"/>
        <v>0</v>
      </c>
      <c r="J56" s="327">
        <f>IF(I56=1,1,IF(SUM(J57:J$170)+SUM(I$26:I56)&lt;$I$22,1,0))</f>
        <v>0</v>
      </c>
      <c r="K56" s="327">
        <f t="shared" si="0"/>
        <v>0</v>
      </c>
      <c r="L56" s="327">
        <f t="shared" si="1"/>
        <v>0</v>
      </c>
      <c r="M56" s="327"/>
      <c r="N56" s="327"/>
      <c r="O56" s="327"/>
      <c r="P56" s="327"/>
      <c r="Q56" s="327"/>
      <c r="R56" s="327"/>
      <c r="S56" s="327"/>
      <c r="T56" s="346"/>
      <c r="U56" s="345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6"/>
        <v>0</v>
      </c>
      <c r="AF56" s="329"/>
      <c r="AG56" s="330"/>
    </row>
    <row r="57" spans="1:33" s="326" customFormat="1" hidden="1" x14ac:dyDescent="0.25">
      <c r="A57" s="327"/>
      <c r="B57" s="122"/>
      <c r="C57" s="332"/>
      <c r="D57" s="332"/>
      <c r="E57" s="332"/>
      <c r="F57" s="122"/>
      <c r="I57" s="327">
        <f t="shared" si="5"/>
        <v>0</v>
      </c>
      <c r="J57" s="327">
        <f>IF(I57=1,1,IF(SUM(J58:J$170)+SUM(I$26:I57)&lt;$I$22,1,0))</f>
        <v>0</v>
      </c>
      <c r="K57" s="327">
        <f t="shared" si="0"/>
        <v>0</v>
      </c>
      <c r="L57" s="327">
        <f t="shared" si="1"/>
        <v>0</v>
      </c>
      <c r="M57" s="327"/>
      <c r="N57" s="327"/>
      <c r="O57" s="327"/>
      <c r="P57" s="327"/>
      <c r="Q57" s="327"/>
      <c r="R57" s="327"/>
      <c r="S57" s="327"/>
      <c r="T57" s="346"/>
      <c r="U57" s="345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6"/>
        <v>0</v>
      </c>
      <c r="AF57" s="329"/>
      <c r="AG57" s="330"/>
    </row>
    <row r="58" spans="1:33" s="326" customFormat="1" hidden="1" x14ac:dyDescent="0.25">
      <c r="A58" s="327"/>
      <c r="B58" s="122"/>
      <c r="C58" s="332"/>
      <c r="D58" s="332"/>
      <c r="E58" s="332"/>
      <c r="F58" s="122"/>
      <c r="I58" s="327">
        <f t="shared" si="5"/>
        <v>0</v>
      </c>
      <c r="J58" s="327">
        <f>IF(I58=1,1,IF(SUM(J59:J$170)+SUM(I$26:I58)&lt;$I$22,1,0))</f>
        <v>0</v>
      </c>
      <c r="K58" s="327">
        <f t="shared" si="0"/>
        <v>0</v>
      </c>
      <c r="L58" s="327">
        <f t="shared" si="1"/>
        <v>0</v>
      </c>
      <c r="M58" s="327"/>
      <c r="N58" s="327"/>
      <c r="O58" s="327"/>
      <c r="P58" s="327"/>
      <c r="Q58" s="327"/>
      <c r="R58" s="327"/>
      <c r="S58" s="327"/>
      <c r="T58" s="346"/>
      <c r="U58" s="345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6"/>
        <v>0</v>
      </c>
      <c r="AF58" s="329"/>
      <c r="AG58" s="330"/>
    </row>
    <row r="59" spans="1:33" s="326" customFormat="1" hidden="1" x14ac:dyDescent="0.25">
      <c r="A59" s="327"/>
      <c r="B59" s="122"/>
      <c r="C59" s="332"/>
      <c r="D59" s="332"/>
      <c r="E59" s="332"/>
      <c r="F59" s="122"/>
      <c r="I59" s="327">
        <f t="shared" si="5"/>
        <v>0</v>
      </c>
      <c r="J59" s="327">
        <f>IF(I59=1,1,IF(SUM(J60:J$170)+SUM(I$26:I59)&lt;$I$22,1,0))</f>
        <v>0</v>
      </c>
      <c r="K59" s="327">
        <f t="shared" si="0"/>
        <v>0</v>
      </c>
      <c r="L59" s="327">
        <f t="shared" si="1"/>
        <v>0</v>
      </c>
      <c r="M59" s="327"/>
      <c r="N59" s="327"/>
      <c r="O59" s="327"/>
      <c r="P59" s="327"/>
      <c r="Q59" s="327"/>
      <c r="R59" s="327"/>
      <c r="S59" s="327"/>
      <c r="T59" s="346"/>
      <c r="U59" s="345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6"/>
        <v>0</v>
      </c>
      <c r="AF59" s="329"/>
      <c r="AG59" s="330"/>
    </row>
    <row r="60" spans="1:33" s="326" customFormat="1" ht="15" customHeight="1" x14ac:dyDescent="0.25">
      <c r="A60" s="327"/>
      <c r="B60" s="122"/>
      <c r="C60" s="332"/>
      <c r="D60" s="332"/>
      <c r="E60" s="332"/>
      <c r="F60" s="122"/>
      <c r="I60" s="327">
        <f t="shared" si="5"/>
        <v>1</v>
      </c>
      <c r="J60" s="327">
        <f>IF(I60=1,1,IF(SUM(J61:J$170)+SUM(I$26:I60)&lt;$I$22,1,0))</f>
        <v>1</v>
      </c>
      <c r="K60" s="327">
        <f t="shared" si="0"/>
        <v>1</v>
      </c>
      <c r="L60" s="327">
        <f t="shared" si="1"/>
        <v>1</v>
      </c>
      <c r="M60" s="327"/>
      <c r="N60" s="327"/>
      <c r="O60" s="327"/>
      <c r="P60" s="327"/>
      <c r="Q60" s="327"/>
      <c r="R60" s="327"/>
      <c r="S60" s="327"/>
      <c r="T60" s="346"/>
      <c r="U60" s="345"/>
      <c r="V60" s="569" t="s">
        <v>415</v>
      </c>
      <c r="W60" s="569"/>
      <c r="X60" s="131" t="s">
        <v>215</v>
      </c>
      <c r="Y60" s="207">
        <f>VLOOKUP(X60,BASE!$B$5:$E$56,4,FALSE)</f>
        <v>9335.82</v>
      </c>
      <c r="Z60" s="198">
        <v>1</v>
      </c>
      <c r="AA60" s="197">
        <f>AB60/220</f>
        <v>0.27272727272727271</v>
      </c>
      <c r="AB60" s="114">
        <v>60</v>
      </c>
      <c r="AC60" s="196">
        <f>Y60/220</f>
        <v>42.435545454545455</v>
      </c>
      <c r="AD60" s="113">
        <f>ROUND(Z60*AB60*AC60,4)</f>
        <v>2546.1327000000001</v>
      </c>
      <c r="AF60" s="329"/>
      <c r="AG60" s="330"/>
    </row>
    <row r="61" spans="1:33" s="326" customFormat="1" ht="15" hidden="1" customHeight="1" x14ac:dyDescent="0.25">
      <c r="A61" s="327"/>
      <c r="B61" s="122"/>
      <c r="C61" s="332"/>
      <c r="D61" s="332"/>
      <c r="E61" s="332"/>
      <c r="F61" s="122"/>
      <c r="I61" s="327">
        <f t="shared" si="5"/>
        <v>0</v>
      </c>
      <c r="J61" s="327">
        <f>IF(I61=1,1,IF(SUM(J62:J$170)+SUM(I$26:I61)&lt;$I$22,1,0))</f>
        <v>0</v>
      </c>
      <c r="K61" s="327">
        <f t="shared" si="0"/>
        <v>0</v>
      </c>
      <c r="L61" s="327">
        <f t="shared" si="1"/>
        <v>0</v>
      </c>
      <c r="M61" s="327"/>
      <c r="N61" s="327"/>
      <c r="O61" s="327"/>
      <c r="P61" s="327"/>
      <c r="Q61" s="327"/>
      <c r="R61" s="327"/>
      <c r="S61" s="327"/>
      <c r="T61" s="346"/>
      <c r="U61" s="345"/>
      <c r="V61" s="569" t="s">
        <v>416</v>
      </c>
      <c r="W61" s="569"/>
      <c r="X61" s="131" t="s">
        <v>306</v>
      </c>
      <c r="Y61" s="207">
        <v>14412.72</v>
      </c>
      <c r="Z61" s="198"/>
      <c r="AA61" s="197">
        <v>1</v>
      </c>
      <c r="AB61" s="114">
        <f>22*8</f>
        <v>176</v>
      </c>
      <c r="AC61" s="196">
        <f>Y61/220</f>
        <v>65.512363636363631</v>
      </c>
      <c r="AD61" s="113">
        <f>ROUND(AB61*AC61,4)*Z61</f>
        <v>0</v>
      </c>
      <c r="AF61" s="329"/>
      <c r="AG61" s="330"/>
    </row>
    <row r="62" spans="1:33" s="326" customFormat="1" hidden="1" x14ac:dyDescent="0.25">
      <c r="A62" s="327"/>
      <c r="B62" s="122"/>
      <c r="C62" s="332"/>
      <c r="D62" s="332"/>
      <c r="E62" s="332"/>
      <c r="F62" s="122"/>
      <c r="I62" s="327">
        <v>1</v>
      </c>
      <c r="J62" s="327">
        <f>IF(I62=1,1,IF(SUM(J63:J$170)+SUM(I$26:I62)&lt;$I$22,1,0))</f>
        <v>1</v>
      </c>
      <c r="K62" s="327">
        <f t="shared" si="0"/>
        <v>1</v>
      </c>
      <c r="L62" s="327">
        <f t="shared" si="1"/>
        <v>1</v>
      </c>
      <c r="M62" s="327"/>
      <c r="N62" s="327"/>
      <c r="O62" s="327"/>
      <c r="P62" s="327"/>
      <c r="Q62" s="327"/>
      <c r="R62" s="327"/>
      <c r="S62" s="327"/>
      <c r="T62" s="346" t="s">
        <v>48</v>
      </c>
      <c r="U62" s="345"/>
      <c r="V62" s="569" t="s">
        <v>398</v>
      </c>
      <c r="W62" s="569"/>
      <c r="X62" s="131" t="s">
        <v>202</v>
      </c>
      <c r="Y62" s="207">
        <v>11275.43</v>
      </c>
      <c r="Z62" s="198"/>
      <c r="AA62" s="197">
        <v>1</v>
      </c>
      <c r="AB62" s="114">
        <f>22*8</f>
        <v>176</v>
      </c>
      <c r="AC62" s="196">
        <f>Y62/220</f>
        <v>51.251954545454545</v>
      </c>
      <c r="AD62" s="113">
        <f>ROUND(AB62*AC62,4)*Z62</f>
        <v>0</v>
      </c>
      <c r="AF62" s="329"/>
      <c r="AG62" s="330"/>
    </row>
    <row r="63" spans="1:33" s="326" customFormat="1" x14ac:dyDescent="0.25">
      <c r="A63" s="327"/>
      <c r="B63" s="122"/>
      <c r="C63" s="332"/>
      <c r="D63" s="332"/>
      <c r="E63" s="332"/>
      <c r="F63" s="122"/>
      <c r="I63" s="327">
        <v>1</v>
      </c>
      <c r="J63" s="327">
        <f>IF(I63=1,1,IF(SUM(J64:J$170)+SUM(I$26:I63)&lt;$I$22,1,0))</f>
        <v>1</v>
      </c>
      <c r="K63" s="327">
        <f t="shared" si="0"/>
        <v>1</v>
      </c>
      <c r="L63" s="327">
        <f t="shared" si="1"/>
        <v>1</v>
      </c>
      <c r="M63" s="327"/>
      <c r="N63" s="327"/>
      <c r="O63" s="327"/>
      <c r="P63" s="327"/>
      <c r="Q63" s="327"/>
      <c r="R63" s="327"/>
      <c r="S63" s="327"/>
      <c r="T63" s="344"/>
      <c r="U63" s="345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SUM(AD64:AD83)</f>
        <v>13503.038199999999</v>
      </c>
      <c r="AF63" s="329"/>
      <c r="AG63" s="330"/>
    </row>
    <row r="64" spans="1:33" s="326" customFormat="1" x14ac:dyDescent="0.25">
      <c r="A64" s="327"/>
      <c r="B64" s="122"/>
      <c r="C64" s="332"/>
      <c r="D64" s="332"/>
      <c r="E64" s="332"/>
      <c r="F64" s="122"/>
      <c r="I64" s="327">
        <v>1</v>
      </c>
      <c r="J64" s="327">
        <f>IF(I64=1,1,IF(SUM(J65:J$170)+SUM(I$26:I64)&lt;$I$22,1,0))</f>
        <v>1</v>
      </c>
      <c r="K64" s="327">
        <f t="shared" si="0"/>
        <v>1</v>
      </c>
      <c r="L64" s="327">
        <f t="shared" si="1"/>
        <v>1</v>
      </c>
      <c r="M64" s="327"/>
      <c r="N64" s="327"/>
      <c r="O64" s="327"/>
      <c r="P64" s="327"/>
      <c r="Q64" s="327"/>
      <c r="R64" s="327"/>
      <c r="S64" s="327"/>
      <c r="T64" s="346" t="s">
        <v>46</v>
      </c>
      <c r="U64" s="345"/>
      <c r="V64" s="569" t="s">
        <v>417</v>
      </c>
      <c r="W64" s="569"/>
      <c r="X64" s="131" t="s">
        <v>242</v>
      </c>
      <c r="Y64" s="207">
        <f>VLOOKUP(X64,BASE!$B$5:$E$56,4,FALSE)</f>
        <v>5015.7</v>
      </c>
      <c r="Z64" s="198">
        <v>1</v>
      </c>
      <c r="AA64" s="197">
        <f>AB64/220</f>
        <v>0.27272727272727271</v>
      </c>
      <c r="AB64" s="114">
        <v>60</v>
      </c>
      <c r="AC64" s="196">
        <f>Y64/220</f>
        <v>22.798636363636362</v>
      </c>
      <c r="AD64" s="113">
        <f>ROUND(AB64*AC64,4)*Z64</f>
        <v>1367.9182000000001</v>
      </c>
      <c r="AF64" s="329"/>
      <c r="AG64" s="330"/>
    </row>
    <row r="65" spans="1:33" s="326" customFormat="1" hidden="1" x14ac:dyDescent="0.25">
      <c r="A65" s="327"/>
      <c r="B65" s="122"/>
      <c r="C65" s="332"/>
      <c r="D65" s="332"/>
      <c r="E65" s="332"/>
      <c r="F65" s="122"/>
      <c r="I65" s="327">
        <f t="shared" ref="I65:I82" si="7">IF($AD65=0,0,1)</f>
        <v>0</v>
      </c>
      <c r="J65" s="327">
        <f>IF(I65=1,1,IF(SUM(J66:J$170)+SUM(I$26:I65)&lt;$I$22,1,0))</f>
        <v>0</v>
      </c>
      <c r="K65" s="327">
        <f t="shared" si="0"/>
        <v>0</v>
      </c>
      <c r="L65" s="327">
        <f t="shared" si="1"/>
        <v>0</v>
      </c>
      <c r="M65" s="327"/>
      <c r="N65" s="327"/>
      <c r="O65" s="327"/>
      <c r="P65" s="327"/>
      <c r="Q65" s="327"/>
      <c r="R65" s="327"/>
      <c r="S65" s="327"/>
      <c r="T65" s="346"/>
      <c r="U65" s="345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ref="AD65:AD81" si="8">ROUND(AB65*AC65,4)</f>
        <v>0</v>
      </c>
      <c r="AF65" s="329"/>
      <c r="AG65" s="330"/>
    </row>
    <row r="66" spans="1:33" s="326" customFormat="1" hidden="1" x14ac:dyDescent="0.25">
      <c r="A66" s="327"/>
      <c r="B66" s="122"/>
      <c r="C66" s="332"/>
      <c r="D66" s="332"/>
      <c r="E66" s="332"/>
      <c r="F66" s="122"/>
      <c r="I66" s="327">
        <f t="shared" si="7"/>
        <v>0</v>
      </c>
      <c r="J66" s="327">
        <f>IF(I66=1,1,IF(SUM(J67:J$170)+SUM(I$26:I66)&lt;$I$22,1,0))</f>
        <v>0</v>
      </c>
      <c r="K66" s="327">
        <f t="shared" si="0"/>
        <v>0</v>
      </c>
      <c r="L66" s="327">
        <f t="shared" si="1"/>
        <v>0</v>
      </c>
      <c r="M66" s="327"/>
      <c r="N66" s="327"/>
      <c r="O66" s="327"/>
      <c r="P66" s="327"/>
      <c r="Q66" s="327"/>
      <c r="R66" s="327"/>
      <c r="S66" s="327"/>
      <c r="T66" s="346"/>
      <c r="U66" s="345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8"/>
        <v>0</v>
      </c>
      <c r="AF66" s="329"/>
      <c r="AG66" s="330"/>
    </row>
    <row r="67" spans="1:33" s="326" customFormat="1" hidden="1" x14ac:dyDescent="0.25">
      <c r="A67" s="327"/>
      <c r="B67" s="122"/>
      <c r="C67" s="332"/>
      <c r="D67" s="332"/>
      <c r="E67" s="332"/>
      <c r="F67" s="122"/>
      <c r="I67" s="327">
        <f t="shared" si="7"/>
        <v>0</v>
      </c>
      <c r="J67" s="327">
        <f>IF(I67=1,1,IF(SUM(J68:J$170)+SUM(I$26:I67)&lt;$I$22,1,0))</f>
        <v>0</v>
      </c>
      <c r="K67" s="327">
        <f t="shared" si="0"/>
        <v>0</v>
      </c>
      <c r="L67" s="327">
        <f t="shared" si="1"/>
        <v>0</v>
      </c>
      <c r="M67" s="327"/>
      <c r="N67" s="327"/>
      <c r="O67" s="327"/>
      <c r="P67" s="327"/>
      <c r="Q67" s="327"/>
      <c r="R67" s="327"/>
      <c r="S67" s="327"/>
      <c r="T67" s="346"/>
      <c r="U67" s="345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8"/>
        <v>0</v>
      </c>
      <c r="AF67" s="329"/>
      <c r="AG67" s="330"/>
    </row>
    <row r="68" spans="1:33" s="326" customFormat="1" hidden="1" x14ac:dyDescent="0.25">
      <c r="A68" s="327"/>
      <c r="B68" s="122"/>
      <c r="C68" s="332"/>
      <c r="D68" s="332"/>
      <c r="E68" s="332"/>
      <c r="F68" s="122"/>
      <c r="I68" s="327">
        <f t="shared" si="7"/>
        <v>0</v>
      </c>
      <c r="J68" s="327">
        <f>IF(I68=1,1,IF(SUM(J69:J$170)+SUM(I$26:I68)&lt;$I$22,1,0))</f>
        <v>0</v>
      </c>
      <c r="K68" s="327">
        <f t="shared" si="0"/>
        <v>0</v>
      </c>
      <c r="L68" s="327">
        <f t="shared" si="1"/>
        <v>0</v>
      </c>
      <c r="M68" s="327"/>
      <c r="N68" s="327"/>
      <c r="O68" s="327"/>
      <c r="P68" s="327"/>
      <c r="Q68" s="327"/>
      <c r="R68" s="327"/>
      <c r="S68" s="327"/>
      <c r="T68" s="346"/>
      <c r="U68" s="345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8"/>
        <v>0</v>
      </c>
      <c r="AF68" s="329"/>
      <c r="AG68" s="330"/>
    </row>
    <row r="69" spans="1:33" s="326" customFormat="1" hidden="1" x14ac:dyDescent="0.25">
      <c r="A69" s="327"/>
      <c r="B69" s="122"/>
      <c r="C69" s="332"/>
      <c r="D69" s="332"/>
      <c r="E69" s="332"/>
      <c r="F69" s="122"/>
      <c r="I69" s="327">
        <f t="shared" si="7"/>
        <v>0</v>
      </c>
      <c r="J69" s="327">
        <f>IF(I69=1,1,IF(SUM(J70:J$170)+SUM(I$26:I69)&lt;$I$22,1,0))</f>
        <v>0</v>
      </c>
      <c r="K69" s="327">
        <f t="shared" si="0"/>
        <v>0</v>
      </c>
      <c r="L69" s="327">
        <f t="shared" si="1"/>
        <v>0</v>
      </c>
      <c r="M69" s="327"/>
      <c r="N69" s="327"/>
      <c r="O69" s="327"/>
      <c r="P69" s="327"/>
      <c r="Q69" s="327"/>
      <c r="R69" s="327"/>
      <c r="S69" s="327"/>
      <c r="T69" s="346"/>
      <c r="U69" s="345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8"/>
        <v>0</v>
      </c>
      <c r="AF69" s="329"/>
      <c r="AG69" s="330"/>
    </row>
    <row r="70" spans="1:33" s="326" customFormat="1" hidden="1" x14ac:dyDescent="0.25">
      <c r="A70" s="327"/>
      <c r="B70" s="122"/>
      <c r="C70" s="332"/>
      <c r="D70" s="332"/>
      <c r="E70" s="332"/>
      <c r="F70" s="122"/>
      <c r="I70" s="327">
        <f t="shared" si="7"/>
        <v>0</v>
      </c>
      <c r="J70" s="327">
        <f>IF(I70=1,1,IF(SUM(J71:J$170)+SUM(I$26:I70)&lt;$I$22,1,0))</f>
        <v>0</v>
      </c>
      <c r="K70" s="327">
        <f t="shared" si="0"/>
        <v>0</v>
      </c>
      <c r="L70" s="327">
        <f t="shared" si="1"/>
        <v>0</v>
      </c>
      <c r="M70" s="327"/>
      <c r="N70" s="327"/>
      <c r="O70" s="327"/>
      <c r="P70" s="327"/>
      <c r="Q70" s="327"/>
      <c r="R70" s="327"/>
      <c r="S70" s="327"/>
      <c r="T70" s="346"/>
      <c r="U70" s="345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8"/>
        <v>0</v>
      </c>
      <c r="AF70" s="329"/>
      <c r="AG70" s="330"/>
    </row>
    <row r="71" spans="1:33" s="326" customFormat="1" hidden="1" x14ac:dyDescent="0.25">
      <c r="A71" s="327"/>
      <c r="B71" s="122"/>
      <c r="C71" s="332"/>
      <c r="D71" s="332"/>
      <c r="E71" s="332"/>
      <c r="F71" s="122"/>
      <c r="I71" s="327">
        <f t="shared" si="7"/>
        <v>0</v>
      </c>
      <c r="J71" s="327">
        <f>IF(I71=1,1,IF(SUM(J72:J$170)+SUM(I$26:I71)&lt;$I$22,1,0))</f>
        <v>0</v>
      </c>
      <c r="K71" s="327">
        <f t="shared" si="0"/>
        <v>0</v>
      </c>
      <c r="L71" s="327">
        <f t="shared" si="1"/>
        <v>0</v>
      </c>
      <c r="M71" s="327"/>
      <c r="N71" s="327"/>
      <c r="O71" s="327"/>
      <c r="P71" s="327"/>
      <c r="Q71" s="327"/>
      <c r="R71" s="327"/>
      <c r="S71" s="327"/>
      <c r="T71" s="346"/>
      <c r="U71" s="345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8"/>
        <v>0</v>
      </c>
      <c r="AF71" s="329"/>
      <c r="AG71" s="330"/>
    </row>
    <row r="72" spans="1:33" s="326" customFormat="1" hidden="1" x14ac:dyDescent="0.25">
      <c r="A72" s="327"/>
      <c r="B72" s="122"/>
      <c r="C72" s="332"/>
      <c r="D72" s="332"/>
      <c r="E72" s="332"/>
      <c r="F72" s="122"/>
      <c r="I72" s="327">
        <f t="shared" si="7"/>
        <v>0</v>
      </c>
      <c r="J72" s="327">
        <f>IF(I72=1,1,IF(SUM(J73:J$170)+SUM(I$26:I72)&lt;$I$22,1,0))</f>
        <v>0</v>
      </c>
      <c r="K72" s="327">
        <f t="shared" si="0"/>
        <v>0</v>
      </c>
      <c r="L72" s="327">
        <f t="shared" si="1"/>
        <v>0</v>
      </c>
      <c r="M72" s="327"/>
      <c r="N72" s="327"/>
      <c r="O72" s="327"/>
      <c r="P72" s="327"/>
      <c r="Q72" s="327"/>
      <c r="R72" s="327"/>
      <c r="S72" s="327"/>
      <c r="T72" s="346"/>
      <c r="U72" s="345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8"/>
        <v>0</v>
      </c>
      <c r="AF72" s="329"/>
      <c r="AG72" s="330"/>
    </row>
    <row r="73" spans="1:33" s="326" customFormat="1" hidden="1" x14ac:dyDescent="0.25">
      <c r="A73" s="327"/>
      <c r="B73" s="122"/>
      <c r="C73" s="332"/>
      <c r="D73" s="332"/>
      <c r="E73" s="332"/>
      <c r="F73" s="122"/>
      <c r="I73" s="327">
        <f t="shared" si="7"/>
        <v>0</v>
      </c>
      <c r="J73" s="327">
        <f>IF(I73=1,1,IF(SUM(J74:J$170)+SUM(I$26:I73)&lt;$I$22,1,0))</f>
        <v>0</v>
      </c>
      <c r="K73" s="327">
        <f t="shared" si="0"/>
        <v>0</v>
      </c>
      <c r="L73" s="327">
        <f t="shared" si="1"/>
        <v>0</v>
      </c>
      <c r="M73" s="327"/>
      <c r="N73" s="327"/>
      <c r="O73" s="327"/>
      <c r="P73" s="327"/>
      <c r="Q73" s="327"/>
      <c r="R73" s="327"/>
      <c r="S73" s="327"/>
      <c r="T73" s="346"/>
      <c r="U73" s="345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8"/>
        <v>0</v>
      </c>
      <c r="AF73" s="329"/>
      <c r="AG73" s="330"/>
    </row>
    <row r="74" spans="1:33" s="326" customFormat="1" hidden="1" x14ac:dyDescent="0.25">
      <c r="A74" s="327"/>
      <c r="B74" s="122"/>
      <c r="C74" s="332"/>
      <c r="D74" s="332"/>
      <c r="E74" s="332"/>
      <c r="F74" s="122"/>
      <c r="I74" s="327">
        <f t="shared" si="7"/>
        <v>0</v>
      </c>
      <c r="J74" s="327">
        <f>IF(I74=1,1,IF(SUM(J75:J$170)+SUM(I$26:I74)&lt;$I$22,1,0))</f>
        <v>0</v>
      </c>
      <c r="K74" s="327">
        <f t="shared" si="0"/>
        <v>0</v>
      </c>
      <c r="L74" s="327">
        <f t="shared" si="1"/>
        <v>0</v>
      </c>
      <c r="M74" s="327"/>
      <c r="N74" s="327"/>
      <c r="O74" s="327"/>
      <c r="P74" s="327"/>
      <c r="Q74" s="327"/>
      <c r="R74" s="327"/>
      <c r="S74" s="327"/>
      <c r="T74" s="346"/>
      <c r="U74" s="345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8"/>
        <v>0</v>
      </c>
      <c r="AF74" s="329"/>
      <c r="AG74" s="330"/>
    </row>
    <row r="75" spans="1:33" s="326" customFormat="1" hidden="1" x14ac:dyDescent="0.25">
      <c r="A75" s="327"/>
      <c r="B75" s="122"/>
      <c r="C75" s="332"/>
      <c r="D75" s="332"/>
      <c r="E75" s="332"/>
      <c r="F75" s="122"/>
      <c r="I75" s="327">
        <f t="shared" si="7"/>
        <v>0</v>
      </c>
      <c r="J75" s="327">
        <f>IF(I75=1,1,IF(SUM(J76:J$170)+SUM(I$26:I75)&lt;$I$22,1,0))</f>
        <v>0</v>
      </c>
      <c r="K75" s="327">
        <f t="shared" si="0"/>
        <v>0</v>
      </c>
      <c r="L75" s="327">
        <f t="shared" si="1"/>
        <v>0</v>
      </c>
      <c r="M75" s="327"/>
      <c r="N75" s="327"/>
      <c r="O75" s="327"/>
      <c r="P75" s="327"/>
      <c r="Q75" s="327"/>
      <c r="R75" s="327"/>
      <c r="S75" s="327"/>
      <c r="T75" s="346"/>
      <c r="U75" s="345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8"/>
        <v>0</v>
      </c>
      <c r="AF75" s="329"/>
      <c r="AG75" s="330"/>
    </row>
    <row r="76" spans="1:33" s="326" customFormat="1" hidden="1" x14ac:dyDescent="0.25">
      <c r="A76" s="327"/>
      <c r="B76" s="122"/>
      <c r="C76" s="332"/>
      <c r="D76" s="332"/>
      <c r="E76" s="332"/>
      <c r="F76" s="122"/>
      <c r="I76" s="327">
        <f t="shared" si="7"/>
        <v>0</v>
      </c>
      <c r="J76" s="327">
        <f>IF(I76=1,1,IF(SUM(J77:J$170)+SUM(I$26:I76)&lt;$I$22,1,0))</f>
        <v>0</v>
      </c>
      <c r="K76" s="327">
        <f t="shared" si="0"/>
        <v>0</v>
      </c>
      <c r="L76" s="327">
        <f t="shared" si="1"/>
        <v>0</v>
      </c>
      <c r="M76" s="327"/>
      <c r="N76" s="327"/>
      <c r="O76" s="327"/>
      <c r="P76" s="327"/>
      <c r="Q76" s="327"/>
      <c r="R76" s="327"/>
      <c r="S76" s="327"/>
      <c r="T76" s="346"/>
      <c r="U76" s="345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8"/>
        <v>0</v>
      </c>
      <c r="AF76" s="329"/>
      <c r="AG76" s="330"/>
    </row>
    <row r="77" spans="1:33" s="326" customFormat="1" hidden="1" x14ac:dyDescent="0.25">
      <c r="A77" s="327"/>
      <c r="B77" s="122"/>
      <c r="C77" s="332"/>
      <c r="D77" s="332"/>
      <c r="E77" s="332"/>
      <c r="F77" s="122"/>
      <c r="I77" s="327">
        <f t="shared" si="7"/>
        <v>0</v>
      </c>
      <c r="J77" s="327">
        <f>IF(I77=1,1,IF(SUM(J78:J$170)+SUM(I$26:I77)&lt;$I$22,1,0))</f>
        <v>0</v>
      </c>
      <c r="K77" s="327">
        <f t="shared" si="0"/>
        <v>0</v>
      </c>
      <c r="L77" s="327">
        <f t="shared" si="1"/>
        <v>0</v>
      </c>
      <c r="M77" s="327"/>
      <c r="N77" s="327"/>
      <c r="O77" s="327"/>
      <c r="P77" s="327"/>
      <c r="Q77" s="327"/>
      <c r="R77" s="327"/>
      <c r="S77" s="327"/>
      <c r="T77" s="346"/>
      <c r="U77" s="345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8"/>
        <v>0</v>
      </c>
      <c r="AF77" s="329"/>
      <c r="AG77" s="330"/>
    </row>
    <row r="78" spans="1:33" s="326" customFormat="1" hidden="1" x14ac:dyDescent="0.25">
      <c r="A78" s="327"/>
      <c r="B78" s="122"/>
      <c r="C78" s="332"/>
      <c r="D78" s="332"/>
      <c r="E78" s="332"/>
      <c r="F78" s="122"/>
      <c r="I78" s="327">
        <f t="shared" si="7"/>
        <v>0</v>
      </c>
      <c r="J78" s="327">
        <f>IF(I78=1,1,IF(SUM(J79:J$170)+SUM(I$26:I78)&lt;$I$22,1,0))</f>
        <v>0</v>
      </c>
      <c r="K78" s="327">
        <f t="shared" si="0"/>
        <v>0</v>
      </c>
      <c r="L78" s="327">
        <f t="shared" si="1"/>
        <v>0</v>
      </c>
      <c r="M78" s="327"/>
      <c r="N78" s="327"/>
      <c r="O78" s="327"/>
      <c r="P78" s="327"/>
      <c r="Q78" s="327"/>
      <c r="R78" s="327"/>
      <c r="S78" s="327"/>
      <c r="T78" s="346"/>
      <c r="U78" s="345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8"/>
        <v>0</v>
      </c>
      <c r="AF78" s="329"/>
      <c r="AG78" s="330"/>
    </row>
    <row r="79" spans="1:33" s="326" customFormat="1" hidden="1" x14ac:dyDescent="0.25">
      <c r="A79" s="327"/>
      <c r="B79" s="122"/>
      <c r="C79" s="332"/>
      <c r="D79" s="332"/>
      <c r="E79" s="332"/>
      <c r="F79" s="122"/>
      <c r="I79" s="327">
        <f t="shared" si="7"/>
        <v>0</v>
      </c>
      <c r="J79" s="327">
        <f>IF(I79=1,1,IF(SUM(J80:J$170)+SUM(I$26:I79)&lt;$I$22,1,0))</f>
        <v>0</v>
      </c>
      <c r="K79" s="327">
        <f t="shared" si="0"/>
        <v>0</v>
      </c>
      <c r="L79" s="327">
        <f t="shared" si="1"/>
        <v>0</v>
      </c>
      <c r="M79" s="327"/>
      <c r="N79" s="327"/>
      <c r="O79" s="327"/>
      <c r="P79" s="327"/>
      <c r="Q79" s="327"/>
      <c r="R79" s="327"/>
      <c r="S79" s="327"/>
      <c r="T79" s="346"/>
      <c r="U79" s="345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8"/>
        <v>0</v>
      </c>
      <c r="AF79" s="329"/>
      <c r="AG79" s="330"/>
    </row>
    <row r="80" spans="1:33" s="326" customFormat="1" hidden="1" x14ac:dyDescent="0.25">
      <c r="A80" s="327"/>
      <c r="B80" s="122"/>
      <c r="C80" s="332"/>
      <c r="D80" s="332"/>
      <c r="E80" s="332"/>
      <c r="F80" s="122"/>
      <c r="I80" s="327">
        <f t="shared" si="7"/>
        <v>0</v>
      </c>
      <c r="J80" s="327">
        <f>IF(I80=1,1,IF(SUM(J81:J$170)+SUM(I$26:I80)&lt;$I$22,1,0))</f>
        <v>0</v>
      </c>
      <c r="K80" s="327">
        <f t="shared" si="0"/>
        <v>0</v>
      </c>
      <c r="L80" s="327">
        <f t="shared" si="1"/>
        <v>0</v>
      </c>
      <c r="M80" s="327"/>
      <c r="N80" s="327"/>
      <c r="O80" s="327"/>
      <c r="P80" s="327"/>
      <c r="Q80" s="327"/>
      <c r="R80" s="327"/>
      <c r="S80" s="327"/>
      <c r="T80" s="346"/>
      <c r="U80" s="345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8"/>
        <v>0</v>
      </c>
      <c r="AF80" s="329"/>
      <c r="AG80" s="330"/>
    </row>
    <row r="81" spans="1:33" s="326" customFormat="1" hidden="1" x14ac:dyDescent="0.25">
      <c r="A81" s="327"/>
      <c r="B81" s="122"/>
      <c r="C81" s="332"/>
      <c r="D81" s="332"/>
      <c r="E81" s="332"/>
      <c r="F81" s="122"/>
      <c r="I81" s="327">
        <f t="shared" si="7"/>
        <v>0</v>
      </c>
      <c r="J81" s="327">
        <f>IF(I81=1,1,IF(SUM(J82:J$170)+SUM(I$26:I81)&lt;$I$22,1,0))</f>
        <v>0</v>
      </c>
      <c r="K81" s="327">
        <f t="shared" si="0"/>
        <v>0</v>
      </c>
      <c r="L81" s="327">
        <f t="shared" si="1"/>
        <v>0</v>
      </c>
      <c r="M81" s="327"/>
      <c r="N81" s="327"/>
      <c r="O81" s="327"/>
      <c r="P81" s="327"/>
      <c r="Q81" s="327"/>
      <c r="R81" s="327"/>
      <c r="S81" s="327"/>
      <c r="T81" s="346"/>
      <c r="U81" s="345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8"/>
        <v>0</v>
      </c>
      <c r="AF81" s="329"/>
      <c r="AG81" s="330"/>
    </row>
    <row r="82" spans="1:33" s="326" customFormat="1" ht="15" customHeight="1" x14ac:dyDescent="0.25">
      <c r="A82" s="327"/>
      <c r="B82" s="122"/>
      <c r="C82" s="332"/>
      <c r="D82" s="332"/>
      <c r="E82" s="332"/>
      <c r="F82" s="122"/>
      <c r="I82" s="327">
        <f t="shared" si="7"/>
        <v>1</v>
      </c>
      <c r="J82" s="327">
        <f>IF(I82=1,1,IF(SUM(J83:J$170)+SUM(I$26:I82)&lt;$I$22,1,0))</f>
        <v>1</v>
      </c>
      <c r="K82" s="327">
        <f t="shared" si="0"/>
        <v>1</v>
      </c>
      <c r="L82" s="327">
        <f t="shared" si="1"/>
        <v>1</v>
      </c>
      <c r="M82" s="327"/>
      <c r="N82" s="327"/>
      <c r="O82" s="327"/>
      <c r="P82" s="327"/>
      <c r="Q82" s="327"/>
      <c r="R82" s="327"/>
      <c r="S82" s="327"/>
      <c r="T82" s="346"/>
      <c r="U82" s="345"/>
      <c r="V82" s="569" t="s">
        <v>421</v>
      </c>
      <c r="W82" s="569"/>
      <c r="X82" s="131" t="s">
        <v>237</v>
      </c>
      <c r="Y82" s="207">
        <f>VLOOKUP(X82,BASE!$B$5:$E$56,4,FALSE)</f>
        <v>3793.13</v>
      </c>
      <c r="Z82" s="198">
        <v>2</v>
      </c>
      <c r="AA82" s="197">
        <v>1</v>
      </c>
      <c r="AB82" s="114">
        <v>220</v>
      </c>
      <c r="AC82" s="196">
        <f>Y82/220</f>
        <v>17.241500000000002</v>
      </c>
      <c r="AD82" s="113">
        <f>ROUND(AB82*AC82,4)*Z82</f>
        <v>7586.26</v>
      </c>
      <c r="AF82" s="329"/>
      <c r="AG82" s="330"/>
    </row>
    <row r="83" spans="1:33" s="326" customFormat="1" x14ac:dyDescent="0.25">
      <c r="A83" s="327"/>
      <c r="B83" s="122"/>
      <c r="C83" s="332"/>
      <c r="D83" s="332"/>
      <c r="E83" s="332"/>
      <c r="F83" s="122"/>
      <c r="I83" s="327">
        <v>1</v>
      </c>
      <c r="J83" s="327">
        <f>IF(I83=1,1,IF(SUM(J84:J$170)+SUM(I$26:I83)&lt;$I$22,1,0))</f>
        <v>1</v>
      </c>
      <c r="K83" s="327">
        <f t="shared" si="0"/>
        <v>1</v>
      </c>
      <c r="L83" s="327">
        <f t="shared" si="1"/>
        <v>1</v>
      </c>
      <c r="M83" s="327"/>
      <c r="N83" s="327"/>
      <c r="O83" s="327"/>
      <c r="P83" s="327"/>
      <c r="Q83" s="327"/>
      <c r="R83" s="327"/>
      <c r="S83" s="327"/>
      <c r="T83" s="346"/>
      <c r="U83" s="345"/>
      <c r="V83" s="569" t="s">
        <v>422</v>
      </c>
      <c r="W83" s="569"/>
      <c r="X83" s="131" t="s">
        <v>228</v>
      </c>
      <c r="Y83" s="207">
        <f>VLOOKUP(X83,BASE!$B$5:$E$56,4,FALSE)</f>
        <v>2274.4299999999998</v>
      </c>
      <c r="Z83" s="198">
        <v>2</v>
      </c>
      <c r="AA83" s="197">
        <v>1</v>
      </c>
      <c r="AB83" s="114">
        <v>220</v>
      </c>
      <c r="AC83" s="196">
        <f>Y83/220</f>
        <v>10.338318181818181</v>
      </c>
      <c r="AD83" s="113">
        <f>ROUND(AB83*AC83,4)*Z83</f>
        <v>4548.8599999999997</v>
      </c>
      <c r="AF83" s="329"/>
      <c r="AG83" s="330"/>
    </row>
    <row r="84" spans="1:33" s="326" customFormat="1" x14ac:dyDescent="0.25">
      <c r="A84" s="327"/>
      <c r="B84" s="122"/>
      <c r="C84" s="332"/>
      <c r="D84" s="332"/>
      <c r="E84" s="332"/>
      <c r="F84" s="122"/>
      <c r="I84" s="327">
        <v>1</v>
      </c>
      <c r="J84" s="327">
        <f>IF(I84=1,1,IF(SUM(J85:J$170)+SUM(I$26:I84)&lt;$I$22,1,0))</f>
        <v>1</v>
      </c>
      <c r="K84" s="327">
        <f t="shared" si="0"/>
        <v>1</v>
      </c>
      <c r="L84" s="327">
        <f t="shared" si="1"/>
        <v>1</v>
      </c>
      <c r="M84" s="327"/>
      <c r="N84" s="327"/>
      <c r="O84" s="327"/>
      <c r="P84" s="327"/>
      <c r="Q84" s="327"/>
      <c r="R84" s="327"/>
      <c r="S84" s="327"/>
      <c r="T84" s="344"/>
      <c r="U84" s="345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SUM(AD85:AD104)</f>
        <v>0</v>
      </c>
      <c r="AF84" s="329"/>
      <c r="AG84" s="330"/>
    </row>
    <row r="85" spans="1:33" s="326" customFormat="1" x14ac:dyDescent="0.25">
      <c r="A85" s="327"/>
      <c r="B85" s="122"/>
      <c r="C85" s="332"/>
      <c r="D85" s="332"/>
      <c r="E85" s="332"/>
      <c r="F85" s="122"/>
      <c r="I85" s="327">
        <v>1</v>
      </c>
      <c r="J85" s="327">
        <f>IF(I85=1,1,IF(SUM(J86:J$170)+SUM(I$26:I85)&lt;$I$22,1,0))</f>
        <v>1</v>
      </c>
      <c r="K85" s="327">
        <f t="shared" si="0"/>
        <v>1</v>
      </c>
      <c r="L85" s="327">
        <f t="shared" si="1"/>
        <v>1</v>
      </c>
      <c r="M85" s="327"/>
      <c r="N85" s="327"/>
      <c r="O85" s="327"/>
      <c r="P85" s="327"/>
      <c r="Q85" s="327"/>
      <c r="R85" s="327"/>
      <c r="S85" s="327"/>
      <c r="T85" s="346" t="s">
        <v>44</v>
      </c>
      <c r="U85" s="345"/>
      <c r="V85" s="569"/>
      <c r="W85" s="569"/>
      <c r="X85" s="131"/>
      <c r="Y85" s="207"/>
      <c r="Z85" s="198"/>
      <c r="AA85" s="197"/>
      <c r="AB85" s="114"/>
      <c r="AC85" s="196"/>
      <c r="AD85" s="113"/>
      <c r="AF85" s="329"/>
      <c r="AG85" s="330"/>
    </row>
    <row r="86" spans="1:33" s="326" customFormat="1" hidden="1" x14ac:dyDescent="0.25">
      <c r="A86" s="327"/>
      <c r="B86" s="122"/>
      <c r="C86" s="332"/>
      <c r="D86" s="332"/>
      <c r="E86" s="332"/>
      <c r="F86" s="122"/>
      <c r="I86" s="327">
        <v>1</v>
      </c>
      <c r="J86" s="327">
        <f>IF(I86=1,1,IF(SUM(J87:J$170)+SUM(I$26:I86)&lt;$I$22,1,0))</f>
        <v>1</v>
      </c>
      <c r="K86" s="327">
        <f t="shared" si="0"/>
        <v>1</v>
      </c>
      <c r="L86" s="327">
        <f t="shared" si="1"/>
        <v>1</v>
      </c>
      <c r="M86" s="327"/>
      <c r="N86" s="327"/>
      <c r="O86" s="327"/>
      <c r="P86" s="327"/>
      <c r="Q86" s="327"/>
      <c r="R86" s="327"/>
      <c r="S86" s="327"/>
      <c r="T86" s="346"/>
      <c r="U86" s="345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ref="AD86:AD104" si="9">ROUND(AB86*AC86,4)</f>
        <v>0</v>
      </c>
      <c r="AF86" s="329"/>
      <c r="AG86" s="330"/>
    </row>
    <row r="87" spans="1:33" s="326" customFormat="1" hidden="1" x14ac:dyDescent="0.25">
      <c r="A87" s="327"/>
      <c r="B87" s="122"/>
      <c r="C87" s="332"/>
      <c r="D87" s="332"/>
      <c r="E87" s="332"/>
      <c r="F87" s="122"/>
      <c r="I87" s="327">
        <f t="shared" ref="I87:I104" si="10">IF($AD87=0,0,1)</f>
        <v>0</v>
      </c>
      <c r="J87" s="327">
        <f>IF(I87=1,1,IF(SUM(J88:J$170)+SUM(I$26:I87)&lt;$I$22,1,0))</f>
        <v>0</v>
      </c>
      <c r="K87" s="327">
        <f t="shared" si="0"/>
        <v>0</v>
      </c>
      <c r="L87" s="327">
        <f t="shared" si="1"/>
        <v>0</v>
      </c>
      <c r="M87" s="327"/>
      <c r="N87" s="327"/>
      <c r="O87" s="327"/>
      <c r="P87" s="327"/>
      <c r="Q87" s="327"/>
      <c r="R87" s="327"/>
      <c r="S87" s="327"/>
      <c r="T87" s="346"/>
      <c r="U87" s="345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9"/>
        <v>0</v>
      </c>
      <c r="AF87" s="329"/>
      <c r="AG87" s="330"/>
    </row>
    <row r="88" spans="1:33" s="326" customFormat="1" hidden="1" x14ac:dyDescent="0.25">
      <c r="A88" s="327"/>
      <c r="B88" s="122"/>
      <c r="C88" s="332"/>
      <c r="D88" s="332"/>
      <c r="E88" s="332"/>
      <c r="F88" s="122"/>
      <c r="I88" s="327">
        <f t="shared" si="10"/>
        <v>0</v>
      </c>
      <c r="J88" s="327">
        <f>IF(I88=1,1,IF(SUM(J89:J$170)+SUM(I$26:I88)&lt;$I$22,1,0))</f>
        <v>0</v>
      </c>
      <c r="K88" s="327">
        <f t="shared" si="0"/>
        <v>0</v>
      </c>
      <c r="L88" s="327">
        <f t="shared" si="1"/>
        <v>0</v>
      </c>
      <c r="M88" s="327"/>
      <c r="N88" s="327"/>
      <c r="O88" s="327"/>
      <c r="P88" s="327"/>
      <c r="Q88" s="327"/>
      <c r="R88" s="327"/>
      <c r="S88" s="327"/>
      <c r="T88" s="346"/>
      <c r="U88" s="345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9"/>
        <v>0</v>
      </c>
      <c r="AF88" s="329"/>
      <c r="AG88" s="330"/>
    </row>
    <row r="89" spans="1:33" s="326" customFormat="1" hidden="1" x14ac:dyDescent="0.25">
      <c r="A89" s="327"/>
      <c r="B89" s="122"/>
      <c r="C89" s="332"/>
      <c r="D89" s="332"/>
      <c r="E89" s="332"/>
      <c r="F89" s="122"/>
      <c r="I89" s="327">
        <f t="shared" si="10"/>
        <v>0</v>
      </c>
      <c r="J89" s="327">
        <f>IF(I89=1,1,IF(SUM(J90:J$170)+SUM(I$26:I89)&lt;$I$22,1,0))</f>
        <v>0</v>
      </c>
      <c r="K89" s="327">
        <f t="shared" si="0"/>
        <v>0</v>
      </c>
      <c r="L89" s="327">
        <f t="shared" si="1"/>
        <v>0</v>
      </c>
      <c r="M89" s="327"/>
      <c r="N89" s="327"/>
      <c r="O89" s="327"/>
      <c r="P89" s="327"/>
      <c r="Q89" s="327"/>
      <c r="R89" s="327"/>
      <c r="S89" s="327"/>
      <c r="T89" s="346"/>
      <c r="U89" s="345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9"/>
        <v>0</v>
      </c>
      <c r="AF89" s="329"/>
      <c r="AG89" s="330"/>
    </row>
    <row r="90" spans="1:33" s="326" customFormat="1" hidden="1" x14ac:dyDescent="0.25">
      <c r="A90" s="327"/>
      <c r="B90" s="122"/>
      <c r="C90" s="332"/>
      <c r="D90" s="332"/>
      <c r="E90" s="332"/>
      <c r="F90" s="122"/>
      <c r="I90" s="327">
        <f t="shared" si="10"/>
        <v>0</v>
      </c>
      <c r="J90" s="327">
        <f>IF(I90=1,1,IF(SUM(J91:J$170)+SUM(I$26:I90)&lt;$I$22,1,0))</f>
        <v>0</v>
      </c>
      <c r="K90" s="327">
        <f t="shared" si="0"/>
        <v>0</v>
      </c>
      <c r="L90" s="327">
        <f t="shared" si="1"/>
        <v>0</v>
      </c>
      <c r="M90" s="327"/>
      <c r="N90" s="327"/>
      <c r="O90" s="327"/>
      <c r="P90" s="327"/>
      <c r="Q90" s="327"/>
      <c r="R90" s="327"/>
      <c r="S90" s="327"/>
      <c r="T90" s="346"/>
      <c r="U90" s="345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9"/>
        <v>0</v>
      </c>
      <c r="AF90" s="329"/>
      <c r="AG90" s="330"/>
    </row>
    <row r="91" spans="1:33" s="326" customFormat="1" hidden="1" x14ac:dyDescent="0.25">
      <c r="A91" s="327"/>
      <c r="B91" s="122"/>
      <c r="C91" s="332"/>
      <c r="D91" s="332"/>
      <c r="E91" s="332"/>
      <c r="F91" s="122"/>
      <c r="I91" s="327">
        <f t="shared" si="10"/>
        <v>0</v>
      </c>
      <c r="J91" s="327">
        <f>IF(I91=1,1,IF(SUM(J92:J$170)+SUM(I$26:I91)&lt;$I$22,1,0))</f>
        <v>0</v>
      </c>
      <c r="K91" s="327">
        <f t="shared" ref="K91:K155" si="11">MAX(I91:J91)</f>
        <v>0</v>
      </c>
      <c r="L91" s="327">
        <f t="shared" ref="L91:L155" si="12">K91</f>
        <v>0</v>
      </c>
      <c r="M91" s="327"/>
      <c r="N91" s="327"/>
      <c r="O91" s="327"/>
      <c r="P91" s="327"/>
      <c r="Q91" s="327"/>
      <c r="R91" s="327"/>
      <c r="S91" s="327"/>
      <c r="T91" s="346"/>
      <c r="U91" s="345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9"/>
        <v>0</v>
      </c>
      <c r="AF91" s="329"/>
      <c r="AG91" s="330"/>
    </row>
    <row r="92" spans="1:33" s="326" customFormat="1" hidden="1" x14ac:dyDescent="0.25">
      <c r="A92" s="327"/>
      <c r="B92" s="122"/>
      <c r="C92" s="332"/>
      <c r="D92" s="332"/>
      <c r="E92" s="332"/>
      <c r="F92" s="122"/>
      <c r="I92" s="327">
        <f t="shared" si="10"/>
        <v>0</v>
      </c>
      <c r="J92" s="327">
        <f>IF(I92=1,1,IF(SUM(J93:J$170)+SUM(I$26:I92)&lt;$I$22,1,0))</f>
        <v>0</v>
      </c>
      <c r="K92" s="327">
        <f t="shared" si="11"/>
        <v>0</v>
      </c>
      <c r="L92" s="327">
        <f t="shared" si="12"/>
        <v>0</v>
      </c>
      <c r="M92" s="327"/>
      <c r="N92" s="327"/>
      <c r="O92" s="327"/>
      <c r="P92" s="327"/>
      <c r="Q92" s="327"/>
      <c r="R92" s="327"/>
      <c r="S92" s="327"/>
      <c r="T92" s="346"/>
      <c r="U92" s="345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9"/>
        <v>0</v>
      </c>
      <c r="AF92" s="329"/>
      <c r="AG92" s="330"/>
    </row>
    <row r="93" spans="1:33" s="326" customFormat="1" hidden="1" x14ac:dyDescent="0.25">
      <c r="A93" s="327"/>
      <c r="B93" s="122"/>
      <c r="C93" s="332"/>
      <c r="D93" s="332"/>
      <c r="E93" s="332"/>
      <c r="F93" s="122"/>
      <c r="I93" s="327">
        <f t="shared" si="10"/>
        <v>0</v>
      </c>
      <c r="J93" s="327">
        <f>IF(I93=1,1,IF(SUM(J94:J$170)+SUM(I$26:I93)&lt;$I$22,1,0))</f>
        <v>0</v>
      </c>
      <c r="K93" s="327">
        <f t="shared" si="11"/>
        <v>0</v>
      </c>
      <c r="L93" s="327">
        <f t="shared" si="12"/>
        <v>0</v>
      </c>
      <c r="M93" s="327"/>
      <c r="N93" s="327"/>
      <c r="O93" s="327"/>
      <c r="P93" s="327"/>
      <c r="Q93" s="327"/>
      <c r="R93" s="327"/>
      <c r="S93" s="327"/>
      <c r="T93" s="346"/>
      <c r="U93" s="345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9"/>
        <v>0</v>
      </c>
      <c r="AF93" s="329"/>
      <c r="AG93" s="330"/>
    </row>
    <row r="94" spans="1:33" s="326" customFormat="1" hidden="1" x14ac:dyDescent="0.25">
      <c r="A94" s="327"/>
      <c r="B94" s="122"/>
      <c r="C94" s="332"/>
      <c r="D94" s="332"/>
      <c r="E94" s="332"/>
      <c r="F94" s="122"/>
      <c r="I94" s="327">
        <f t="shared" si="10"/>
        <v>0</v>
      </c>
      <c r="J94" s="327">
        <f>IF(I94=1,1,IF(SUM(J95:J$170)+SUM(I$26:I94)&lt;$I$22,1,0))</f>
        <v>0</v>
      </c>
      <c r="K94" s="327">
        <f t="shared" si="11"/>
        <v>0</v>
      </c>
      <c r="L94" s="327">
        <f t="shared" si="12"/>
        <v>0</v>
      </c>
      <c r="M94" s="327"/>
      <c r="N94" s="327"/>
      <c r="O94" s="327"/>
      <c r="P94" s="327"/>
      <c r="Q94" s="327"/>
      <c r="R94" s="327"/>
      <c r="S94" s="327"/>
      <c r="T94" s="346"/>
      <c r="U94" s="345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9"/>
        <v>0</v>
      </c>
      <c r="AF94" s="329"/>
      <c r="AG94" s="330"/>
    </row>
    <row r="95" spans="1:33" s="326" customFormat="1" hidden="1" x14ac:dyDescent="0.25">
      <c r="A95" s="327"/>
      <c r="B95" s="122"/>
      <c r="C95" s="332"/>
      <c r="D95" s="332"/>
      <c r="E95" s="332"/>
      <c r="F95" s="122"/>
      <c r="I95" s="327">
        <f t="shared" si="10"/>
        <v>0</v>
      </c>
      <c r="J95" s="327">
        <f>IF(I95=1,1,IF(SUM(J96:J$170)+SUM(I$26:I95)&lt;$I$22,1,0))</f>
        <v>0</v>
      </c>
      <c r="K95" s="327">
        <f t="shared" si="11"/>
        <v>0</v>
      </c>
      <c r="L95" s="327">
        <f t="shared" si="12"/>
        <v>0</v>
      </c>
      <c r="M95" s="327"/>
      <c r="N95" s="327"/>
      <c r="O95" s="327"/>
      <c r="P95" s="327"/>
      <c r="Q95" s="327"/>
      <c r="R95" s="327"/>
      <c r="S95" s="327"/>
      <c r="T95" s="346"/>
      <c r="U95" s="345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9"/>
        <v>0</v>
      </c>
      <c r="AF95" s="329"/>
      <c r="AG95" s="330"/>
    </row>
    <row r="96" spans="1:33" s="326" customFormat="1" hidden="1" x14ac:dyDescent="0.25">
      <c r="A96" s="327"/>
      <c r="B96" s="122"/>
      <c r="C96" s="332"/>
      <c r="D96" s="332"/>
      <c r="E96" s="332"/>
      <c r="F96" s="122"/>
      <c r="I96" s="327">
        <f t="shared" si="10"/>
        <v>0</v>
      </c>
      <c r="J96" s="327">
        <f>IF(I96=1,1,IF(SUM(J97:J$170)+SUM(I$26:I96)&lt;$I$22,1,0))</f>
        <v>0</v>
      </c>
      <c r="K96" s="327">
        <f t="shared" si="11"/>
        <v>0</v>
      </c>
      <c r="L96" s="327">
        <f t="shared" si="12"/>
        <v>0</v>
      </c>
      <c r="M96" s="327"/>
      <c r="N96" s="327"/>
      <c r="O96" s="327"/>
      <c r="P96" s="327"/>
      <c r="Q96" s="327"/>
      <c r="R96" s="327"/>
      <c r="S96" s="327"/>
      <c r="T96" s="346"/>
      <c r="U96" s="345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9"/>
        <v>0</v>
      </c>
      <c r="AF96" s="329"/>
      <c r="AG96" s="330"/>
    </row>
    <row r="97" spans="1:33" s="326" customFormat="1" hidden="1" x14ac:dyDescent="0.25">
      <c r="A97" s="327"/>
      <c r="B97" s="122"/>
      <c r="C97" s="332"/>
      <c r="D97" s="332"/>
      <c r="E97" s="332"/>
      <c r="F97" s="122"/>
      <c r="I97" s="327">
        <f t="shared" si="10"/>
        <v>0</v>
      </c>
      <c r="J97" s="327">
        <f>IF(I97=1,1,IF(SUM(J98:J$170)+SUM(I$26:I97)&lt;$I$22,1,0))</f>
        <v>0</v>
      </c>
      <c r="K97" s="327">
        <f t="shared" si="11"/>
        <v>0</v>
      </c>
      <c r="L97" s="327">
        <f t="shared" si="12"/>
        <v>0</v>
      </c>
      <c r="M97" s="327"/>
      <c r="N97" s="327"/>
      <c r="O97" s="327"/>
      <c r="P97" s="327"/>
      <c r="Q97" s="327"/>
      <c r="R97" s="327"/>
      <c r="S97" s="327"/>
      <c r="T97" s="346"/>
      <c r="U97" s="345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9"/>
        <v>0</v>
      </c>
      <c r="AF97" s="329"/>
      <c r="AG97" s="330"/>
    </row>
    <row r="98" spans="1:33" s="326" customFormat="1" ht="14.45" hidden="1" customHeight="1" x14ac:dyDescent="0.25">
      <c r="A98" s="327"/>
      <c r="B98" s="122"/>
      <c r="C98" s="332"/>
      <c r="D98" s="332"/>
      <c r="E98" s="332"/>
      <c r="F98" s="122"/>
      <c r="I98" s="327">
        <f t="shared" si="10"/>
        <v>0</v>
      </c>
      <c r="J98" s="327">
        <f>IF(I98=1,1,IF(SUM(J99:J$170)+SUM(I$26:I98)&lt;$I$22,1,0))</f>
        <v>0</v>
      </c>
      <c r="K98" s="327">
        <f t="shared" si="11"/>
        <v>0</v>
      </c>
      <c r="L98" s="327">
        <f t="shared" si="12"/>
        <v>0</v>
      </c>
      <c r="M98" s="327"/>
      <c r="N98" s="327"/>
      <c r="O98" s="327"/>
      <c r="P98" s="327"/>
      <c r="Q98" s="327"/>
      <c r="R98" s="327"/>
      <c r="S98" s="327"/>
      <c r="T98" s="346"/>
      <c r="U98" s="345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9"/>
        <v>0</v>
      </c>
      <c r="AF98" s="329"/>
      <c r="AG98" s="330"/>
    </row>
    <row r="99" spans="1:33" s="326" customFormat="1" hidden="1" x14ac:dyDescent="0.25">
      <c r="A99" s="327"/>
      <c r="B99" s="122"/>
      <c r="C99" s="332"/>
      <c r="D99" s="332"/>
      <c r="E99" s="332"/>
      <c r="F99" s="122"/>
      <c r="I99" s="327">
        <f t="shared" si="10"/>
        <v>0</v>
      </c>
      <c r="J99" s="327">
        <f>IF(I99=1,1,IF(SUM(J100:J$170)+SUM(I$26:I99)&lt;$I$22,1,0))</f>
        <v>0</v>
      </c>
      <c r="K99" s="327">
        <f t="shared" si="11"/>
        <v>0</v>
      </c>
      <c r="L99" s="327">
        <f t="shared" si="12"/>
        <v>0</v>
      </c>
      <c r="M99" s="327"/>
      <c r="N99" s="327"/>
      <c r="O99" s="327"/>
      <c r="P99" s="327"/>
      <c r="Q99" s="327"/>
      <c r="R99" s="327"/>
      <c r="S99" s="327"/>
      <c r="T99" s="346"/>
      <c r="U99" s="345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9"/>
        <v>0</v>
      </c>
      <c r="AF99" s="329"/>
      <c r="AG99" s="330"/>
    </row>
    <row r="100" spans="1:33" s="326" customFormat="1" hidden="1" x14ac:dyDescent="0.25">
      <c r="A100" s="327"/>
      <c r="B100" s="122"/>
      <c r="C100" s="332"/>
      <c r="D100" s="332"/>
      <c r="E100" s="332"/>
      <c r="F100" s="122"/>
      <c r="I100" s="327">
        <f t="shared" si="10"/>
        <v>0</v>
      </c>
      <c r="J100" s="327">
        <f>IF(I100=1,1,IF(SUM(J101:J$170)+SUM(I$26:I100)&lt;$I$22,1,0))</f>
        <v>0</v>
      </c>
      <c r="K100" s="327">
        <f t="shared" si="11"/>
        <v>0</v>
      </c>
      <c r="L100" s="327">
        <f t="shared" si="12"/>
        <v>0</v>
      </c>
      <c r="M100" s="327"/>
      <c r="N100" s="327"/>
      <c r="O100" s="327"/>
      <c r="P100" s="327"/>
      <c r="Q100" s="327"/>
      <c r="R100" s="327"/>
      <c r="S100" s="327"/>
      <c r="T100" s="346"/>
      <c r="U100" s="345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9"/>
        <v>0</v>
      </c>
      <c r="AF100" s="329"/>
      <c r="AG100" s="330"/>
    </row>
    <row r="101" spans="1:33" s="326" customFormat="1" hidden="1" x14ac:dyDescent="0.25">
      <c r="A101" s="327"/>
      <c r="B101" s="122"/>
      <c r="C101" s="332"/>
      <c r="D101" s="332"/>
      <c r="E101" s="332"/>
      <c r="F101" s="122"/>
      <c r="I101" s="327">
        <f t="shared" si="10"/>
        <v>0</v>
      </c>
      <c r="J101" s="327">
        <f>IF(I101=1,1,IF(SUM(J102:J$170)+SUM(I$26:I101)&lt;$I$22,1,0))</f>
        <v>0</v>
      </c>
      <c r="K101" s="327">
        <f t="shared" si="11"/>
        <v>0</v>
      </c>
      <c r="L101" s="327">
        <f t="shared" si="12"/>
        <v>0</v>
      </c>
      <c r="M101" s="327"/>
      <c r="N101" s="327"/>
      <c r="O101" s="327"/>
      <c r="P101" s="327"/>
      <c r="Q101" s="327"/>
      <c r="R101" s="327"/>
      <c r="S101" s="327"/>
      <c r="T101" s="346"/>
      <c r="U101" s="345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9"/>
        <v>0</v>
      </c>
      <c r="AF101" s="329"/>
      <c r="AG101" s="330"/>
    </row>
    <row r="102" spans="1:33" s="326" customFormat="1" hidden="1" x14ac:dyDescent="0.25">
      <c r="A102" s="327"/>
      <c r="B102" s="122"/>
      <c r="C102" s="332"/>
      <c r="D102" s="332"/>
      <c r="E102" s="332"/>
      <c r="F102" s="122"/>
      <c r="I102" s="327">
        <f t="shared" si="10"/>
        <v>0</v>
      </c>
      <c r="J102" s="327">
        <f>IF(I102=1,1,IF(SUM(J103:J$170)+SUM(I$26:I102)&lt;$I$22,1,0))</f>
        <v>0</v>
      </c>
      <c r="K102" s="327">
        <f t="shared" si="11"/>
        <v>0</v>
      </c>
      <c r="L102" s="327">
        <f t="shared" si="12"/>
        <v>0</v>
      </c>
      <c r="M102" s="327"/>
      <c r="N102" s="327"/>
      <c r="O102" s="327"/>
      <c r="P102" s="327"/>
      <c r="Q102" s="327"/>
      <c r="R102" s="327"/>
      <c r="S102" s="327"/>
      <c r="T102" s="346"/>
      <c r="U102" s="345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9"/>
        <v>0</v>
      </c>
      <c r="AF102" s="329"/>
      <c r="AG102" s="330"/>
    </row>
    <row r="103" spans="1:33" s="326" customFormat="1" hidden="1" x14ac:dyDescent="0.25">
      <c r="A103" s="327"/>
      <c r="B103" s="122"/>
      <c r="C103" s="332"/>
      <c r="D103" s="332"/>
      <c r="E103" s="332"/>
      <c r="F103" s="122"/>
      <c r="I103" s="327">
        <f t="shared" si="10"/>
        <v>0</v>
      </c>
      <c r="J103" s="327">
        <f>IF(I103=1,1,IF(SUM(J104:J$170)+SUM(I$26:I103)&lt;$I$22,1,0))</f>
        <v>0</v>
      </c>
      <c r="K103" s="327">
        <f t="shared" si="11"/>
        <v>0</v>
      </c>
      <c r="L103" s="327">
        <f t="shared" si="12"/>
        <v>0</v>
      </c>
      <c r="M103" s="327"/>
      <c r="N103" s="327"/>
      <c r="O103" s="327"/>
      <c r="P103" s="327"/>
      <c r="Q103" s="327"/>
      <c r="R103" s="327"/>
      <c r="S103" s="327"/>
      <c r="T103" s="346"/>
      <c r="U103" s="345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9"/>
        <v>0</v>
      </c>
      <c r="AF103" s="329"/>
      <c r="AG103" s="330"/>
    </row>
    <row r="104" spans="1:33" s="326" customFormat="1" hidden="1" x14ac:dyDescent="0.25">
      <c r="A104" s="327"/>
      <c r="B104" s="122"/>
      <c r="C104" s="332"/>
      <c r="D104" s="332"/>
      <c r="E104" s="332"/>
      <c r="F104" s="122"/>
      <c r="I104" s="327">
        <f t="shared" si="10"/>
        <v>0</v>
      </c>
      <c r="J104" s="327">
        <f>IF(I104=1,1,IF(SUM(J105:J$170)+SUM(I$26:I104)&lt;$I$22,1,0))</f>
        <v>1</v>
      </c>
      <c r="K104" s="327">
        <f t="shared" si="11"/>
        <v>1</v>
      </c>
      <c r="L104" s="327">
        <f t="shared" si="12"/>
        <v>1</v>
      </c>
      <c r="M104" s="327"/>
      <c r="N104" s="327"/>
      <c r="O104" s="327"/>
      <c r="P104" s="327"/>
      <c r="Q104" s="327"/>
      <c r="R104" s="327"/>
      <c r="S104" s="327"/>
      <c r="T104" s="346"/>
      <c r="U104" s="345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9"/>
        <v>0</v>
      </c>
      <c r="AF104" s="329"/>
      <c r="AG104" s="330"/>
    </row>
    <row r="105" spans="1:33" s="326" customFormat="1" x14ac:dyDescent="0.25">
      <c r="A105" s="325"/>
      <c r="B105" s="325"/>
      <c r="C105" s="325"/>
      <c r="D105" s="325"/>
      <c r="E105" s="325"/>
      <c r="F105" s="325"/>
      <c r="I105" s="327">
        <v>1</v>
      </c>
      <c r="J105" s="327">
        <f>IF(I105=1,1,IF(SUM(J108:J$170)+SUM(I$26:I105)&lt;$I$22,1,0))</f>
        <v>1</v>
      </c>
      <c r="K105" s="327">
        <f t="shared" si="11"/>
        <v>1</v>
      </c>
      <c r="L105" s="327">
        <f t="shared" si="12"/>
        <v>1</v>
      </c>
      <c r="M105" s="327"/>
      <c r="N105" s="327"/>
      <c r="O105" s="327"/>
      <c r="P105" s="327"/>
      <c r="Q105" s="327"/>
      <c r="R105" s="327"/>
      <c r="S105" s="327"/>
      <c r="T105" s="344"/>
      <c r="U105" s="345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AD43+AD63+AD84</f>
        <v>16049.170899999999</v>
      </c>
      <c r="AF105" s="329"/>
      <c r="AG105" s="330"/>
    </row>
    <row r="106" spans="1:33" s="337" customFormat="1" ht="14.45" customHeight="1" x14ac:dyDescent="0.25">
      <c r="A106" s="327"/>
      <c r="B106" s="122"/>
      <c r="C106" s="332"/>
      <c r="D106" s="332"/>
      <c r="E106" s="332"/>
      <c r="F106" s="122"/>
      <c r="G106" s="64"/>
      <c r="H106" s="343"/>
      <c r="I106" s="327">
        <v>1</v>
      </c>
      <c r="J106" s="327">
        <f>H106</f>
        <v>0</v>
      </c>
      <c r="K106" s="327">
        <f t="shared" si="11"/>
        <v>1</v>
      </c>
      <c r="L106" s="327">
        <f t="shared" si="12"/>
        <v>1</v>
      </c>
      <c r="M106" s="327"/>
      <c r="N106" s="327"/>
      <c r="O106" s="327"/>
      <c r="P106" s="327"/>
      <c r="Q106" s="327"/>
      <c r="R106" s="327"/>
      <c r="S106" s="338"/>
      <c r="T106" s="157">
        <v>1</v>
      </c>
      <c r="U106" s="347"/>
      <c r="V106" s="348"/>
      <c r="W106" s="348"/>
      <c r="X106" s="348"/>
      <c r="Y106" s="349"/>
      <c r="Z106" s="350"/>
      <c r="AA106" s="350"/>
      <c r="AB106" s="351" t="s">
        <v>42</v>
      </c>
      <c r="AC106" s="188">
        <v>0.84040000000000004</v>
      </c>
      <c r="AD106" s="352">
        <f>$AD$105*AC106*T106</f>
        <v>13487.723224359999</v>
      </c>
      <c r="AF106" s="341"/>
      <c r="AG106" s="342"/>
    </row>
    <row r="107" spans="1:33" s="337" customFormat="1" ht="22.35" customHeight="1" x14ac:dyDescent="0.25">
      <c r="A107" s="336"/>
      <c r="B107" s="336"/>
      <c r="C107" s="336"/>
      <c r="D107" s="336"/>
      <c r="E107" s="336"/>
      <c r="F107" s="336"/>
      <c r="I107" s="327">
        <v>1</v>
      </c>
      <c r="J107" s="327">
        <f>IF(I107=1,1,IF(SUM(J110:J$170)+SUM(I$26:I107)&lt;$I$22,1,0))</f>
        <v>1</v>
      </c>
      <c r="K107" s="327">
        <f t="shared" si="11"/>
        <v>1</v>
      </c>
      <c r="L107" s="327">
        <f t="shared" si="12"/>
        <v>1</v>
      </c>
      <c r="M107" s="327"/>
      <c r="N107" s="327"/>
      <c r="O107" s="327"/>
      <c r="P107" s="327"/>
      <c r="Q107" s="327"/>
      <c r="R107" s="327"/>
      <c r="S107" s="338"/>
      <c r="T107" s="353"/>
      <c r="U107" s="347"/>
      <c r="V107" s="348"/>
      <c r="W107" s="348"/>
      <c r="X107" s="348"/>
      <c r="Y107" s="349"/>
      <c r="Z107" s="350"/>
      <c r="AA107" s="350"/>
      <c r="AB107" s="354"/>
      <c r="AC107" s="181" t="s">
        <v>41</v>
      </c>
      <c r="AD107" s="355">
        <f>AD105+AD106</f>
        <v>29536.894124359998</v>
      </c>
      <c r="AF107" s="341"/>
      <c r="AG107" s="342"/>
    </row>
    <row r="108" spans="1:33" s="337" customFormat="1" ht="25.35" customHeight="1" x14ac:dyDescent="0.25">
      <c r="A108" s="336"/>
      <c r="B108" s="336"/>
      <c r="C108" s="336"/>
      <c r="D108" s="336"/>
      <c r="E108" s="336"/>
      <c r="F108" s="336"/>
      <c r="G108" s="356"/>
      <c r="H108" s="356"/>
      <c r="I108" s="327">
        <v>1</v>
      </c>
      <c r="J108" s="327">
        <f>IF(I108=1,1,IF(SUM(J110:J$170)+SUM(I$26:I108)&lt;$I$22,1,0))</f>
        <v>1</v>
      </c>
      <c r="K108" s="327">
        <f t="shared" si="11"/>
        <v>1</v>
      </c>
      <c r="L108" s="327">
        <f t="shared" si="12"/>
        <v>1</v>
      </c>
      <c r="M108" s="327"/>
      <c r="N108" s="327"/>
      <c r="O108" s="327"/>
      <c r="P108" s="327"/>
      <c r="Q108" s="327"/>
      <c r="R108" s="327"/>
      <c r="S108" s="338"/>
      <c r="T108" s="357" t="s">
        <v>40</v>
      </c>
      <c r="U108" s="347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F108" s="341"/>
      <c r="AG108" s="342"/>
    </row>
    <row r="109" spans="1:33" s="337" customFormat="1" ht="14.45" customHeight="1" x14ac:dyDescent="0.25">
      <c r="A109" s="336"/>
      <c r="B109" s="336"/>
      <c r="C109" s="336"/>
      <c r="D109" s="336"/>
      <c r="E109" s="336"/>
      <c r="F109" s="336"/>
      <c r="G109" s="64"/>
      <c r="H109" s="343"/>
      <c r="I109" s="327">
        <v>1</v>
      </c>
      <c r="J109" s="327">
        <f t="shared" ref="J109:J118" si="13">I109</f>
        <v>1</v>
      </c>
      <c r="K109" s="327">
        <f t="shared" si="11"/>
        <v>1</v>
      </c>
      <c r="L109" s="327">
        <f t="shared" si="12"/>
        <v>1</v>
      </c>
      <c r="M109" s="327"/>
      <c r="N109" s="327"/>
      <c r="O109" s="327"/>
      <c r="P109" s="327"/>
      <c r="Q109" s="327"/>
      <c r="R109" s="327"/>
      <c r="S109" s="338"/>
      <c r="T109" s="157">
        <v>1</v>
      </c>
      <c r="U109" s="347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4814.7512999999999</v>
      </c>
      <c r="AF109" s="341"/>
      <c r="AG109" s="342"/>
    </row>
    <row r="110" spans="1:33" s="337" customFormat="1" ht="14.45" hidden="1" customHeight="1" x14ac:dyDescent="0.25">
      <c r="A110" s="336"/>
      <c r="B110" s="336"/>
      <c r="C110" s="336"/>
      <c r="D110" s="336"/>
      <c r="E110" s="336"/>
      <c r="F110" s="336"/>
      <c r="G110" s="64"/>
      <c r="H110" s="343"/>
      <c r="I110" s="327">
        <f t="shared" ref="I110:I118" si="14">IF($AD110=0,0,1)</f>
        <v>0</v>
      </c>
      <c r="J110" s="327">
        <f t="shared" si="13"/>
        <v>0</v>
      </c>
      <c r="K110" s="327">
        <f t="shared" si="11"/>
        <v>0</v>
      </c>
      <c r="L110" s="327">
        <f t="shared" si="12"/>
        <v>0</v>
      </c>
      <c r="M110" s="327"/>
      <c r="N110" s="327"/>
      <c r="O110" s="327"/>
      <c r="P110" s="327"/>
      <c r="Q110" s="327"/>
      <c r="R110" s="327"/>
      <c r="S110" s="338"/>
      <c r="T110" s="157">
        <v>0</v>
      </c>
      <c r="U110" s="347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15">ROUND($AD$107*AC110*T110,4)</f>
        <v>0</v>
      </c>
      <c r="AF110" s="341"/>
      <c r="AG110" s="342"/>
    </row>
    <row r="111" spans="1:33" s="337" customFormat="1" ht="14.45" hidden="1" customHeight="1" x14ac:dyDescent="0.25">
      <c r="A111" s="336"/>
      <c r="B111" s="336"/>
      <c r="C111" s="336"/>
      <c r="D111" s="336"/>
      <c r="E111" s="336"/>
      <c r="F111" s="336"/>
      <c r="G111" s="64"/>
      <c r="H111" s="343"/>
      <c r="I111" s="327">
        <f t="shared" si="14"/>
        <v>0</v>
      </c>
      <c r="J111" s="327">
        <f t="shared" si="13"/>
        <v>0</v>
      </c>
      <c r="K111" s="327">
        <f t="shared" si="11"/>
        <v>0</v>
      </c>
      <c r="L111" s="327">
        <f t="shared" si="12"/>
        <v>0</v>
      </c>
      <c r="M111" s="327"/>
      <c r="N111" s="327"/>
      <c r="O111" s="327"/>
      <c r="P111" s="327"/>
      <c r="Q111" s="327"/>
      <c r="R111" s="327"/>
      <c r="S111" s="338"/>
      <c r="T111" s="157">
        <v>0</v>
      </c>
      <c r="U111" s="347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15"/>
        <v>0</v>
      </c>
      <c r="AF111" s="341"/>
      <c r="AG111" s="342"/>
    </row>
    <row r="112" spans="1:33" s="337" customFormat="1" ht="14.45" hidden="1" customHeight="1" x14ac:dyDescent="0.25">
      <c r="A112" s="336"/>
      <c r="B112" s="336"/>
      <c r="C112" s="336"/>
      <c r="D112" s="336"/>
      <c r="E112" s="336"/>
      <c r="F112" s="336"/>
      <c r="G112" s="64"/>
      <c r="H112" s="343"/>
      <c r="I112" s="327">
        <f t="shared" si="14"/>
        <v>0</v>
      </c>
      <c r="J112" s="327">
        <f t="shared" si="13"/>
        <v>0</v>
      </c>
      <c r="K112" s="327">
        <f t="shared" si="11"/>
        <v>0</v>
      </c>
      <c r="L112" s="327">
        <f t="shared" si="12"/>
        <v>0</v>
      </c>
      <c r="M112" s="327"/>
      <c r="N112" s="327"/>
      <c r="O112" s="327"/>
      <c r="P112" s="327"/>
      <c r="Q112" s="327"/>
      <c r="R112" s="327"/>
      <c r="S112" s="338"/>
      <c r="T112" s="157">
        <v>0</v>
      </c>
      <c r="U112" s="347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15"/>
        <v>0</v>
      </c>
      <c r="AF112" s="341"/>
      <c r="AG112" s="342"/>
    </row>
    <row r="113" spans="1:33" s="337" customFormat="1" ht="14.45" hidden="1" customHeight="1" x14ac:dyDescent="0.25">
      <c r="A113" s="336"/>
      <c r="B113" s="336"/>
      <c r="C113" s="336"/>
      <c r="D113" s="336"/>
      <c r="E113" s="336"/>
      <c r="F113" s="336"/>
      <c r="G113" s="64"/>
      <c r="H113" s="343"/>
      <c r="I113" s="327">
        <f t="shared" si="14"/>
        <v>0</v>
      </c>
      <c r="J113" s="327">
        <f t="shared" si="13"/>
        <v>0</v>
      </c>
      <c r="K113" s="327">
        <f t="shared" si="11"/>
        <v>0</v>
      </c>
      <c r="L113" s="327">
        <f t="shared" si="12"/>
        <v>0</v>
      </c>
      <c r="M113" s="327"/>
      <c r="N113" s="327"/>
      <c r="O113" s="327"/>
      <c r="P113" s="327"/>
      <c r="Q113" s="327"/>
      <c r="R113" s="327"/>
      <c r="S113" s="338"/>
      <c r="T113" s="157">
        <v>0</v>
      </c>
      <c r="U113" s="347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15"/>
        <v>0</v>
      </c>
      <c r="AF113" s="341"/>
      <c r="AG113" s="342"/>
    </row>
    <row r="114" spans="1:33" s="337" customFormat="1" ht="14.45" hidden="1" customHeight="1" x14ac:dyDescent="0.25">
      <c r="A114" s="336"/>
      <c r="B114" s="336"/>
      <c r="C114" s="336"/>
      <c r="D114" s="336"/>
      <c r="E114" s="336"/>
      <c r="F114" s="336"/>
      <c r="G114" s="64"/>
      <c r="H114" s="343"/>
      <c r="I114" s="327">
        <f t="shared" si="14"/>
        <v>0</v>
      </c>
      <c r="J114" s="327">
        <f t="shared" si="13"/>
        <v>0</v>
      </c>
      <c r="K114" s="327">
        <f t="shared" si="11"/>
        <v>0</v>
      </c>
      <c r="L114" s="327">
        <f t="shared" si="12"/>
        <v>0</v>
      </c>
      <c r="M114" s="327"/>
      <c r="N114" s="327"/>
      <c r="O114" s="327"/>
      <c r="P114" s="327"/>
      <c r="Q114" s="327"/>
      <c r="R114" s="327"/>
      <c r="S114" s="338"/>
      <c r="T114" s="157">
        <v>0</v>
      </c>
      <c r="U114" s="347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5"/>
        <v>0</v>
      </c>
      <c r="AF114" s="341"/>
      <c r="AG114" s="342"/>
    </row>
    <row r="115" spans="1:33" s="337" customFormat="1" ht="14.45" hidden="1" customHeight="1" x14ac:dyDescent="0.25">
      <c r="A115" s="336"/>
      <c r="B115" s="336"/>
      <c r="C115" s="336"/>
      <c r="D115" s="336"/>
      <c r="E115" s="336"/>
      <c r="F115" s="336"/>
      <c r="G115" s="64"/>
      <c r="H115" s="343"/>
      <c r="I115" s="327">
        <f t="shared" si="14"/>
        <v>0</v>
      </c>
      <c r="J115" s="327">
        <f t="shared" si="13"/>
        <v>0</v>
      </c>
      <c r="K115" s="327">
        <f t="shared" si="11"/>
        <v>0</v>
      </c>
      <c r="L115" s="327">
        <f t="shared" si="12"/>
        <v>0</v>
      </c>
      <c r="M115" s="327"/>
      <c r="N115" s="327"/>
      <c r="O115" s="327"/>
      <c r="P115" s="327"/>
      <c r="Q115" s="327"/>
      <c r="R115" s="327"/>
      <c r="S115" s="338"/>
      <c r="T115" s="157">
        <v>0</v>
      </c>
      <c r="U115" s="347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5"/>
        <v>0</v>
      </c>
      <c r="AF115" s="341"/>
      <c r="AG115" s="342"/>
    </row>
    <row r="116" spans="1:33" s="337" customFormat="1" ht="14.45" hidden="1" customHeight="1" x14ac:dyDescent="0.25">
      <c r="A116" s="336"/>
      <c r="B116" s="336"/>
      <c r="C116" s="336"/>
      <c r="D116" s="336"/>
      <c r="E116" s="336"/>
      <c r="F116" s="336"/>
      <c r="G116" s="64"/>
      <c r="H116" s="343"/>
      <c r="I116" s="327">
        <f t="shared" si="14"/>
        <v>0</v>
      </c>
      <c r="J116" s="327">
        <f t="shared" si="13"/>
        <v>0</v>
      </c>
      <c r="K116" s="327">
        <f t="shared" si="11"/>
        <v>0</v>
      </c>
      <c r="L116" s="327">
        <f t="shared" si="12"/>
        <v>0</v>
      </c>
      <c r="M116" s="327"/>
      <c r="N116" s="327"/>
      <c r="O116" s="327"/>
      <c r="P116" s="327"/>
      <c r="Q116" s="327"/>
      <c r="R116" s="327"/>
      <c r="S116" s="338"/>
      <c r="T116" s="157">
        <v>0</v>
      </c>
      <c r="U116" s="347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5"/>
        <v>0</v>
      </c>
      <c r="AF116" s="341"/>
      <c r="AG116" s="342"/>
    </row>
    <row r="117" spans="1:33" s="337" customFormat="1" ht="14.45" hidden="1" customHeight="1" x14ac:dyDescent="0.25">
      <c r="A117" s="336"/>
      <c r="B117" s="336"/>
      <c r="C117" s="336"/>
      <c r="D117" s="336"/>
      <c r="E117" s="336"/>
      <c r="F117" s="336"/>
      <c r="G117" s="64"/>
      <c r="H117" s="343"/>
      <c r="I117" s="327">
        <f t="shared" si="14"/>
        <v>0</v>
      </c>
      <c r="J117" s="327">
        <f t="shared" si="13"/>
        <v>0</v>
      </c>
      <c r="K117" s="327">
        <f t="shared" si="11"/>
        <v>0</v>
      </c>
      <c r="L117" s="327">
        <f t="shared" si="12"/>
        <v>0</v>
      </c>
      <c r="M117" s="327"/>
      <c r="N117" s="327"/>
      <c r="O117" s="327"/>
      <c r="P117" s="327"/>
      <c r="Q117" s="327"/>
      <c r="R117" s="327"/>
      <c r="S117" s="338"/>
      <c r="T117" s="157">
        <v>0</v>
      </c>
      <c r="U117" s="347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15"/>
        <v>0</v>
      </c>
      <c r="AF117" s="341"/>
      <c r="AG117" s="342"/>
    </row>
    <row r="118" spans="1:33" s="337" customFormat="1" ht="14.45" hidden="1" customHeight="1" x14ac:dyDescent="0.25">
      <c r="A118" s="336"/>
      <c r="B118" s="336"/>
      <c r="C118" s="336"/>
      <c r="D118" s="336"/>
      <c r="E118" s="336"/>
      <c r="F118" s="336"/>
      <c r="G118" s="64"/>
      <c r="H118" s="343"/>
      <c r="I118" s="327">
        <f t="shared" si="14"/>
        <v>0</v>
      </c>
      <c r="J118" s="327">
        <f t="shared" si="13"/>
        <v>0</v>
      </c>
      <c r="K118" s="327">
        <f t="shared" si="11"/>
        <v>0</v>
      </c>
      <c r="L118" s="327">
        <f t="shared" si="12"/>
        <v>0</v>
      </c>
      <c r="M118" s="327"/>
      <c r="N118" s="327"/>
      <c r="O118" s="327"/>
      <c r="P118" s="327"/>
      <c r="Q118" s="327"/>
      <c r="R118" s="327"/>
      <c r="S118" s="338"/>
      <c r="T118" s="157">
        <v>0</v>
      </c>
      <c r="U118" s="347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15"/>
        <v>0</v>
      </c>
      <c r="AF118" s="341"/>
      <c r="AG118" s="342"/>
    </row>
    <row r="119" spans="1:33" s="326" customFormat="1" x14ac:dyDescent="0.25">
      <c r="A119" s="327"/>
      <c r="B119" s="122"/>
      <c r="C119" s="332"/>
      <c r="D119" s="332"/>
      <c r="E119" s="332"/>
      <c r="F119" s="122"/>
      <c r="I119" s="327">
        <v>1</v>
      </c>
      <c r="J119" s="338">
        <v>1</v>
      </c>
      <c r="K119" s="327">
        <f t="shared" si="11"/>
        <v>1</v>
      </c>
      <c r="L119" s="327">
        <f t="shared" si="12"/>
        <v>1</v>
      </c>
      <c r="M119" s="327"/>
      <c r="N119" s="327"/>
      <c r="O119" s="327"/>
      <c r="P119" s="327"/>
      <c r="Q119" s="327"/>
      <c r="R119" s="327"/>
      <c r="S119" s="327"/>
      <c r="T119" s="358"/>
      <c r="U119" s="345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SUM(AD109:AD118)</f>
        <v>4814.7512999999999</v>
      </c>
      <c r="AF119" s="329"/>
      <c r="AG119" s="330"/>
    </row>
    <row r="120" spans="1:33" s="326" customFormat="1" x14ac:dyDescent="0.25">
      <c r="A120" s="325"/>
      <c r="B120" s="325"/>
      <c r="C120" s="325"/>
      <c r="D120" s="325"/>
      <c r="E120" s="325"/>
      <c r="F120" s="325"/>
      <c r="I120" s="327">
        <v>1</v>
      </c>
      <c r="J120" s="338">
        <v>1</v>
      </c>
      <c r="K120" s="327">
        <f t="shared" si="11"/>
        <v>1</v>
      </c>
      <c r="L120" s="327">
        <f t="shared" si="12"/>
        <v>1</v>
      </c>
      <c r="M120" s="327"/>
      <c r="N120" s="327"/>
      <c r="O120" s="327"/>
      <c r="P120" s="327"/>
      <c r="Q120" s="327"/>
      <c r="R120" s="327"/>
      <c r="S120" s="327"/>
      <c r="T120" s="359"/>
      <c r="U120" s="345"/>
      <c r="V120" s="153"/>
      <c r="W120" s="360"/>
      <c r="X120" s="360"/>
      <c r="Y120" s="361"/>
      <c r="Z120" s="362"/>
      <c r="AA120" s="362"/>
      <c r="AB120" s="363"/>
      <c r="AC120" s="148" t="s">
        <v>33</v>
      </c>
      <c r="AD120" s="364">
        <f>TRUNC(AD107+AD119,2)</f>
        <v>34351.64</v>
      </c>
      <c r="AF120" s="329"/>
      <c r="AG120" s="341"/>
    </row>
    <row r="121" spans="1:33" s="326" customFormat="1" x14ac:dyDescent="0.25">
      <c r="A121" s="325"/>
      <c r="B121" s="325"/>
      <c r="C121" s="325"/>
      <c r="D121" s="325"/>
      <c r="E121" s="325"/>
      <c r="F121" s="325"/>
      <c r="I121" s="327">
        <v>1</v>
      </c>
      <c r="J121" s="338">
        <v>1</v>
      </c>
      <c r="K121" s="327">
        <f t="shared" si="11"/>
        <v>1</v>
      </c>
      <c r="L121" s="327">
        <f t="shared" si="12"/>
        <v>1</v>
      </c>
      <c r="M121" s="327"/>
      <c r="N121" s="327"/>
      <c r="O121" s="327"/>
      <c r="P121" s="327"/>
      <c r="Q121" s="327"/>
      <c r="R121" s="327"/>
      <c r="S121" s="327"/>
      <c r="T121" s="365" t="s">
        <v>32</v>
      </c>
      <c r="U121" s="328"/>
      <c r="V121" s="153"/>
      <c r="W121" s="366"/>
      <c r="X121" s="366"/>
      <c r="Y121" s="360"/>
      <c r="Z121" s="367"/>
      <c r="AA121" s="367"/>
      <c r="AB121" s="368"/>
      <c r="AC121" s="148" t="s">
        <v>31</v>
      </c>
      <c r="AD121" s="364">
        <f>TRUNC(AD41+AD120,2)</f>
        <v>49884.18</v>
      </c>
      <c r="AF121" s="329"/>
      <c r="AG121" s="330"/>
    </row>
    <row r="122" spans="1:33" s="337" customFormat="1" ht="22.35" customHeight="1" x14ac:dyDescent="0.25">
      <c r="A122" s="336"/>
      <c r="B122" s="336"/>
      <c r="C122" s="336"/>
      <c r="D122" s="336"/>
      <c r="E122" s="336"/>
      <c r="F122" s="336"/>
      <c r="I122" s="338">
        <v>1</v>
      </c>
      <c r="J122" s="338">
        <v>1</v>
      </c>
      <c r="K122" s="338">
        <f t="shared" si="11"/>
        <v>1</v>
      </c>
      <c r="L122" s="338">
        <f t="shared" si="12"/>
        <v>1</v>
      </c>
      <c r="M122" s="338"/>
      <c r="N122" s="338"/>
      <c r="O122" s="338"/>
      <c r="P122" s="338"/>
      <c r="Q122" s="338"/>
      <c r="R122" s="338"/>
      <c r="S122" s="338"/>
      <c r="T122" s="146">
        <v>1</v>
      </c>
      <c r="U122" s="369"/>
      <c r="V122" s="571" t="s">
        <v>30</v>
      </c>
      <c r="W122" s="571"/>
      <c r="X122" s="572" t="s">
        <v>400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49884.18</v>
      </c>
      <c r="AF122" s="341"/>
      <c r="AG122" s="342"/>
    </row>
    <row r="123" spans="1:33" s="326" customFormat="1" ht="39.6" customHeight="1" x14ac:dyDescent="0.25">
      <c r="A123" s="325"/>
      <c r="B123" s="325"/>
      <c r="C123" s="325"/>
      <c r="D123" s="325"/>
      <c r="E123" s="325"/>
      <c r="F123" s="325"/>
      <c r="I123" s="327">
        <v>1</v>
      </c>
      <c r="J123" s="327">
        <f>IF(I123=1,1,IF(SUM(J124:J$170)+SUM(I$26:I123)&lt;$I$22,1,0))</f>
        <v>1</v>
      </c>
      <c r="K123" s="327">
        <f t="shared" si="11"/>
        <v>1</v>
      </c>
      <c r="L123" s="327">
        <f t="shared" si="12"/>
        <v>1</v>
      </c>
      <c r="M123" s="327"/>
      <c r="N123" s="327"/>
      <c r="O123" s="327"/>
      <c r="P123" s="327"/>
      <c r="Q123" s="327"/>
      <c r="R123" s="327"/>
      <c r="S123" s="327"/>
      <c r="T123" s="343" t="s">
        <v>8</v>
      </c>
      <c r="U123" s="328"/>
      <c r="V123" s="568" t="s">
        <v>28</v>
      </c>
      <c r="W123" s="568"/>
      <c r="X123" s="568"/>
      <c r="Y123" s="568"/>
      <c r="Z123" s="568"/>
      <c r="AA123" s="307" t="s">
        <v>22</v>
      </c>
      <c r="AB123" s="304" t="s">
        <v>21</v>
      </c>
      <c r="AC123" s="135" t="s">
        <v>24</v>
      </c>
      <c r="AD123" s="134" t="s">
        <v>20</v>
      </c>
      <c r="AF123" s="329"/>
      <c r="AG123" s="330"/>
    </row>
    <row r="124" spans="1:33" s="326" customFormat="1" ht="11.25" customHeight="1" x14ac:dyDescent="0.25">
      <c r="A124" s="327"/>
      <c r="B124" s="122"/>
      <c r="C124" s="332"/>
      <c r="D124" s="332"/>
      <c r="E124" s="332"/>
      <c r="F124" s="122"/>
      <c r="I124" s="327">
        <v>1</v>
      </c>
      <c r="J124" s="327">
        <f>IF(I124=1,1,IF(SUM(J125:J$170)+SUM(I$26:I124)&lt;$I$22,1,0))</f>
        <v>1</v>
      </c>
      <c r="K124" s="327">
        <f t="shared" si="11"/>
        <v>1</v>
      </c>
      <c r="L124" s="327">
        <f t="shared" si="12"/>
        <v>1</v>
      </c>
      <c r="M124" s="327"/>
      <c r="N124" s="327"/>
      <c r="O124" s="327"/>
      <c r="P124" s="327"/>
      <c r="Q124" s="327"/>
      <c r="R124" s="327"/>
      <c r="S124" s="327"/>
      <c r="T124" s="334"/>
      <c r="U124" s="335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>ROUND(AC124*AB124,4)</f>
        <v>0</v>
      </c>
      <c r="AF124" s="329"/>
      <c r="AG124" s="330"/>
    </row>
    <row r="125" spans="1:33" s="326" customFormat="1" hidden="1" x14ac:dyDescent="0.25">
      <c r="A125" s="327"/>
      <c r="B125" s="122"/>
      <c r="C125" s="332"/>
      <c r="D125" s="332"/>
      <c r="E125" s="332"/>
      <c r="F125" s="325"/>
      <c r="I125" s="327">
        <f t="shared" ref="I125:I134" si="16">IF($AD125=0,0,1)</f>
        <v>0</v>
      </c>
      <c r="J125" s="327">
        <f>IF(I125=1,1,IF(SUM(J126:J$170)+SUM(I$26:I125)&lt;$I$22,1,0))</f>
        <v>0</v>
      </c>
      <c r="K125" s="327">
        <f t="shared" si="11"/>
        <v>0</v>
      </c>
      <c r="L125" s="327">
        <f t="shared" si="12"/>
        <v>0</v>
      </c>
      <c r="M125" s="327"/>
      <c r="N125" s="327"/>
      <c r="O125" s="327"/>
      <c r="P125" s="327"/>
      <c r="Q125" s="327"/>
      <c r="R125" s="327"/>
      <c r="S125" s="327"/>
      <c r="T125" s="334"/>
      <c r="U125" s="335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ref="AD125:AD134" si="17">ROUND(AC125*AB125,4)</f>
        <v>0</v>
      </c>
      <c r="AF125" s="329"/>
      <c r="AG125" s="330"/>
    </row>
    <row r="126" spans="1:33" s="326" customFormat="1" hidden="1" x14ac:dyDescent="0.25">
      <c r="A126" s="327"/>
      <c r="B126" s="122"/>
      <c r="C126" s="332"/>
      <c r="D126" s="332"/>
      <c r="E126" s="332"/>
      <c r="F126" s="325"/>
      <c r="I126" s="327">
        <f t="shared" si="16"/>
        <v>0</v>
      </c>
      <c r="J126" s="327">
        <f>IF(I126=1,1,IF(SUM(J127:J$170)+SUM(I$26:I126)&lt;$I$22,1,0))</f>
        <v>0</v>
      </c>
      <c r="K126" s="327">
        <f t="shared" si="11"/>
        <v>0</v>
      </c>
      <c r="L126" s="327">
        <f t="shared" si="12"/>
        <v>0</v>
      </c>
      <c r="M126" s="327"/>
      <c r="N126" s="327"/>
      <c r="O126" s="327"/>
      <c r="P126" s="327"/>
      <c r="Q126" s="327"/>
      <c r="R126" s="327"/>
      <c r="S126" s="327"/>
      <c r="T126" s="334"/>
      <c r="U126" s="335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17"/>
        <v>0</v>
      </c>
      <c r="AF126" s="329"/>
      <c r="AG126" s="330"/>
    </row>
    <row r="127" spans="1:33" s="326" customFormat="1" hidden="1" x14ac:dyDescent="0.25">
      <c r="A127" s="327"/>
      <c r="B127" s="122"/>
      <c r="C127" s="332"/>
      <c r="D127" s="332"/>
      <c r="E127" s="332"/>
      <c r="F127" s="325"/>
      <c r="I127" s="327">
        <f t="shared" si="16"/>
        <v>0</v>
      </c>
      <c r="J127" s="327">
        <f>IF(I127=1,1,IF(SUM(J128:J$170)+SUM(I$26:I127)&lt;$I$22,1,0))</f>
        <v>0</v>
      </c>
      <c r="K127" s="327">
        <f t="shared" si="11"/>
        <v>0</v>
      </c>
      <c r="L127" s="327">
        <f t="shared" si="12"/>
        <v>0</v>
      </c>
      <c r="M127" s="327"/>
      <c r="N127" s="327"/>
      <c r="O127" s="327"/>
      <c r="P127" s="327"/>
      <c r="Q127" s="327"/>
      <c r="R127" s="327"/>
      <c r="S127" s="327"/>
      <c r="T127" s="334"/>
      <c r="U127" s="335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17"/>
        <v>0</v>
      </c>
      <c r="AF127" s="329"/>
      <c r="AG127" s="330"/>
    </row>
    <row r="128" spans="1:33" s="326" customFormat="1" hidden="1" x14ac:dyDescent="0.25">
      <c r="A128" s="327"/>
      <c r="B128" s="122"/>
      <c r="C128" s="332"/>
      <c r="D128" s="332"/>
      <c r="E128" s="332"/>
      <c r="F128" s="325"/>
      <c r="I128" s="327">
        <f t="shared" si="16"/>
        <v>0</v>
      </c>
      <c r="J128" s="327">
        <f>IF(I128=1,1,IF(SUM(J129:J$170)+SUM(I$26:I128)&lt;$I$22,1,0))</f>
        <v>0</v>
      </c>
      <c r="K128" s="327">
        <f t="shared" si="11"/>
        <v>0</v>
      </c>
      <c r="L128" s="327">
        <f t="shared" si="12"/>
        <v>0</v>
      </c>
      <c r="M128" s="327"/>
      <c r="N128" s="327"/>
      <c r="O128" s="327"/>
      <c r="P128" s="327"/>
      <c r="Q128" s="327"/>
      <c r="R128" s="327"/>
      <c r="S128" s="327"/>
      <c r="T128" s="334"/>
      <c r="U128" s="335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17"/>
        <v>0</v>
      </c>
      <c r="AF128" s="329"/>
      <c r="AG128" s="330"/>
    </row>
    <row r="129" spans="1:33" s="326" customFormat="1" hidden="1" x14ac:dyDescent="0.25">
      <c r="A129" s="327"/>
      <c r="B129" s="122"/>
      <c r="C129" s="332"/>
      <c r="D129" s="332"/>
      <c r="E129" s="332"/>
      <c r="F129" s="325"/>
      <c r="I129" s="327">
        <f t="shared" si="16"/>
        <v>0</v>
      </c>
      <c r="J129" s="327">
        <f>IF(I129=1,1,IF(SUM(J130:J$170)+SUM(I$26:I129)&lt;$I$22,1,0))</f>
        <v>0</v>
      </c>
      <c r="K129" s="327">
        <f t="shared" si="11"/>
        <v>0</v>
      </c>
      <c r="L129" s="327">
        <f t="shared" si="12"/>
        <v>0</v>
      </c>
      <c r="M129" s="327"/>
      <c r="N129" s="327"/>
      <c r="O129" s="327"/>
      <c r="P129" s="327"/>
      <c r="Q129" s="327"/>
      <c r="R129" s="327"/>
      <c r="S129" s="327"/>
      <c r="T129" s="334"/>
      <c r="U129" s="335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17"/>
        <v>0</v>
      </c>
      <c r="AF129" s="329"/>
      <c r="AG129" s="330"/>
    </row>
    <row r="130" spans="1:33" s="326" customFormat="1" hidden="1" x14ac:dyDescent="0.25">
      <c r="A130" s="327"/>
      <c r="B130" s="122"/>
      <c r="C130" s="332"/>
      <c r="D130" s="332"/>
      <c r="E130" s="332"/>
      <c r="F130" s="325"/>
      <c r="I130" s="327">
        <f t="shared" si="16"/>
        <v>0</v>
      </c>
      <c r="J130" s="327">
        <f>IF(I130=1,1,IF(SUM(J131:J$170)+SUM(I$26:I130)&lt;$I$22,1,0))</f>
        <v>1</v>
      </c>
      <c r="K130" s="327">
        <f t="shared" si="11"/>
        <v>1</v>
      </c>
      <c r="L130" s="327">
        <f t="shared" si="12"/>
        <v>1</v>
      </c>
      <c r="M130" s="327"/>
      <c r="N130" s="327"/>
      <c r="O130" s="327"/>
      <c r="P130" s="327"/>
      <c r="Q130" s="327"/>
      <c r="R130" s="327"/>
      <c r="S130" s="327"/>
      <c r="T130" s="334"/>
      <c r="U130" s="335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17"/>
        <v>0</v>
      </c>
      <c r="AF130" s="329"/>
      <c r="AG130" s="330"/>
    </row>
    <row r="131" spans="1:33" s="326" customFormat="1" hidden="1" x14ac:dyDescent="0.25">
      <c r="A131" s="327"/>
      <c r="B131" s="122"/>
      <c r="C131" s="332"/>
      <c r="D131" s="332"/>
      <c r="E131" s="332"/>
      <c r="F131" s="325"/>
      <c r="I131" s="327">
        <f t="shared" si="16"/>
        <v>0</v>
      </c>
      <c r="J131" s="327">
        <f>IF(I131=1,1,IF(SUM(J132:J$170)+SUM(I$26:I131)&lt;$I$22,1,0))</f>
        <v>1</v>
      </c>
      <c r="K131" s="327">
        <f t="shared" si="11"/>
        <v>1</v>
      </c>
      <c r="L131" s="327">
        <f t="shared" si="12"/>
        <v>1</v>
      </c>
      <c r="M131" s="327"/>
      <c r="N131" s="327"/>
      <c r="O131" s="327"/>
      <c r="P131" s="327"/>
      <c r="Q131" s="327"/>
      <c r="R131" s="327"/>
      <c r="S131" s="327"/>
      <c r="T131" s="334"/>
      <c r="U131" s="335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17"/>
        <v>0</v>
      </c>
      <c r="AF131" s="329"/>
      <c r="AG131" s="330"/>
    </row>
    <row r="132" spans="1:33" s="326" customFormat="1" hidden="1" x14ac:dyDescent="0.25">
      <c r="A132" s="327"/>
      <c r="B132" s="122"/>
      <c r="C132" s="332"/>
      <c r="D132" s="332"/>
      <c r="E132" s="332"/>
      <c r="F132" s="325"/>
      <c r="I132" s="327">
        <f t="shared" si="16"/>
        <v>0</v>
      </c>
      <c r="J132" s="327">
        <f>IF(I132=1,1,IF(SUM(J133:J$170)+SUM(I$26:I132)&lt;$I$22,1,0))</f>
        <v>1</v>
      </c>
      <c r="K132" s="327">
        <f t="shared" si="11"/>
        <v>1</v>
      </c>
      <c r="L132" s="327">
        <f t="shared" si="12"/>
        <v>1</v>
      </c>
      <c r="M132" s="327"/>
      <c r="N132" s="327"/>
      <c r="O132" s="327"/>
      <c r="P132" s="327"/>
      <c r="Q132" s="327"/>
      <c r="R132" s="327"/>
      <c r="S132" s="327"/>
      <c r="T132" s="334"/>
      <c r="U132" s="335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17"/>
        <v>0</v>
      </c>
      <c r="AF132" s="329"/>
      <c r="AG132" s="330"/>
    </row>
    <row r="133" spans="1:33" s="326" customFormat="1" x14ac:dyDescent="0.25">
      <c r="A133" s="327"/>
      <c r="B133" s="122"/>
      <c r="C133" s="332"/>
      <c r="D133" s="332"/>
      <c r="E133" s="332"/>
      <c r="F133" s="325"/>
      <c r="I133" s="327">
        <f t="shared" si="16"/>
        <v>0</v>
      </c>
      <c r="J133" s="327">
        <f>IF(I133=1,1,IF(SUM(J134:J$170)+SUM(I$26:I133)&lt;$I$22,1,0))</f>
        <v>1</v>
      </c>
      <c r="K133" s="327">
        <f t="shared" si="11"/>
        <v>1</v>
      </c>
      <c r="L133" s="327">
        <f t="shared" si="12"/>
        <v>1</v>
      </c>
      <c r="M133" s="327"/>
      <c r="N133" s="327"/>
      <c r="O133" s="327"/>
      <c r="P133" s="327"/>
      <c r="Q133" s="327"/>
      <c r="R133" s="327"/>
      <c r="S133" s="327"/>
      <c r="T133" s="334"/>
      <c r="U133" s="335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17"/>
        <v>0</v>
      </c>
      <c r="AF133" s="329"/>
      <c r="AG133" s="330"/>
    </row>
    <row r="134" spans="1:33" s="326" customFormat="1" x14ac:dyDescent="0.25">
      <c r="A134" s="327"/>
      <c r="B134" s="122"/>
      <c r="C134" s="332"/>
      <c r="D134" s="332"/>
      <c r="E134" s="332"/>
      <c r="F134" s="325"/>
      <c r="I134" s="327">
        <f t="shared" si="16"/>
        <v>0</v>
      </c>
      <c r="J134" s="327">
        <f>IF(I134=1,1,IF(SUM(J135:J$170)+SUM(I$26:I134)&lt;$I$22,1,0))</f>
        <v>1</v>
      </c>
      <c r="K134" s="327">
        <f t="shared" si="11"/>
        <v>1</v>
      </c>
      <c r="L134" s="327">
        <f t="shared" si="12"/>
        <v>1</v>
      </c>
      <c r="M134" s="327"/>
      <c r="N134" s="327"/>
      <c r="O134" s="327"/>
      <c r="P134" s="327"/>
      <c r="Q134" s="327"/>
      <c r="R134" s="327"/>
      <c r="S134" s="327"/>
      <c r="T134" s="334"/>
      <c r="U134" s="335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17"/>
        <v>0</v>
      </c>
      <c r="AF134" s="329"/>
      <c r="AG134" s="330"/>
    </row>
    <row r="135" spans="1:33" s="337" customFormat="1" ht="22.35" customHeight="1" x14ac:dyDescent="0.25">
      <c r="A135" s="336"/>
      <c r="B135" s="336"/>
      <c r="C135" s="336"/>
      <c r="D135" s="336"/>
      <c r="E135" s="336"/>
      <c r="F135" s="336"/>
      <c r="I135" s="338">
        <v>1</v>
      </c>
      <c r="J135" s="338">
        <v>1</v>
      </c>
      <c r="K135" s="338">
        <f t="shared" si="11"/>
        <v>1</v>
      </c>
      <c r="L135" s="338">
        <f t="shared" si="12"/>
        <v>1</v>
      </c>
      <c r="M135" s="338"/>
      <c r="N135" s="338"/>
      <c r="O135" s="338"/>
      <c r="P135" s="338"/>
      <c r="Q135" s="338"/>
      <c r="R135" s="338"/>
      <c r="S135" s="338"/>
      <c r="T135" s="339"/>
      <c r="U135" s="340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SUM(AD124:AD134)</f>
        <v>0</v>
      </c>
      <c r="AF135" s="341"/>
      <c r="AG135" s="342"/>
    </row>
    <row r="136" spans="1:33" s="326" customFormat="1" ht="25.5" x14ac:dyDescent="0.25">
      <c r="H136" s="370"/>
      <c r="I136" s="327">
        <v>1</v>
      </c>
      <c r="J136" s="327">
        <f>IF(I136=1,1,IF(SUM(J137:J$170)+SUM(I$26:I136)&lt;$I$22,1,0))</f>
        <v>1</v>
      </c>
      <c r="K136" s="327">
        <f t="shared" si="11"/>
        <v>1</v>
      </c>
      <c r="L136" s="327">
        <f t="shared" si="12"/>
        <v>1</v>
      </c>
      <c r="M136" s="327"/>
      <c r="N136" s="327"/>
      <c r="O136" s="327"/>
      <c r="P136" s="327"/>
      <c r="Q136" s="327"/>
      <c r="R136" s="327"/>
      <c r="S136" s="327"/>
      <c r="T136" s="343" t="s">
        <v>8</v>
      </c>
      <c r="U136" s="328"/>
      <c r="V136" s="568" t="s">
        <v>25</v>
      </c>
      <c r="W136" s="568"/>
      <c r="X136" s="568"/>
      <c r="Y136" s="568"/>
      <c r="Z136" s="568"/>
      <c r="AA136" s="307" t="s">
        <v>22</v>
      </c>
      <c r="AB136" s="304" t="s">
        <v>21</v>
      </c>
      <c r="AC136" s="135" t="s">
        <v>24</v>
      </c>
      <c r="AD136" s="134" t="s">
        <v>20</v>
      </c>
      <c r="AF136" s="329"/>
      <c r="AG136" s="330"/>
    </row>
    <row r="137" spans="1:33" s="326" customFormat="1" x14ac:dyDescent="0.25">
      <c r="A137" s="327"/>
      <c r="B137" s="122"/>
      <c r="C137" s="332"/>
      <c r="D137" s="332"/>
      <c r="E137" s="332"/>
      <c r="F137" s="325"/>
      <c r="H137" s="343"/>
      <c r="I137" s="327">
        <v>1</v>
      </c>
      <c r="J137" s="327">
        <v>0</v>
      </c>
      <c r="K137" s="327">
        <f t="shared" si="11"/>
        <v>1</v>
      </c>
      <c r="L137" s="327">
        <f t="shared" si="12"/>
        <v>1</v>
      </c>
      <c r="M137" s="327"/>
      <c r="N137" s="327"/>
      <c r="O137" s="327"/>
      <c r="P137" s="327"/>
      <c r="Q137" s="327"/>
      <c r="R137" s="327"/>
      <c r="S137" s="327"/>
      <c r="T137" s="334"/>
      <c r="U137" s="335"/>
      <c r="V137" s="563" t="s">
        <v>407</v>
      </c>
      <c r="W137" s="563"/>
      <c r="X137" s="563"/>
      <c r="Y137" s="563"/>
      <c r="Z137" s="563"/>
      <c r="AA137" s="131" t="s">
        <v>183</v>
      </c>
      <c r="AB137" s="115">
        <v>1</v>
      </c>
      <c r="AC137" s="207">
        <f>VLOOKUP(V137,BASE!$B$5:$E$60,4,FALSE)</f>
        <v>1896.45</v>
      </c>
      <c r="AD137" s="113">
        <f>ROUND(AC137*AB137,4)</f>
        <v>1896.45</v>
      </c>
      <c r="AF137" s="325"/>
      <c r="AG137" s="330"/>
    </row>
    <row r="138" spans="1:33" s="326" customFormat="1" hidden="1" x14ac:dyDescent="0.25">
      <c r="A138" s="327"/>
      <c r="B138" s="122"/>
      <c r="C138" s="332"/>
      <c r="D138" s="332"/>
      <c r="E138" s="332"/>
      <c r="H138" s="343"/>
      <c r="I138" s="327">
        <f t="shared" ref="I138:I148" si="18">IF($AD138=0,0,1)</f>
        <v>0</v>
      </c>
      <c r="J138" s="327">
        <v>0</v>
      </c>
      <c r="K138" s="327">
        <f t="shared" si="11"/>
        <v>0</v>
      </c>
      <c r="L138" s="327">
        <f t="shared" si="12"/>
        <v>0</v>
      </c>
      <c r="M138" s="327"/>
      <c r="N138" s="327"/>
      <c r="O138" s="327"/>
      <c r="P138" s="327"/>
      <c r="Q138" s="327"/>
      <c r="R138" s="327"/>
      <c r="S138" s="327"/>
      <c r="T138" s="334"/>
      <c r="U138" s="335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ref="AD138:AD148" si="19">ROUND(AC138*AB138,4)</f>
        <v>0</v>
      </c>
      <c r="AF138" s="329"/>
      <c r="AG138" s="330"/>
    </row>
    <row r="139" spans="1:33" s="326" customFormat="1" hidden="1" x14ac:dyDescent="0.25">
      <c r="A139" s="327"/>
      <c r="B139" s="122"/>
      <c r="C139" s="332"/>
      <c r="D139" s="332"/>
      <c r="E139" s="332"/>
      <c r="H139" s="343"/>
      <c r="I139" s="327">
        <f t="shared" si="18"/>
        <v>0</v>
      </c>
      <c r="J139" s="327">
        <v>0</v>
      </c>
      <c r="K139" s="327">
        <f t="shared" si="11"/>
        <v>0</v>
      </c>
      <c r="L139" s="327">
        <f t="shared" si="12"/>
        <v>0</v>
      </c>
      <c r="M139" s="327"/>
      <c r="N139" s="327"/>
      <c r="O139" s="327"/>
      <c r="P139" s="327"/>
      <c r="Q139" s="327"/>
      <c r="R139" s="327"/>
      <c r="S139" s="327"/>
      <c r="T139" s="334"/>
      <c r="U139" s="335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19"/>
        <v>0</v>
      </c>
      <c r="AF139" s="329"/>
      <c r="AG139" s="330"/>
    </row>
    <row r="140" spans="1:33" s="326" customFormat="1" hidden="1" x14ac:dyDescent="0.25">
      <c r="A140" s="327"/>
      <c r="B140" s="122"/>
      <c r="C140" s="332"/>
      <c r="D140" s="332"/>
      <c r="E140" s="332"/>
      <c r="H140" s="343"/>
      <c r="I140" s="327">
        <f t="shared" si="18"/>
        <v>0</v>
      </c>
      <c r="J140" s="327">
        <v>0</v>
      </c>
      <c r="K140" s="327">
        <f t="shared" si="11"/>
        <v>0</v>
      </c>
      <c r="L140" s="327">
        <f t="shared" si="12"/>
        <v>0</v>
      </c>
      <c r="M140" s="327"/>
      <c r="N140" s="327"/>
      <c r="O140" s="327"/>
      <c r="P140" s="327"/>
      <c r="Q140" s="327"/>
      <c r="R140" s="327"/>
      <c r="S140" s="327"/>
      <c r="T140" s="334"/>
      <c r="U140" s="335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19"/>
        <v>0</v>
      </c>
      <c r="AF140" s="329"/>
      <c r="AG140" s="330"/>
    </row>
    <row r="141" spans="1:33" s="326" customFormat="1" hidden="1" x14ac:dyDescent="0.25">
      <c r="A141" s="327"/>
      <c r="B141" s="122"/>
      <c r="C141" s="332"/>
      <c r="D141" s="332"/>
      <c r="E141" s="332"/>
      <c r="H141" s="343"/>
      <c r="I141" s="327">
        <f t="shared" si="18"/>
        <v>0</v>
      </c>
      <c r="J141" s="327">
        <v>0</v>
      </c>
      <c r="K141" s="327">
        <f t="shared" si="11"/>
        <v>0</v>
      </c>
      <c r="L141" s="327">
        <f t="shared" si="12"/>
        <v>0</v>
      </c>
      <c r="M141" s="327"/>
      <c r="N141" s="327"/>
      <c r="O141" s="327"/>
      <c r="P141" s="327"/>
      <c r="Q141" s="327"/>
      <c r="R141" s="327"/>
      <c r="S141" s="327"/>
      <c r="T141" s="334"/>
      <c r="U141" s="335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19"/>
        <v>0</v>
      </c>
      <c r="AF141" s="329"/>
      <c r="AG141" s="330"/>
    </row>
    <row r="142" spans="1:33" s="326" customFormat="1" hidden="1" x14ac:dyDescent="0.25">
      <c r="A142" s="327"/>
      <c r="B142" s="122"/>
      <c r="C142" s="332"/>
      <c r="D142" s="332"/>
      <c r="E142" s="332"/>
      <c r="H142" s="343"/>
      <c r="I142" s="327">
        <f t="shared" si="18"/>
        <v>0</v>
      </c>
      <c r="J142" s="327">
        <v>0</v>
      </c>
      <c r="K142" s="327">
        <f t="shared" si="11"/>
        <v>0</v>
      </c>
      <c r="L142" s="327">
        <f t="shared" si="12"/>
        <v>0</v>
      </c>
      <c r="M142" s="327"/>
      <c r="N142" s="327"/>
      <c r="O142" s="327"/>
      <c r="P142" s="327"/>
      <c r="Q142" s="327"/>
      <c r="R142" s="327"/>
      <c r="S142" s="327"/>
      <c r="T142" s="334"/>
      <c r="U142" s="335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19"/>
        <v>0</v>
      </c>
      <c r="AF142" s="329"/>
      <c r="AG142" s="330"/>
    </row>
    <row r="143" spans="1:33" s="326" customFormat="1" hidden="1" x14ac:dyDescent="0.25">
      <c r="A143" s="327"/>
      <c r="B143" s="122"/>
      <c r="C143" s="332"/>
      <c r="D143" s="332"/>
      <c r="E143" s="332"/>
      <c r="H143" s="343"/>
      <c r="I143" s="327">
        <f t="shared" si="18"/>
        <v>0</v>
      </c>
      <c r="J143" s="327">
        <v>0</v>
      </c>
      <c r="K143" s="327">
        <f t="shared" si="11"/>
        <v>0</v>
      </c>
      <c r="L143" s="327">
        <f t="shared" si="12"/>
        <v>0</v>
      </c>
      <c r="M143" s="327"/>
      <c r="N143" s="327"/>
      <c r="O143" s="327"/>
      <c r="P143" s="327"/>
      <c r="Q143" s="327"/>
      <c r="R143" s="327"/>
      <c r="S143" s="327"/>
      <c r="T143" s="334"/>
      <c r="U143" s="335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19"/>
        <v>0</v>
      </c>
      <c r="AF143" s="329"/>
      <c r="AG143" s="330"/>
    </row>
    <row r="144" spans="1:33" s="326" customFormat="1" hidden="1" x14ac:dyDescent="0.25">
      <c r="A144" s="327"/>
      <c r="B144" s="122"/>
      <c r="C144" s="332"/>
      <c r="D144" s="332"/>
      <c r="E144" s="332"/>
      <c r="H144" s="343"/>
      <c r="I144" s="327">
        <f t="shared" si="18"/>
        <v>0</v>
      </c>
      <c r="J144" s="327">
        <v>0</v>
      </c>
      <c r="K144" s="327">
        <f t="shared" si="11"/>
        <v>0</v>
      </c>
      <c r="L144" s="327">
        <f t="shared" si="12"/>
        <v>0</v>
      </c>
      <c r="M144" s="327"/>
      <c r="N144" s="327"/>
      <c r="O144" s="327"/>
      <c r="P144" s="327"/>
      <c r="Q144" s="327"/>
      <c r="R144" s="327"/>
      <c r="S144" s="327"/>
      <c r="T144" s="334"/>
      <c r="U144" s="335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19"/>
        <v>0</v>
      </c>
      <c r="AF144" s="329"/>
      <c r="AG144" s="330"/>
    </row>
    <row r="145" spans="1:33" s="326" customFormat="1" ht="13.5" customHeight="1" x14ac:dyDescent="0.25">
      <c r="A145" s="327"/>
      <c r="B145" s="122"/>
      <c r="C145" s="332"/>
      <c r="D145" s="332"/>
      <c r="E145" s="332"/>
      <c r="H145" s="343"/>
      <c r="I145" s="327">
        <f t="shared" si="18"/>
        <v>1</v>
      </c>
      <c r="J145" s="327">
        <v>0</v>
      </c>
      <c r="K145" s="327">
        <f t="shared" si="11"/>
        <v>1</v>
      </c>
      <c r="L145" s="327">
        <f t="shared" si="12"/>
        <v>1</v>
      </c>
      <c r="M145" s="327"/>
      <c r="N145" s="327"/>
      <c r="O145" s="327"/>
      <c r="P145" s="327"/>
      <c r="Q145" s="327"/>
      <c r="R145" s="327"/>
      <c r="S145" s="327"/>
      <c r="T145" s="334"/>
      <c r="U145" s="335"/>
      <c r="V145" s="563" t="s">
        <v>408</v>
      </c>
      <c r="W145" s="563"/>
      <c r="X145" s="563"/>
      <c r="Y145" s="563"/>
      <c r="Z145" s="563"/>
      <c r="AA145" s="131" t="s">
        <v>183</v>
      </c>
      <c r="AB145" s="115">
        <v>1</v>
      </c>
      <c r="AC145" s="207">
        <f>VLOOKUP(V145,BASE!$B$5:$E$60,4,FALSE)</f>
        <v>677.3</v>
      </c>
      <c r="AD145" s="113">
        <f t="shared" si="19"/>
        <v>677.3</v>
      </c>
      <c r="AF145" s="329"/>
      <c r="AG145" s="330"/>
    </row>
    <row r="146" spans="1:33" s="27" customFormat="1" ht="13.5" customHeight="1" x14ac:dyDescent="0.25">
      <c r="A146" s="327"/>
      <c r="B146" s="122"/>
      <c r="C146" s="332"/>
      <c r="D146" s="332"/>
      <c r="E146" s="332"/>
      <c r="F146" s="326"/>
      <c r="G146" s="326"/>
      <c r="H146" s="428"/>
      <c r="I146" s="327"/>
      <c r="J146" s="327"/>
      <c r="K146" s="327"/>
      <c r="L146" s="33"/>
      <c r="M146" s="33"/>
      <c r="N146" s="33"/>
      <c r="O146" s="33"/>
      <c r="P146" s="33"/>
      <c r="Q146" s="33"/>
      <c r="R146" s="33"/>
      <c r="S146" s="33"/>
      <c r="T146" s="435"/>
      <c r="U146" s="124"/>
      <c r="V146" s="431" t="s">
        <v>480</v>
      </c>
      <c r="W146" s="431"/>
      <c r="X146" s="431"/>
      <c r="Y146" s="431"/>
      <c r="Z146" s="431"/>
      <c r="AA146" s="131" t="s">
        <v>441</v>
      </c>
      <c r="AB146" s="115">
        <v>4</v>
      </c>
      <c r="AC146" s="207">
        <f>VLOOKUP(V146,BASE!$B$5:$E$60,4,FALSE)</f>
        <v>162</v>
      </c>
      <c r="AD146" s="113">
        <f>ROUND(AC146*AB146,2)</f>
        <v>648</v>
      </c>
      <c r="AE146" s="32"/>
      <c r="AF146" s="39"/>
      <c r="AG146" s="38"/>
    </row>
    <row r="147" spans="1:33" s="27" customFormat="1" ht="13.5" customHeight="1" x14ac:dyDescent="0.25">
      <c r="A147" s="327"/>
      <c r="B147" s="122"/>
      <c r="C147" s="332"/>
      <c r="D147" s="332"/>
      <c r="E147" s="332"/>
      <c r="F147" s="326"/>
      <c r="G147" s="326"/>
      <c r="H147" s="343"/>
      <c r="I147" s="327">
        <f t="shared" si="18"/>
        <v>1</v>
      </c>
      <c r="J147" s="327">
        <v>0</v>
      </c>
      <c r="K147" s="327">
        <f t="shared" si="11"/>
        <v>1</v>
      </c>
      <c r="L147" s="33"/>
      <c r="M147" s="33"/>
      <c r="N147" s="33"/>
      <c r="O147" s="33"/>
      <c r="P147" s="33"/>
      <c r="Q147" s="33"/>
      <c r="R147" s="33"/>
      <c r="S147" s="33"/>
      <c r="T147" s="435"/>
      <c r="U147" s="124"/>
      <c r="V147" s="431" t="s">
        <v>479</v>
      </c>
      <c r="W147" s="431"/>
      <c r="X147" s="431"/>
      <c r="Y147" s="431"/>
      <c r="Z147" s="431"/>
      <c r="AA147" s="131" t="s">
        <v>441</v>
      </c>
      <c r="AB147" s="115">
        <v>4</v>
      </c>
      <c r="AC147" s="207">
        <f>VLOOKUP(V147,BASE!$B$5:$E$60,4,FALSE)</f>
        <v>120</v>
      </c>
      <c r="AD147" s="113">
        <f>ROUND(AC147*AB147,2)</f>
        <v>480</v>
      </c>
      <c r="AE147" s="32"/>
      <c r="AF147" s="39"/>
      <c r="AG147" s="38"/>
    </row>
    <row r="148" spans="1:33" s="326" customFormat="1" ht="15" customHeight="1" x14ac:dyDescent="0.25">
      <c r="A148" s="327"/>
      <c r="B148" s="122"/>
      <c r="C148" s="332"/>
      <c r="D148" s="332"/>
      <c r="E148" s="332"/>
      <c r="H148" s="343"/>
      <c r="I148" s="327">
        <f t="shared" si="18"/>
        <v>0</v>
      </c>
      <c r="J148" s="327">
        <v>0</v>
      </c>
      <c r="K148" s="327">
        <f t="shared" si="11"/>
        <v>0</v>
      </c>
      <c r="L148" s="327">
        <f t="shared" si="12"/>
        <v>0</v>
      </c>
      <c r="M148" s="327"/>
      <c r="N148" s="327"/>
      <c r="O148" s="327"/>
      <c r="P148" s="327"/>
      <c r="Q148" s="327"/>
      <c r="R148" s="327"/>
      <c r="S148" s="327"/>
      <c r="T148" s="334"/>
      <c r="U148" s="335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19"/>
        <v>0</v>
      </c>
      <c r="AF148" s="329"/>
      <c r="AG148" s="330"/>
    </row>
    <row r="149" spans="1:33" s="337" customFormat="1" ht="22.35" customHeight="1" x14ac:dyDescent="0.25">
      <c r="A149" s="336"/>
      <c r="B149" s="336"/>
      <c r="C149" s="336"/>
      <c r="D149" s="336"/>
      <c r="E149" s="336"/>
      <c r="F149" s="336"/>
      <c r="I149" s="338">
        <v>1</v>
      </c>
      <c r="J149" s="338">
        <v>1</v>
      </c>
      <c r="K149" s="338">
        <f t="shared" si="11"/>
        <v>1</v>
      </c>
      <c r="L149" s="338">
        <f t="shared" si="12"/>
        <v>1</v>
      </c>
      <c r="M149" s="338"/>
      <c r="N149" s="338"/>
      <c r="O149" s="338"/>
      <c r="P149" s="338"/>
      <c r="Q149" s="338"/>
      <c r="R149" s="338"/>
      <c r="S149" s="338"/>
      <c r="T149" s="339"/>
      <c r="U149" s="340"/>
      <c r="V149" s="110"/>
      <c r="W149" s="110"/>
      <c r="X149" s="110"/>
      <c r="Y149" s="109"/>
      <c r="Z149" s="108"/>
      <c r="AA149" s="108"/>
      <c r="AB149" s="107"/>
      <c r="AC149" s="106" t="s">
        <v>23</v>
      </c>
      <c r="AD149" s="105">
        <f>SUM(AD137:AD148)</f>
        <v>3701.75</v>
      </c>
      <c r="AF149" s="341"/>
      <c r="AG149" s="342"/>
    </row>
    <row r="150" spans="1:33" s="326" customFormat="1" ht="15" customHeight="1" x14ac:dyDescent="0.25">
      <c r="A150" s="325"/>
      <c r="B150" s="325"/>
      <c r="C150" s="325"/>
      <c r="D150" s="325"/>
      <c r="E150" s="325"/>
      <c r="F150" s="325"/>
      <c r="I150" s="327">
        <v>1</v>
      </c>
      <c r="J150" s="327">
        <f>IF(I150=1,1,IF(SUM(J151:J$170)+SUM(I$26:I150)&lt;$I$22,1,0))</f>
        <v>1</v>
      </c>
      <c r="K150" s="327">
        <f t="shared" si="11"/>
        <v>1</v>
      </c>
      <c r="L150" s="327">
        <f t="shared" si="12"/>
        <v>1</v>
      </c>
      <c r="M150" s="327"/>
      <c r="N150" s="327"/>
      <c r="O150" s="327"/>
      <c r="P150" s="327"/>
      <c r="Q150" s="327"/>
      <c r="R150" s="327"/>
      <c r="S150" s="327"/>
      <c r="T150" s="564" t="s">
        <v>8</v>
      </c>
      <c r="U150" s="328"/>
      <c r="V150" s="566"/>
      <c r="W150" s="566"/>
      <c r="X150" s="567"/>
      <c r="Y150" s="567"/>
      <c r="Z150" s="567"/>
      <c r="AA150" s="567"/>
      <c r="AB150" s="558"/>
      <c r="AC150" s="559"/>
      <c r="AD150" s="560"/>
      <c r="AF150" s="329"/>
      <c r="AG150" s="330"/>
    </row>
    <row r="151" spans="1:33" s="326" customFormat="1" x14ac:dyDescent="0.25">
      <c r="A151" s="325"/>
      <c r="B151" s="325"/>
      <c r="C151" s="325"/>
      <c r="D151" s="325"/>
      <c r="E151" s="325"/>
      <c r="F151" s="325"/>
      <c r="I151" s="327">
        <v>1</v>
      </c>
      <c r="J151" s="327">
        <f>IF(I151=1,1,IF(SUM(J152:J$170)+SUM(I$26:I151)&lt;$I$22,1,0))</f>
        <v>1</v>
      </c>
      <c r="K151" s="327">
        <f t="shared" si="11"/>
        <v>1</v>
      </c>
      <c r="L151" s="327">
        <f t="shared" si="12"/>
        <v>1</v>
      </c>
      <c r="M151" s="327"/>
      <c r="N151" s="327"/>
      <c r="O151" s="327"/>
      <c r="P151" s="327"/>
      <c r="Q151" s="327"/>
      <c r="R151" s="327"/>
      <c r="S151" s="327"/>
      <c r="T151" s="565"/>
      <c r="U151" s="328"/>
      <c r="V151" s="566"/>
      <c r="W151" s="566"/>
      <c r="X151" s="567"/>
      <c r="Y151" s="479"/>
      <c r="Z151" s="479"/>
      <c r="AA151" s="479"/>
      <c r="AB151" s="558"/>
      <c r="AC151" s="559"/>
      <c r="AD151" s="560"/>
      <c r="AF151" s="329"/>
      <c r="AG151" s="330"/>
    </row>
    <row r="152" spans="1:33" s="326" customFormat="1" x14ac:dyDescent="0.25">
      <c r="A152" s="327"/>
      <c r="B152" s="122"/>
      <c r="C152" s="332"/>
      <c r="D152" s="332"/>
      <c r="E152" s="332"/>
      <c r="F152" s="325"/>
      <c r="I152" s="327">
        <v>1</v>
      </c>
      <c r="J152" s="327">
        <v>0</v>
      </c>
      <c r="K152" s="327">
        <f t="shared" si="11"/>
        <v>1</v>
      </c>
      <c r="L152" s="327">
        <f t="shared" si="12"/>
        <v>1</v>
      </c>
      <c r="M152" s="327"/>
      <c r="N152" s="327"/>
      <c r="O152" s="327"/>
      <c r="P152" s="327"/>
      <c r="Q152" s="327"/>
      <c r="R152" s="327"/>
      <c r="S152" s="120"/>
      <c r="T152" s="334"/>
      <c r="U152" s="118"/>
      <c r="V152" s="561"/>
      <c r="W152" s="561"/>
      <c r="X152" s="480"/>
      <c r="Y152" s="481"/>
      <c r="Z152" s="481"/>
      <c r="AA152" s="482"/>
      <c r="AB152" s="481"/>
      <c r="AC152" s="483"/>
      <c r="AD152" s="187"/>
      <c r="AF152" s="329"/>
      <c r="AG152" s="330"/>
    </row>
    <row r="153" spans="1:33" s="326" customFormat="1" hidden="1" x14ac:dyDescent="0.25">
      <c r="A153" s="327"/>
      <c r="B153" s="122"/>
      <c r="C153" s="332"/>
      <c r="D153" s="332"/>
      <c r="E153" s="332"/>
      <c r="F153" s="325"/>
      <c r="I153" s="327">
        <f t="shared" ref="I153:I162" si="20">IF($AD153=0,0,1)</f>
        <v>0</v>
      </c>
      <c r="J153" s="327">
        <v>0</v>
      </c>
      <c r="K153" s="327">
        <f t="shared" si="11"/>
        <v>0</v>
      </c>
      <c r="L153" s="327">
        <f t="shared" si="12"/>
        <v>0</v>
      </c>
      <c r="M153" s="327"/>
      <c r="N153" s="327"/>
      <c r="O153" s="327"/>
      <c r="P153" s="327"/>
      <c r="Q153" s="327"/>
      <c r="R153" s="327"/>
      <c r="S153" s="120"/>
      <c r="T153" s="334"/>
      <c r="U153" s="118"/>
      <c r="V153" s="562" t="s">
        <v>19</v>
      </c>
      <c r="W153" s="562"/>
      <c r="X153" s="474" t="s">
        <v>19</v>
      </c>
      <c r="Y153" s="475"/>
      <c r="Z153" s="475"/>
      <c r="AA153" s="476">
        <v>0</v>
      </c>
      <c r="AB153" s="475"/>
      <c r="AC153" s="477">
        <v>0</v>
      </c>
      <c r="AD153" s="478">
        <f t="shared" ref="AD153:AD162" si="21">ROUND(AA153*AB153*AC153,4)</f>
        <v>0</v>
      </c>
      <c r="AF153" s="329"/>
      <c r="AG153" s="330"/>
    </row>
    <row r="154" spans="1:33" s="326" customFormat="1" hidden="1" x14ac:dyDescent="0.25">
      <c r="A154" s="327"/>
      <c r="B154" s="122"/>
      <c r="C154" s="332"/>
      <c r="D154" s="332"/>
      <c r="E154" s="332"/>
      <c r="F154" s="325"/>
      <c r="I154" s="327">
        <f t="shared" si="20"/>
        <v>0</v>
      </c>
      <c r="J154" s="327">
        <v>0</v>
      </c>
      <c r="K154" s="327">
        <f t="shared" si="11"/>
        <v>0</v>
      </c>
      <c r="L154" s="327">
        <f t="shared" si="12"/>
        <v>0</v>
      </c>
      <c r="M154" s="327"/>
      <c r="N154" s="327"/>
      <c r="O154" s="327"/>
      <c r="P154" s="327"/>
      <c r="Q154" s="327"/>
      <c r="R154" s="327"/>
      <c r="S154" s="120"/>
      <c r="T154" s="334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1"/>
        <v>0</v>
      </c>
      <c r="AF154" s="329"/>
      <c r="AG154" s="330"/>
    </row>
    <row r="155" spans="1:33" s="326" customFormat="1" hidden="1" x14ac:dyDescent="0.25">
      <c r="A155" s="327"/>
      <c r="B155" s="122"/>
      <c r="C155" s="332"/>
      <c r="D155" s="332"/>
      <c r="E155" s="332"/>
      <c r="F155" s="325"/>
      <c r="I155" s="327">
        <f t="shared" si="20"/>
        <v>0</v>
      </c>
      <c r="J155" s="327">
        <v>0</v>
      </c>
      <c r="K155" s="327">
        <f t="shared" si="11"/>
        <v>0</v>
      </c>
      <c r="L155" s="327">
        <f t="shared" si="12"/>
        <v>0</v>
      </c>
      <c r="M155" s="327"/>
      <c r="N155" s="327"/>
      <c r="O155" s="327"/>
      <c r="P155" s="327"/>
      <c r="Q155" s="327"/>
      <c r="R155" s="327"/>
      <c r="S155" s="120"/>
      <c r="T155" s="334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1"/>
        <v>0</v>
      </c>
      <c r="AF155" s="329"/>
      <c r="AG155" s="330"/>
    </row>
    <row r="156" spans="1:33" s="326" customFormat="1" hidden="1" x14ac:dyDescent="0.25">
      <c r="A156" s="327"/>
      <c r="B156" s="122"/>
      <c r="C156" s="332"/>
      <c r="D156" s="332"/>
      <c r="E156" s="332"/>
      <c r="F156" s="325"/>
      <c r="I156" s="327">
        <f t="shared" si="20"/>
        <v>0</v>
      </c>
      <c r="J156" s="327">
        <v>0</v>
      </c>
      <c r="K156" s="327">
        <f t="shared" ref="K156:K169" si="22">MAX(I156:J156)</f>
        <v>0</v>
      </c>
      <c r="L156" s="327">
        <f t="shared" ref="L156:L169" si="23">K156</f>
        <v>0</v>
      </c>
      <c r="M156" s="327"/>
      <c r="N156" s="327"/>
      <c r="O156" s="327"/>
      <c r="P156" s="327"/>
      <c r="Q156" s="327"/>
      <c r="R156" s="327"/>
      <c r="S156" s="120"/>
      <c r="T156" s="334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1"/>
        <v>0</v>
      </c>
      <c r="AF156" s="329"/>
      <c r="AG156" s="330"/>
    </row>
    <row r="157" spans="1:33" s="326" customFormat="1" hidden="1" x14ac:dyDescent="0.25">
      <c r="A157" s="327"/>
      <c r="B157" s="122"/>
      <c r="C157" s="332"/>
      <c r="D157" s="332"/>
      <c r="E157" s="332"/>
      <c r="F157" s="325"/>
      <c r="I157" s="327">
        <f t="shared" si="20"/>
        <v>0</v>
      </c>
      <c r="J157" s="327">
        <v>0</v>
      </c>
      <c r="K157" s="327">
        <f t="shared" si="22"/>
        <v>0</v>
      </c>
      <c r="L157" s="327">
        <f t="shared" si="23"/>
        <v>0</v>
      </c>
      <c r="M157" s="327"/>
      <c r="N157" s="327"/>
      <c r="O157" s="327"/>
      <c r="P157" s="327"/>
      <c r="Q157" s="327"/>
      <c r="R157" s="327"/>
      <c r="S157" s="120"/>
      <c r="T157" s="334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1"/>
        <v>0</v>
      </c>
      <c r="AF157" s="329"/>
      <c r="AG157" s="330"/>
    </row>
    <row r="158" spans="1:33" s="326" customFormat="1" hidden="1" x14ac:dyDescent="0.25">
      <c r="A158" s="327"/>
      <c r="B158" s="122"/>
      <c r="C158" s="332"/>
      <c r="D158" s="332"/>
      <c r="E158" s="332"/>
      <c r="F158" s="325"/>
      <c r="I158" s="327">
        <f t="shared" si="20"/>
        <v>0</v>
      </c>
      <c r="J158" s="327">
        <v>0</v>
      </c>
      <c r="K158" s="327">
        <f t="shared" si="22"/>
        <v>0</v>
      </c>
      <c r="L158" s="327">
        <f t="shared" si="23"/>
        <v>0</v>
      </c>
      <c r="M158" s="327"/>
      <c r="N158" s="327"/>
      <c r="O158" s="327"/>
      <c r="P158" s="327"/>
      <c r="Q158" s="327"/>
      <c r="R158" s="327"/>
      <c r="S158" s="120"/>
      <c r="T158" s="334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1"/>
        <v>0</v>
      </c>
      <c r="AF158" s="329"/>
      <c r="AG158" s="330"/>
    </row>
    <row r="159" spans="1:33" s="326" customFormat="1" hidden="1" x14ac:dyDescent="0.25">
      <c r="A159" s="327"/>
      <c r="B159" s="122"/>
      <c r="C159" s="332"/>
      <c r="D159" s="332"/>
      <c r="E159" s="332"/>
      <c r="F159" s="325"/>
      <c r="I159" s="327">
        <f t="shared" si="20"/>
        <v>0</v>
      </c>
      <c r="J159" s="327">
        <v>0</v>
      </c>
      <c r="K159" s="327">
        <f t="shared" si="22"/>
        <v>0</v>
      </c>
      <c r="L159" s="327">
        <f t="shared" si="23"/>
        <v>0</v>
      </c>
      <c r="M159" s="327"/>
      <c r="N159" s="327"/>
      <c r="O159" s="327"/>
      <c r="P159" s="327"/>
      <c r="Q159" s="327"/>
      <c r="R159" s="327"/>
      <c r="S159" s="120"/>
      <c r="T159" s="334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1"/>
        <v>0</v>
      </c>
      <c r="AF159" s="329"/>
      <c r="AG159" s="330"/>
    </row>
    <row r="160" spans="1:33" s="326" customFormat="1" hidden="1" x14ac:dyDescent="0.25">
      <c r="A160" s="327"/>
      <c r="B160" s="122"/>
      <c r="C160" s="332"/>
      <c r="D160" s="332"/>
      <c r="E160" s="332"/>
      <c r="F160" s="325"/>
      <c r="I160" s="327">
        <f t="shared" si="20"/>
        <v>0</v>
      </c>
      <c r="J160" s="327">
        <v>0</v>
      </c>
      <c r="K160" s="327">
        <f t="shared" si="22"/>
        <v>0</v>
      </c>
      <c r="L160" s="327">
        <f t="shared" si="23"/>
        <v>0</v>
      </c>
      <c r="M160" s="327"/>
      <c r="N160" s="327"/>
      <c r="O160" s="327"/>
      <c r="P160" s="327"/>
      <c r="Q160" s="327"/>
      <c r="R160" s="327"/>
      <c r="S160" s="120"/>
      <c r="T160" s="334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1"/>
        <v>0</v>
      </c>
      <c r="AF160" s="329"/>
      <c r="AG160" s="330"/>
    </row>
    <row r="161" spans="1:33" s="326" customFormat="1" hidden="1" x14ac:dyDescent="0.25">
      <c r="A161" s="327"/>
      <c r="B161" s="122"/>
      <c r="C161" s="332"/>
      <c r="D161" s="332"/>
      <c r="E161" s="332"/>
      <c r="F161" s="325"/>
      <c r="I161" s="327">
        <f t="shared" si="20"/>
        <v>0</v>
      </c>
      <c r="J161" s="327">
        <v>0</v>
      </c>
      <c r="K161" s="327">
        <f t="shared" si="22"/>
        <v>0</v>
      </c>
      <c r="L161" s="327">
        <f t="shared" si="23"/>
        <v>0</v>
      </c>
      <c r="M161" s="327"/>
      <c r="N161" s="327"/>
      <c r="O161" s="327"/>
      <c r="P161" s="327"/>
      <c r="Q161" s="327"/>
      <c r="R161" s="327"/>
      <c r="S161" s="120"/>
      <c r="T161" s="334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1"/>
        <v>0</v>
      </c>
      <c r="AF161" s="329"/>
      <c r="AG161" s="330"/>
    </row>
    <row r="162" spans="1:33" s="326" customFormat="1" hidden="1" x14ac:dyDescent="0.25">
      <c r="A162" s="327"/>
      <c r="B162" s="122"/>
      <c r="C162" s="332"/>
      <c r="D162" s="332"/>
      <c r="E162" s="332"/>
      <c r="F162" s="325"/>
      <c r="I162" s="327">
        <f t="shared" si="20"/>
        <v>0</v>
      </c>
      <c r="J162" s="327">
        <v>0</v>
      </c>
      <c r="K162" s="327">
        <f t="shared" si="22"/>
        <v>0</v>
      </c>
      <c r="L162" s="327">
        <f t="shared" si="23"/>
        <v>0</v>
      </c>
      <c r="M162" s="327"/>
      <c r="N162" s="327"/>
      <c r="O162" s="327"/>
      <c r="P162" s="327"/>
      <c r="Q162" s="327"/>
      <c r="R162" s="327"/>
      <c r="S162" s="120"/>
      <c r="T162" s="372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1"/>
        <v>0</v>
      </c>
      <c r="AF162" s="329"/>
      <c r="AG162" s="330"/>
    </row>
    <row r="163" spans="1:33" s="337" customFormat="1" ht="22.35" customHeight="1" x14ac:dyDescent="0.25">
      <c r="A163" s="336"/>
      <c r="B163" s="336"/>
      <c r="C163" s="336"/>
      <c r="D163" s="336"/>
      <c r="E163" s="336"/>
      <c r="F163" s="336"/>
      <c r="G163" s="326"/>
      <c r="H163" s="326"/>
      <c r="I163" s="338">
        <v>1</v>
      </c>
      <c r="J163" s="338">
        <v>1</v>
      </c>
      <c r="K163" s="338">
        <f t="shared" si="22"/>
        <v>1</v>
      </c>
      <c r="L163" s="338">
        <f t="shared" si="23"/>
        <v>1</v>
      </c>
      <c r="M163" s="338"/>
      <c r="N163" s="338"/>
      <c r="O163" s="338"/>
      <c r="P163" s="338"/>
      <c r="Q163" s="338"/>
      <c r="R163" s="338"/>
      <c r="S163" s="338"/>
      <c r="T163" s="340"/>
      <c r="U163" s="340"/>
      <c r="V163" s="110"/>
      <c r="W163" s="110"/>
      <c r="X163" s="110"/>
      <c r="Y163" s="109"/>
      <c r="Z163" s="108"/>
      <c r="AA163" s="108"/>
      <c r="AB163" s="107"/>
      <c r="AC163" s="106"/>
      <c r="AD163" s="105"/>
      <c r="AF163" s="341"/>
      <c r="AG163" s="342"/>
    </row>
    <row r="164" spans="1:33" s="326" customFormat="1" ht="18" customHeight="1" x14ac:dyDescent="0.25">
      <c r="A164" s="325"/>
      <c r="B164" s="325"/>
      <c r="C164" s="325"/>
      <c r="D164" s="325"/>
      <c r="E164" s="325"/>
      <c r="F164" s="325"/>
      <c r="G164" s="356"/>
      <c r="H164" s="356"/>
      <c r="I164" s="327">
        <v>1</v>
      </c>
      <c r="J164" s="327">
        <f>IF(I164=1,1,IF(SUM(J165:J$170)+SUM(I$26:I164)&lt;$I$22,1,0))</f>
        <v>1</v>
      </c>
      <c r="K164" s="327">
        <f t="shared" si="22"/>
        <v>1</v>
      </c>
      <c r="L164" s="327">
        <f t="shared" si="23"/>
        <v>1</v>
      </c>
      <c r="M164" s="327"/>
      <c r="N164" s="327"/>
      <c r="O164" s="327"/>
      <c r="P164" s="327"/>
      <c r="Q164" s="327"/>
      <c r="R164" s="327"/>
      <c r="S164" s="327"/>
      <c r="T164" s="24"/>
      <c r="U164" s="345"/>
      <c r="V164" s="99"/>
      <c r="W164" s="98"/>
      <c r="X164" s="97"/>
      <c r="Y164" s="96"/>
      <c r="Z164" s="373" t="s">
        <v>486</v>
      </c>
      <c r="AA164" s="94"/>
      <c r="AB164" s="93"/>
      <c r="AC164" s="92"/>
      <c r="AD164" s="91">
        <f>ROUND(AD122+AD135+AD149+AD163,2)</f>
        <v>53585.93</v>
      </c>
      <c r="AF164" s="329"/>
      <c r="AG164" s="330"/>
    </row>
    <row r="165" spans="1:33" s="326" customFormat="1" ht="18" customHeight="1" x14ac:dyDescent="0.25">
      <c r="A165" s="325"/>
      <c r="B165" s="325"/>
      <c r="C165" s="325"/>
      <c r="D165" s="325"/>
      <c r="E165" s="325"/>
      <c r="F165" s="325"/>
      <c r="G165" s="64"/>
      <c r="H165" s="343"/>
      <c r="I165" s="327">
        <f>IF($AD165=0,0,1)</f>
        <v>1</v>
      </c>
      <c r="J165" s="327">
        <f>H165</f>
        <v>0</v>
      </c>
      <c r="K165" s="327">
        <f t="shared" si="22"/>
        <v>1</v>
      </c>
      <c r="L165" s="327">
        <f t="shared" si="23"/>
        <v>1</v>
      </c>
      <c r="M165" s="327"/>
      <c r="N165" s="327"/>
      <c r="O165" s="327"/>
      <c r="P165" s="327"/>
      <c r="Q165" s="327"/>
      <c r="R165" s="327"/>
      <c r="S165" s="327"/>
      <c r="T165" s="24"/>
      <c r="U165" s="345"/>
      <c r="V165" s="90"/>
      <c r="W165" s="90"/>
      <c r="X165" s="89"/>
      <c r="Y165" s="88"/>
      <c r="Z165" s="374" t="s">
        <v>266</v>
      </c>
      <c r="AA165" s="86"/>
      <c r="AB165" s="85">
        <v>0.12</v>
      </c>
      <c r="AC165" s="84"/>
      <c r="AD165" s="83">
        <f>AD164*AB165</f>
        <v>6430.3116</v>
      </c>
      <c r="AF165" s="329"/>
      <c r="AG165" s="330"/>
    </row>
    <row r="166" spans="1:33" s="326" customFormat="1" ht="18" customHeight="1" x14ac:dyDescent="0.25">
      <c r="A166" s="325"/>
      <c r="B166" s="325"/>
      <c r="C166" s="325"/>
      <c r="D166" s="325"/>
      <c r="E166" s="325"/>
      <c r="F166" s="325"/>
      <c r="G166" s="64"/>
      <c r="H166" s="343"/>
      <c r="I166" s="327">
        <f>IF($AD166=0,0,1)</f>
        <v>1</v>
      </c>
      <c r="J166" s="327">
        <f>H166</f>
        <v>0</v>
      </c>
      <c r="K166" s="327">
        <f t="shared" si="22"/>
        <v>1</v>
      </c>
      <c r="L166" s="327">
        <f t="shared" si="23"/>
        <v>1</v>
      </c>
      <c r="M166" s="327"/>
      <c r="N166" s="327"/>
      <c r="O166" s="327"/>
      <c r="P166" s="327"/>
      <c r="Q166" s="327"/>
      <c r="R166" s="327"/>
      <c r="S166" s="327"/>
      <c r="T166" s="24"/>
      <c r="U166" s="345"/>
      <c r="V166" s="375"/>
      <c r="W166" s="375"/>
      <c r="X166" s="376"/>
      <c r="Y166" s="361"/>
      <c r="Z166" s="377" t="s">
        <v>267</v>
      </c>
      <c r="AA166" s="362"/>
      <c r="AB166" s="378">
        <v>0.10787172011661809</v>
      </c>
      <c r="AC166" s="379"/>
      <c r="AD166" s="380">
        <f>(AD165+AD164)*AB166</f>
        <v>6474.055216326532</v>
      </c>
      <c r="AF166" s="329"/>
      <c r="AG166" s="330"/>
    </row>
    <row r="167" spans="1:33" s="326" customFormat="1" ht="18" customHeight="1" x14ac:dyDescent="0.25">
      <c r="A167" s="325"/>
      <c r="B167" s="325"/>
      <c r="C167" s="325"/>
      <c r="D167" s="325"/>
      <c r="E167" s="325"/>
      <c r="F167" s="325"/>
      <c r="G167" s="64"/>
      <c r="H167" s="343"/>
      <c r="I167" s="327">
        <f>IF($AD167=0,0,1)</f>
        <v>1</v>
      </c>
      <c r="J167" s="327">
        <f>H167</f>
        <v>0</v>
      </c>
      <c r="K167" s="327">
        <f t="shared" si="22"/>
        <v>1</v>
      </c>
      <c r="L167" s="327">
        <f t="shared" si="23"/>
        <v>1</v>
      </c>
      <c r="M167" s="327"/>
      <c r="N167" s="327"/>
      <c r="O167" s="327"/>
      <c r="P167" s="327"/>
      <c r="Q167" s="327"/>
      <c r="R167" s="327"/>
      <c r="S167" s="327"/>
      <c r="T167" s="24"/>
      <c r="U167" s="345"/>
      <c r="V167" s="375"/>
      <c r="W167" s="375"/>
      <c r="X167" s="376"/>
      <c r="Y167" s="361"/>
      <c r="Z167" s="377" t="s">
        <v>268</v>
      </c>
      <c r="AA167" s="362"/>
      <c r="AB167" s="378">
        <v>5.8309037900874654E-2</v>
      </c>
      <c r="AC167" s="379"/>
      <c r="AD167" s="380">
        <f>(AD165+AD164)*AB167</f>
        <v>3499.4893061224502</v>
      </c>
      <c r="AF167" s="329"/>
      <c r="AG167" s="330"/>
    </row>
    <row r="168" spans="1:33" s="326" customFormat="1" ht="18" hidden="1" customHeight="1" x14ac:dyDescent="0.25">
      <c r="A168" s="325"/>
      <c r="B168" s="325"/>
      <c r="C168" s="325"/>
      <c r="D168" s="325"/>
      <c r="E168" s="325"/>
      <c r="F168" s="325"/>
      <c r="G168" s="64"/>
      <c r="H168" s="343"/>
      <c r="I168" s="327">
        <f>IF($AD168=0,0,1)</f>
        <v>0</v>
      </c>
      <c r="J168" s="327">
        <f>H168</f>
        <v>0</v>
      </c>
      <c r="K168" s="327">
        <f t="shared" si="22"/>
        <v>0</v>
      </c>
      <c r="L168" s="327">
        <f t="shared" si="23"/>
        <v>0</v>
      </c>
      <c r="M168" s="327"/>
      <c r="N168" s="327"/>
      <c r="O168" s="327"/>
      <c r="P168" s="327"/>
      <c r="Q168" s="327"/>
      <c r="R168" s="327"/>
      <c r="S168" s="327"/>
      <c r="T168" s="24"/>
      <c r="U168" s="345"/>
      <c r="V168" s="74"/>
      <c r="W168" s="74"/>
      <c r="X168" s="73"/>
      <c r="Y168" s="72"/>
      <c r="Z168" s="381" t="s">
        <v>15</v>
      </c>
      <c r="AA168" s="70"/>
      <c r="AB168" s="69">
        <v>0</v>
      </c>
      <c r="AC168" s="68"/>
      <c r="AD168" s="67">
        <f>AD164*AB168</f>
        <v>0</v>
      </c>
      <c r="AF168" s="329"/>
      <c r="AG168" s="330"/>
    </row>
    <row r="169" spans="1:33" s="326" customFormat="1" ht="18" customHeight="1" x14ac:dyDescent="0.25">
      <c r="A169" s="325"/>
      <c r="B169" s="382"/>
      <c r="C169" s="383"/>
      <c r="D169" s="383"/>
      <c r="E169" s="325"/>
      <c r="F169" s="325"/>
      <c r="G169" s="64"/>
      <c r="H169" s="343"/>
      <c r="I169" s="338">
        <v>1</v>
      </c>
      <c r="J169" s="338">
        <v>1</v>
      </c>
      <c r="K169" s="338">
        <f t="shared" si="22"/>
        <v>1</v>
      </c>
      <c r="L169" s="338">
        <f t="shared" si="23"/>
        <v>1</v>
      </c>
      <c r="M169" s="338"/>
      <c r="N169" s="338"/>
      <c r="O169" s="338"/>
      <c r="P169" s="338"/>
      <c r="Q169" s="338"/>
      <c r="R169" s="338"/>
      <c r="S169" s="327"/>
      <c r="T169" s="24"/>
      <c r="U169" s="345"/>
      <c r="V169" s="59"/>
      <c r="W169" s="58"/>
      <c r="X169" s="57"/>
      <c r="Y169" s="56"/>
      <c r="Z169" s="384" t="s">
        <v>269</v>
      </c>
      <c r="AA169" s="54"/>
      <c r="AB169" s="53"/>
      <c r="AC169" s="52"/>
      <c r="AD169" s="51">
        <f>TRUNC(AD164+AD165+AD166+AD167,2)</f>
        <v>69989.78</v>
      </c>
      <c r="AF169" s="329"/>
      <c r="AG169" s="330"/>
    </row>
    <row r="170" spans="1:33" s="326" customFormat="1" ht="5.45" customHeight="1" x14ac:dyDescent="0.25">
      <c r="A170" s="325"/>
      <c r="B170" s="325"/>
      <c r="C170" s="325"/>
      <c r="D170" s="325"/>
      <c r="E170" s="325"/>
      <c r="F170" s="325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  <c r="S170" s="327"/>
      <c r="T170" s="385"/>
      <c r="U170" s="345"/>
      <c r="V170" s="386"/>
      <c r="W170" s="386"/>
      <c r="X170" s="387"/>
      <c r="Y170" s="388"/>
      <c r="Z170" s="389"/>
      <c r="AA170" s="390"/>
      <c r="AB170" s="391"/>
      <c r="AC170" s="392"/>
      <c r="AD170" s="393"/>
      <c r="AF170" s="329"/>
      <c r="AG170" s="330"/>
    </row>
    <row r="171" spans="1:33" s="326" customFormat="1" ht="18" customHeight="1" x14ac:dyDescent="0.25">
      <c r="A171" s="325"/>
      <c r="B171" s="325"/>
      <c r="C171" s="325"/>
      <c r="D171" s="325"/>
      <c r="E171" s="325"/>
      <c r="F171" s="325"/>
      <c r="I171" s="327"/>
      <c r="J171" s="327"/>
      <c r="K171" s="327"/>
      <c r="L171" s="327"/>
      <c r="M171" s="327"/>
      <c r="N171" s="327"/>
      <c r="O171" s="327"/>
      <c r="P171" s="327"/>
      <c r="Q171" s="327"/>
      <c r="R171" s="327"/>
      <c r="S171" s="327"/>
      <c r="T171" s="385"/>
      <c r="U171" s="345"/>
      <c r="V171" s="386"/>
      <c r="W171" s="386"/>
      <c r="X171" s="387"/>
      <c r="Y171" s="388"/>
      <c r="Z171" s="389"/>
      <c r="AA171" s="390"/>
      <c r="AB171" s="391"/>
      <c r="AC171" s="392"/>
      <c r="AD171" s="393"/>
      <c r="AF171" s="329"/>
      <c r="AG171" s="330"/>
    </row>
    <row r="172" spans="1:33" s="326" customFormat="1" ht="18" customHeight="1" x14ac:dyDescent="0.25">
      <c r="A172" s="325"/>
      <c r="B172" s="325"/>
      <c r="C172" s="325"/>
      <c r="D172" s="325"/>
      <c r="E172" s="325"/>
      <c r="F172" s="325"/>
      <c r="I172" s="327"/>
      <c r="J172" s="327"/>
      <c r="K172" s="327"/>
      <c r="L172" s="327"/>
      <c r="M172" s="327"/>
      <c r="N172" s="327"/>
      <c r="O172" s="327"/>
      <c r="P172" s="327"/>
      <c r="Q172" s="327"/>
      <c r="R172" s="327"/>
      <c r="S172" s="327"/>
      <c r="T172" s="385"/>
      <c r="U172" s="345"/>
      <c r="V172" s="386"/>
      <c r="W172" s="386"/>
      <c r="X172" s="387"/>
      <c r="Y172" s="388"/>
      <c r="AF172" s="329"/>
      <c r="AG172" s="330"/>
    </row>
    <row r="173" spans="1:33" s="326" customFormat="1" ht="18" customHeight="1" x14ac:dyDescent="0.25">
      <c r="A173" s="325"/>
      <c r="B173" s="325"/>
      <c r="C173" s="325"/>
      <c r="D173" s="325"/>
      <c r="E173" s="325"/>
      <c r="F173" s="325"/>
      <c r="I173" s="327"/>
      <c r="J173" s="327"/>
      <c r="K173" s="327"/>
      <c r="L173" s="327"/>
      <c r="M173" s="327"/>
      <c r="N173" s="327"/>
      <c r="O173" s="327"/>
      <c r="P173" s="327"/>
      <c r="Q173" s="327"/>
      <c r="R173" s="327"/>
      <c r="S173" s="327"/>
      <c r="T173" s="385"/>
      <c r="U173" s="345"/>
      <c r="V173" s="386"/>
      <c r="W173" s="386"/>
      <c r="X173" s="387"/>
      <c r="Y173" s="388"/>
      <c r="AF173" s="329"/>
      <c r="AG173" s="330"/>
    </row>
    <row r="174" spans="1:33" s="326" customFormat="1" ht="18" customHeight="1" x14ac:dyDescent="0.25">
      <c r="A174" s="325"/>
      <c r="B174" s="325"/>
      <c r="C174" s="325"/>
      <c r="D174" s="325"/>
      <c r="E174" s="325"/>
      <c r="F174" s="325"/>
      <c r="I174" s="327"/>
      <c r="J174" s="327"/>
      <c r="K174" s="327"/>
      <c r="L174" s="327"/>
      <c r="M174" s="327"/>
      <c r="N174" s="327"/>
      <c r="O174" s="327"/>
      <c r="P174" s="327"/>
      <c r="Q174" s="327"/>
      <c r="R174" s="327"/>
      <c r="S174" s="327"/>
      <c r="T174" s="385"/>
      <c r="U174" s="345"/>
      <c r="V174" s="386"/>
      <c r="W174" s="386"/>
      <c r="X174" s="387"/>
      <c r="Y174" s="388"/>
      <c r="AF174" s="329"/>
      <c r="AG174" s="330"/>
    </row>
    <row r="175" spans="1:33" s="326" customFormat="1" ht="18" customHeight="1" x14ac:dyDescent="0.25">
      <c r="A175" s="325"/>
      <c r="B175" s="325"/>
      <c r="C175" s="325"/>
      <c r="D175" s="325"/>
      <c r="E175" s="325"/>
      <c r="F175" s="325"/>
      <c r="I175" s="327"/>
      <c r="J175" s="327"/>
      <c r="K175" s="327"/>
      <c r="L175" s="327"/>
      <c r="M175" s="327"/>
      <c r="N175" s="327"/>
      <c r="O175" s="327"/>
      <c r="P175" s="327"/>
      <c r="Q175" s="327"/>
      <c r="R175" s="327"/>
      <c r="S175" s="327"/>
      <c r="T175" s="385"/>
      <c r="U175" s="345"/>
      <c r="V175" s="386"/>
      <c r="W175" s="386"/>
      <c r="X175" s="387"/>
      <c r="Y175" s="388"/>
      <c r="Z175" s="389"/>
      <c r="AA175" s="390"/>
      <c r="AB175" s="391"/>
      <c r="AC175" s="392"/>
      <c r="AD175" s="394"/>
      <c r="AF175" s="329"/>
      <c r="AG175" s="330"/>
    </row>
    <row r="176" spans="1:33" s="326" customFormat="1" x14ac:dyDescent="0.25">
      <c r="A176" s="325"/>
      <c r="B176" s="26"/>
      <c r="C176" s="26"/>
      <c r="D176" s="26"/>
      <c r="E176" s="26"/>
      <c r="F176" s="26"/>
      <c r="G176" s="1"/>
      <c r="H176" s="1"/>
      <c r="I176" s="25"/>
      <c r="J176" s="25"/>
      <c r="K176" s="25"/>
      <c r="L176" s="327"/>
      <c r="M176" s="327"/>
      <c r="N176" s="327"/>
      <c r="O176" s="327"/>
      <c r="P176" s="327"/>
      <c r="Q176" s="327"/>
      <c r="R176" s="327"/>
      <c r="T176" s="385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</row>
    <row r="177" spans="1:30" s="326" customFormat="1" x14ac:dyDescent="0.25">
      <c r="A177" s="325"/>
      <c r="B177" s="26"/>
      <c r="C177" s="26"/>
      <c r="D177" s="26"/>
      <c r="E177" s="26"/>
      <c r="F177" s="26"/>
      <c r="G177" s="1"/>
      <c r="H177" s="1"/>
      <c r="I177" s="25"/>
      <c r="J177" s="25"/>
      <c r="K177" s="25"/>
      <c r="L177" s="327"/>
      <c r="M177" s="327"/>
      <c r="N177" s="327"/>
      <c r="O177" s="327"/>
      <c r="P177" s="327"/>
      <c r="Q177" s="327"/>
      <c r="R177" s="327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</row>
    <row r="178" spans="1:30" s="326" customFormat="1" x14ac:dyDescent="0.25">
      <c r="A178" s="325"/>
      <c r="B178" s="26"/>
      <c r="C178" s="26"/>
      <c r="D178" s="26"/>
      <c r="E178" s="26"/>
      <c r="F178" s="26"/>
      <c r="G178" s="1"/>
      <c r="H178" s="1"/>
      <c r="I178" s="25"/>
      <c r="J178" s="25"/>
      <c r="K178" s="25"/>
      <c r="L178" s="327"/>
      <c r="M178" s="327"/>
      <c r="N178" s="327"/>
      <c r="O178" s="327"/>
      <c r="P178" s="327"/>
      <c r="Q178" s="327"/>
      <c r="R178" s="327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</row>
    <row r="179" spans="1:30" s="326" customFormat="1" x14ac:dyDescent="0.25">
      <c r="A179" s="325"/>
      <c r="B179" s="26"/>
      <c r="C179" s="26"/>
      <c r="D179" s="26"/>
      <c r="E179" s="26"/>
      <c r="F179" s="26"/>
      <c r="G179" s="1"/>
      <c r="H179" s="1"/>
      <c r="I179" s="25"/>
      <c r="J179" s="25"/>
      <c r="K179" s="25"/>
      <c r="L179" s="327"/>
      <c r="M179" s="327"/>
      <c r="N179" s="327"/>
      <c r="O179" s="327"/>
      <c r="P179" s="327"/>
      <c r="Q179" s="327"/>
      <c r="R179" s="327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</row>
    <row r="180" spans="1:30" s="326" customFormat="1" x14ac:dyDescent="0.25">
      <c r="A180" s="325"/>
      <c r="B180" s="26"/>
      <c r="C180" s="26"/>
      <c r="D180" s="26"/>
      <c r="E180" s="26"/>
      <c r="F180" s="26"/>
      <c r="G180" s="1"/>
      <c r="H180" s="1"/>
      <c r="I180" s="25"/>
      <c r="J180" s="25"/>
      <c r="K180" s="25"/>
      <c r="L180" s="327"/>
      <c r="M180" s="327"/>
      <c r="N180" s="327"/>
      <c r="O180" s="327"/>
      <c r="P180" s="327"/>
      <c r="Q180" s="327"/>
      <c r="R180" s="327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</row>
    <row r="181" spans="1:30" s="326" customFormat="1" x14ac:dyDescent="0.25">
      <c r="A181" s="325"/>
      <c r="B181" s="26"/>
      <c r="C181" s="26"/>
      <c r="D181" s="26"/>
      <c r="E181" s="26"/>
      <c r="F181" s="26"/>
      <c r="G181" s="1"/>
      <c r="H181" s="1"/>
      <c r="I181" s="25"/>
      <c r="J181" s="25"/>
      <c r="K181" s="25"/>
      <c r="L181" s="327"/>
      <c r="M181" s="327"/>
      <c r="N181" s="327"/>
      <c r="O181" s="327"/>
      <c r="P181" s="327"/>
      <c r="Q181" s="327"/>
      <c r="R181" s="327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</row>
    <row r="182" spans="1:30" s="326" customFormat="1" x14ac:dyDescent="0.25">
      <c r="A182" s="325"/>
      <c r="B182" s="26"/>
      <c r="C182" s="26"/>
      <c r="D182" s="26"/>
      <c r="E182" s="26"/>
      <c r="F182" s="26"/>
      <c r="G182" s="1"/>
      <c r="H182" s="1"/>
      <c r="I182" s="25"/>
      <c r="J182" s="25"/>
      <c r="K182" s="25"/>
      <c r="L182" s="327"/>
      <c r="M182" s="327"/>
      <c r="N182" s="327"/>
      <c r="O182" s="327"/>
      <c r="P182" s="327"/>
      <c r="Q182" s="327"/>
      <c r="R182" s="327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</row>
    <row r="183" spans="1:30" s="326" customFormat="1" x14ac:dyDescent="0.25">
      <c r="A183" s="325"/>
      <c r="B183" s="26"/>
      <c r="C183" s="26"/>
      <c r="D183" s="26"/>
      <c r="E183" s="26"/>
      <c r="F183" s="26"/>
      <c r="G183" s="1"/>
      <c r="H183" s="1"/>
      <c r="I183" s="25"/>
      <c r="J183" s="25"/>
      <c r="K183" s="25"/>
      <c r="L183" s="327"/>
      <c r="M183" s="327"/>
      <c r="N183" s="327"/>
      <c r="O183" s="327"/>
      <c r="P183" s="327"/>
      <c r="Q183" s="327"/>
      <c r="R183" s="327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</row>
    <row r="184" spans="1:30" s="326" customFormat="1" x14ac:dyDescent="0.25">
      <c r="A184" s="325"/>
      <c r="B184" s="26"/>
      <c r="C184" s="26"/>
      <c r="D184" s="26"/>
      <c r="E184" s="26"/>
      <c r="F184" s="26"/>
      <c r="G184" s="1"/>
      <c r="H184" s="1"/>
      <c r="I184" s="25"/>
      <c r="J184" s="25"/>
      <c r="K184" s="25"/>
      <c r="L184" s="327"/>
      <c r="M184" s="327"/>
      <c r="N184" s="327"/>
      <c r="O184" s="327"/>
      <c r="P184" s="327"/>
      <c r="Q184" s="327"/>
      <c r="R184" s="327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</row>
    <row r="185" spans="1:30" s="326" customFormat="1" x14ac:dyDescent="0.25">
      <c r="A185" s="325"/>
      <c r="B185" s="26"/>
      <c r="C185" s="26"/>
      <c r="D185" s="26"/>
      <c r="E185" s="26"/>
      <c r="F185" s="26"/>
      <c r="G185" s="1"/>
      <c r="H185" s="1"/>
      <c r="I185" s="25"/>
      <c r="J185" s="25"/>
      <c r="K185" s="25"/>
      <c r="L185" s="327"/>
      <c r="M185" s="327"/>
      <c r="N185" s="327"/>
      <c r="O185" s="327"/>
      <c r="P185" s="327"/>
      <c r="Q185" s="327"/>
      <c r="R185" s="327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</row>
    <row r="186" spans="1:30" s="326" customFormat="1" x14ac:dyDescent="0.25">
      <c r="A186" s="325"/>
      <c r="B186" s="26"/>
      <c r="C186" s="26"/>
      <c r="D186" s="26"/>
      <c r="E186" s="26"/>
      <c r="F186" s="26"/>
      <c r="G186" s="1"/>
      <c r="H186" s="1"/>
      <c r="I186" s="25"/>
      <c r="J186" s="25"/>
      <c r="K186" s="25"/>
      <c r="L186" s="327"/>
      <c r="M186" s="327"/>
      <c r="N186" s="327"/>
      <c r="O186" s="327"/>
      <c r="P186" s="327"/>
      <c r="Q186" s="327"/>
      <c r="R186" s="327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</row>
    <row r="187" spans="1:30" s="326" customFormat="1" x14ac:dyDescent="0.25">
      <c r="A187" s="325"/>
      <c r="B187" s="26"/>
      <c r="C187" s="26"/>
      <c r="D187" s="26"/>
      <c r="E187" s="26"/>
      <c r="F187" s="26"/>
      <c r="G187" s="1"/>
      <c r="H187" s="1"/>
      <c r="I187" s="25"/>
      <c r="J187" s="25"/>
      <c r="K187" s="25"/>
      <c r="L187" s="327"/>
      <c r="M187" s="327"/>
      <c r="N187" s="327"/>
      <c r="O187" s="327"/>
      <c r="P187" s="327"/>
      <c r="Q187" s="327"/>
      <c r="R187" s="327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</row>
    <row r="188" spans="1:30" s="326" customFormat="1" x14ac:dyDescent="0.25">
      <c r="A188" s="325"/>
      <c r="B188" s="26"/>
      <c r="C188" s="26"/>
      <c r="D188" s="26"/>
      <c r="E188" s="26"/>
      <c r="F188" s="26"/>
      <c r="G188" s="1"/>
      <c r="H188" s="1"/>
      <c r="I188" s="25"/>
      <c r="J188" s="25"/>
      <c r="K188" s="25"/>
      <c r="L188" s="327"/>
      <c r="M188" s="327"/>
      <c r="N188" s="327"/>
      <c r="O188" s="327"/>
      <c r="P188" s="327"/>
      <c r="Q188" s="327"/>
      <c r="R188" s="327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</row>
    <row r="189" spans="1:30" s="326" customFormat="1" x14ac:dyDescent="0.25">
      <c r="A189" s="325"/>
      <c r="B189" s="26"/>
      <c r="C189" s="26"/>
      <c r="D189" s="26"/>
      <c r="E189" s="26"/>
      <c r="F189" s="26"/>
      <c r="G189" s="1"/>
      <c r="H189" s="1"/>
      <c r="I189" s="25"/>
      <c r="J189" s="25"/>
      <c r="K189" s="25"/>
      <c r="L189" s="327"/>
      <c r="M189" s="327"/>
      <c r="N189" s="327"/>
      <c r="O189" s="327"/>
      <c r="P189" s="327"/>
      <c r="Q189" s="327"/>
      <c r="R189" s="327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</row>
    <row r="190" spans="1:30" s="326" customFormat="1" x14ac:dyDescent="0.25">
      <c r="A190" s="325"/>
      <c r="B190" s="26"/>
      <c r="C190" s="26"/>
      <c r="D190" s="26"/>
      <c r="E190" s="26"/>
      <c r="F190" s="26"/>
      <c r="G190" s="1"/>
      <c r="H190" s="1"/>
      <c r="I190" s="25"/>
      <c r="J190" s="25"/>
      <c r="K190" s="25"/>
      <c r="L190" s="327"/>
      <c r="M190" s="327"/>
      <c r="N190" s="327"/>
      <c r="O190" s="327"/>
      <c r="P190" s="327"/>
      <c r="Q190" s="327"/>
      <c r="R190" s="327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</row>
    <row r="191" spans="1:30" s="326" customFormat="1" x14ac:dyDescent="0.25">
      <c r="A191" s="325"/>
      <c r="B191" s="26"/>
      <c r="C191" s="26"/>
      <c r="D191" s="26"/>
      <c r="E191" s="26"/>
      <c r="F191" s="26"/>
      <c r="G191" s="1"/>
      <c r="H191" s="1"/>
      <c r="I191" s="25"/>
      <c r="J191" s="25"/>
      <c r="K191" s="25"/>
      <c r="L191" s="327"/>
      <c r="M191" s="327"/>
      <c r="N191" s="327"/>
      <c r="O191" s="327"/>
      <c r="P191" s="327"/>
      <c r="Q191" s="327"/>
      <c r="R191" s="327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</row>
    <row r="192" spans="1:30" s="326" customFormat="1" x14ac:dyDescent="0.25">
      <c r="A192" s="325"/>
      <c r="B192" s="26"/>
      <c r="C192" s="26"/>
      <c r="D192" s="26"/>
      <c r="E192" s="26"/>
      <c r="F192" s="26"/>
      <c r="G192" s="1"/>
      <c r="H192" s="1"/>
      <c r="I192" s="25"/>
      <c r="J192" s="25"/>
      <c r="K192" s="25"/>
      <c r="L192" s="327"/>
      <c r="M192" s="327"/>
      <c r="N192" s="327"/>
      <c r="O192" s="327"/>
      <c r="P192" s="327"/>
      <c r="Q192" s="327"/>
      <c r="R192" s="327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</row>
    <row r="193" spans="1:30" s="326" customFormat="1" x14ac:dyDescent="0.25">
      <c r="A193" s="325"/>
      <c r="B193" s="26"/>
      <c r="C193" s="26"/>
      <c r="D193" s="26"/>
      <c r="E193" s="26"/>
      <c r="F193" s="26"/>
      <c r="G193" s="1"/>
      <c r="H193" s="1"/>
      <c r="I193" s="25"/>
      <c r="J193" s="25"/>
      <c r="K193" s="25"/>
      <c r="L193" s="327"/>
      <c r="M193" s="327"/>
      <c r="N193" s="327"/>
      <c r="O193" s="327"/>
      <c r="P193" s="327"/>
      <c r="Q193" s="327"/>
      <c r="R193" s="327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</row>
    <row r="194" spans="1:30" s="326" customFormat="1" x14ac:dyDescent="0.25">
      <c r="A194" s="325"/>
      <c r="B194" s="26"/>
      <c r="C194" s="26"/>
      <c r="D194" s="26"/>
      <c r="E194" s="26"/>
      <c r="F194" s="26"/>
      <c r="G194" s="1"/>
      <c r="H194" s="1"/>
      <c r="I194" s="25"/>
      <c r="J194" s="25"/>
      <c r="K194" s="25"/>
      <c r="L194" s="327"/>
      <c r="M194" s="327"/>
      <c r="N194" s="327"/>
      <c r="O194" s="327"/>
      <c r="P194" s="327"/>
      <c r="Q194" s="327"/>
      <c r="R194" s="327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</row>
    <row r="195" spans="1:30" s="326" customFormat="1" x14ac:dyDescent="0.25">
      <c r="A195" s="325"/>
      <c r="B195" s="26"/>
      <c r="C195" s="26"/>
      <c r="D195" s="26"/>
      <c r="E195" s="26"/>
      <c r="F195" s="26"/>
      <c r="G195" s="1"/>
      <c r="H195" s="1"/>
      <c r="I195" s="25"/>
      <c r="J195" s="25"/>
      <c r="K195" s="25"/>
      <c r="L195" s="327"/>
      <c r="M195" s="327"/>
      <c r="N195" s="327"/>
      <c r="O195" s="327"/>
      <c r="P195" s="327"/>
      <c r="Q195" s="327"/>
      <c r="R195" s="327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</row>
    <row r="196" spans="1:30" s="326" customFormat="1" x14ac:dyDescent="0.25">
      <c r="A196" s="325"/>
      <c r="B196" s="26"/>
      <c r="C196" s="26"/>
      <c r="D196" s="26"/>
      <c r="E196" s="26"/>
      <c r="F196" s="26"/>
      <c r="G196" s="1"/>
      <c r="H196" s="1"/>
      <c r="I196" s="25"/>
      <c r="J196" s="25"/>
      <c r="K196" s="25"/>
      <c r="L196" s="327"/>
      <c r="M196" s="327"/>
      <c r="N196" s="327"/>
      <c r="O196" s="327"/>
      <c r="P196" s="327"/>
      <c r="Q196" s="327"/>
      <c r="R196" s="327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</row>
    <row r="197" spans="1:30" s="326" customFormat="1" x14ac:dyDescent="0.25">
      <c r="A197" s="325"/>
      <c r="B197" s="26"/>
      <c r="C197" s="26"/>
      <c r="D197" s="26"/>
      <c r="E197" s="26"/>
      <c r="F197" s="26"/>
      <c r="G197" s="1"/>
      <c r="H197" s="1"/>
      <c r="I197" s="25"/>
      <c r="J197" s="25"/>
      <c r="K197" s="25"/>
      <c r="L197" s="327"/>
      <c r="M197" s="327"/>
      <c r="N197" s="327"/>
      <c r="O197" s="327"/>
      <c r="P197" s="327"/>
      <c r="Q197" s="327"/>
      <c r="R197" s="327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</row>
    <row r="198" spans="1:30" s="326" customFormat="1" x14ac:dyDescent="0.25">
      <c r="A198" s="325"/>
      <c r="B198" s="26"/>
      <c r="C198" s="26"/>
      <c r="D198" s="26"/>
      <c r="E198" s="26"/>
      <c r="F198" s="26"/>
      <c r="G198" s="1"/>
      <c r="H198" s="1"/>
      <c r="I198" s="25"/>
      <c r="J198" s="25"/>
      <c r="K198" s="25"/>
      <c r="L198" s="327"/>
      <c r="M198" s="327"/>
      <c r="N198" s="327"/>
      <c r="O198" s="327"/>
      <c r="P198" s="327"/>
      <c r="Q198" s="327"/>
      <c r="R198" s="327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</row>
    <row r="199" spans="1:30" s="326" customFormat="1" x14ac:dyDescent="0.25">
      <c r="A199" s="325"/>
      <c r="B199" s="26"/>
      <c r="C199" s="26"/>
      <c r="D199" s="26"/>
      <c r="E199" s="26"/>
      <c r="F199" s="26"/>
      <c r="G199" s="1"/>
      <c r="H199" s="1"/>
      <c r="I199" s="25"/>
      <c r="J199" s="25"/>
      <c r="K199" s="25"/>
      <c r="L199" s="327"/>
      <c r="M199" s="327"/>
      <c r="N199" s="327"/>
      <c r="O199" s="327"/>
      <c r="P199" s="327"/>
      <c r="Q199" s="327"/>
      <c r="R199" s="327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</row>
    <row r="200" spans="1:30" s="326" customFormat="1" x14ac:dyDescent="0.25">
      <c r="A200" s="325"/>
      <c r="B200" s="26"/>
      <c r="C200" s="26"/>
      <c r="D200" s="26"/>
      <c r="E200" s="26"/>
      <c r="F200" s="26"/>
      <c r="G200" s="1"/>
      <c r="H200" s="1"/>
      <c r="I200" s="25"/>
      <c r="J200" s="25"/>
      <c r="K200" s="25"/>
      <c r="L200" s="327"/>
      <c r="M200" s="327"/>
      <c r="N200" s="327"/>
      <c r="O200" s="327"/>
      <c r="P200" s="327"/>
      <c r="Q200" s="327"/>
      <c r="R200" s="327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</row>
    <row r="201" spans="1:30" s="326" customFormat="1" x14ac:dyDescent="0.25">
      <c r="A201" s="325"/>
      <c r="B201" s="26"/>
      <c r="C201" s="26"/>
      <c r="D201" s="26"/>
      <c r="E201" s="26"/>
      <c r="F201" s="26"/>
      <c r="G201" s="1"/>
      <c r="H201" s="1"/>
      <c r="I201" s="25"/>
      <c r="J201" s="25"/>
      <c r="K201" s="25"/>
      <c r="L201" s="327"/>
      <c r="M201" s="327"/>
      <c r="N201" s="327"/>
      <c r="O201" s="327"/>
      <c r="P201" s="327"/>
      <c r="Q201" s="327"/>
      <c r="R201" s="327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</row>
    <row r="202" spans="1:30" s="326" customFormat="1" x14ac:dyDescent="0.25">
      <c r="A202" s="325"/>
      <c r="B202" s="26"/>
      <c r="C202" s="26"/>
      <c r="D202" s="26"/>
      <c r="E202" s="26"/>
      <c r="F202" s="26"/>
      <c r="G202" s="1"/>
      <c r="H202" s="1"/>
      <c r="I202" s="25"/>
      <c r="J202" s="25"/>
      <c r="K202" s="25"/>
      <c r="L202" s="327"/>
      <c r="M202" s="327"/>
      <c r="N202" s="327"/>
      <c r="O202" s="327"/>
      <c r="P202" s="327"/>
      <c r="Q202" s="327"/>
      <c r="R202" s="327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</row>
    <row r="203" spans="1:30" s="326" customFormat="1" x14ac:dyDescent="0.25">
      <c r="A203" s="325"/>
      <c r="B203" s="26"/>
      <c r="C203" s="26"/>
      <c r="D203" s="26"/>
      <c r="E203" s="26"/>
      <c r="F203" s="26"/>
      <c r="G203" s="1"/>
      <c r="H203" s="1"/>
      <c r="I203" s="25"/>
      <c r="J203" s="25"/>
      <c r="K203" s="25"/>
      <c r="L203" s="327"/>
      <c r="M203" s="327"/>
      <c r="N203" s="327"/>
      <c r="O203" s="327"/>
      <c r="P203" s="327"/>
      <c r="Q203" s="327"/>
      <c r="R203" s="327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</row>
    <row r="204" spans="1:30" s="326" customFormat="1" x14ac:dyDescent="0.25">
      <c r="A204" s="325"/>
      <c r="B204" s="26"/>
      <c r="C204" s="26"/>
      <c r="D204" s="26"/>
      <c r="E204" s="26"/>
      <c r="F204" s="26"/>
      <c r="G204" s="1"/>
      <c r="H204" s="1"/>
      <c r="I204" s="25"/>
      <c r="J204" s="25"/>
      <c r="K204" s="25"/>
      <c r="L204" s="327"/>
      <c r="M204" s="327"/>
      <c r="N204" s="327"/>
      <c r="O204" s="327"/>
      <c r="P204" s="327"/>
      <c r="Q204" s="327"/>
      <c r="R204" s="327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</row>
    <row r="205" spans="1:30" s="326" customFormat="1" x14ac:dyDescent="0.25">
      <c r="A205" s="325"/>
      <c r="B205" s="26"/>
      <c r="C205" s="26"/>
      <c r="D205" s="26"/>
      <c r="E205" s="26"/>
      <c r="F205" s="26"/>
      <c r="G205" s="1"/>
      <c r="H205" s="1"/>
      <c r="I205" s="25"/>
      <c r="J205" s="25"/>
      <c r="K205" s="25"/>
      <c r="L205" s="327"/>
      <c r="M205" s="327"/>
      <c r="N205" s="327"/>
      <c r="O205" s="327"/>
      <c r="P205" s="327"/>
      <c r="Q205" s="327"/>
      <c r="R205" s="327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</row>
    <row r="206" spans="1:30" s="326" customFormat="1" x14ac:dyDescent="0.25">
      <c r="A206" s="325"/>
      <c r="B206" s="26"/>
      <c r="C206" s="26"/>
      <c r="D206" s="26"/>
      <c r="E206" s="26"/>
      <c r="F206" s="26"/>
      <c r="G206" s="1"/>
      <c r="H206" s="1"/>
      <c r="I206" s="25"/>
      <c r="J206" s="25"/>
      <c r="K206" s="25"/>
      <c r="L206" s="327"/>
      <c r="M206" s="327"/>
      <c r="N206" s="327"/>
      <c r="O206" s="327"/>
      <c r="P206" s="327"/>
      <c r="Q206" s="327"/>
      <c r="R206" s="327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</row>
  </sheetData>
  <autoFilter ref="L26:L169">
    <filterColumn colId="0">
      <filters>
        <filter val="1"/>
      </filters>
    </filterColumn>
  </autoFilter>
  <mergeCells count="130"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  <mergeCell ref="V34:W34"/>
    <mergeCell ref="V35:W35"/>
    <mergeCell ref="V36:W36"/>
    <mergeCell ref="V38:W38"/>
    <mergeCell ref="V39:W39"/>
    <mergeCell ref="V40:W40"/>
    <mergeCell ref="AD27:AD28"/>
    <mergeCell ref="V29:W29"/>
    <mergeCell ref="V30:W30"/>
    <mergeCell ref="V31:W31"/>
    <mergeCell ref="V32:W32"/>
    <mergeCell ref="V33:W33"/>
    <mergeCell ref="V37:W37"/>
    <mergeCell ref="V48:W48"/>
    <mergeCell ref="V49:W49"/>
    <mergeCell ref="V50:W50"/>
    <mergeCell ref="V51:W51"/>
    <mergeCell ref="V52:W52"/>
    <mergeCell ref="V53:W53"/>
    <mergeCell ref="V42:W42"/>
    <mergeCell ref="V43:W43"/>
    <mergeCell ref="V44:W44"/>
    <mergeCell ref="V45:W45"/>
    <mergeCell ref="V46:W46"/>
    <mergeCell ref="V47:W47"/>
    <mergeCell ref="V60:W60"/>
    <mergeCell ref="V61:W61"/>
    <mergeCell ref="V62:W62"/>
    <mergeCell ref="V63:W63"/>
    <mergeCell ref="V64:W64"/>
    <mergeCell ref="V54:W54"/>
    <mergeCell ref="V55:W55"/>
    <mergeCell ref="V56:W56"/>
    <mergeCell ref="V57:W57"/>
    <mergeCell ref="V58:W58"/>
    <mergeCell ref="V59:W59"/>
    <mergeCell ref="V71:W71"/>
    <mergeCell ref="V72:W72"/>
    <mergeCell ref="V73:W73"/>
    <mergeCell ref="V74:W74"/>
    <mergeCell ref="V75:W75"/>
    <mergeCell ref="V76:W76"/>
    <mergeCell ref="V65:W65"/>
    <mergeCell ref="V66:W66"/>
    <mergeCell ref="V67:W67"/>
    <mergeCell ref="V68:W68"/>
    <mergeCell ref="V69:W69"/>
    <mergeCell ref="V70:W70"/>
    <mergeCell ref="V83:W83"/>
    <mergeCell ref="V84:W84"/>
    <mergeCell ref="V85:W85"/>
    <mergeCell ref="V86:W86"/>
    <mergeCell ref="V87:W87"/>
    <mergeCell ref="V88:W88"/>
    <mergeCell ref="V77:W77"/>
    <mergeCell ref="V78:W78"/>
    <mergeCell ref="V79:W79"/>
    <mergeCell ref="V80:W80"/>
    <mergeCell ref="V81:W81"/>
    <mergeCell ref="V82:W82"/>
    <mergeCell ref="V95:W95"/>
    <mergeCell ref="V96:W96"/>
    <mergeCell ref="V97:W97"/>
    <mergeCell ref="V98:W98"/>
    <mergeCell ref="V99:W99"/>
    <mergeCell ref="V100:W100"/>
    <mergeCell ref="V89:W89"/>
    <mergeCell ref="V90:W90"/>
    <mergeCell ref="V91:W91"/>
    <mergeCell ref="V92:W92"/>
    <mergeCell ref="V93:W93"/>
    <mergeCell ref="V94:W94"/>
    <mergeCell ref="X122:Y122"/>
    <mergeCell ref="V123:Z123"/>
    <mergeCell ref="V124:Z124"/>
    <mergeCell ref="V125:Z125"/>
    <mergeCell ref="V126:Z126"/>
    <mergeCell ref="V127:Z127"/>
    <mergeCell ref="V101:W101"/>
    <mergeCell ref="V102:W102"/>
    <mergeCell ref="V103:W103"/>
    <mergeCell ref="V104:W104"/>
    <mergeCell ref="V105:W105"/>
    <mergeCell ref="V122:W122"/>
    <mergeCell ref="V134:Z134"/>
    <mergeCell ref="V136:Z136"/>
    <mergeCell ref="V137:Z137"/>
    <mergeCell ref="V138:Z138"/>
    <mergeCell ref="V139:Z139"/>
    <mergeCell ref="V140:Z140"/>
    <mergeCell ref="V128:Z128"/>
    <mergeCell ref="V129:Z129"/>
    <mergeCell ref="V130:Z130"/>
    <mergeCell ref="V131:Z131"/>
    <mergeCell ref="V132:Z132"/>
    <mergeCell ref="V133:Z133"/>
    <mergeCell ref="V148:Z148"/>
    <mergeCell ref="T150:T151"/>
    <mergeCell ref="V150:W151"/>
    <mergeCell ref="X150:X151"/>
    <mergeCell ref="Y150:AA150"/>
    <mergeCell ref="AB150:AB151"/>
    <mergeCell ref="V141:Z141"/>
    <mergeCell ref="V142:Z142"/>
    <mergeCell ref="V143:Z143"/>
    <mergeCell ref="V144:Z144"/>
    <mergeCell ref="V145:Z145"/>
    <mergeCell ref="V162:W162"/>
    <mergeCell ref="V156:W156"/>
    <mergeCell ref="V157:W157"/>
    <mergeCell ref="V158:W158"/>
    <mergeCell ref="V159:W159"/>
    <mergeCell ref="V160:W160"/>
    <mergeCell ref="V161:W161"/>
    <mergeCell ref="AC150:AC151"/>
    <mergeCell ref="AD150:AD151"/>
    <mergeCell ref="V152:W152"/>
    <mergeCell ref="V153:W153"/>
    <mergeCell ref="V154:W154"/>
    <mergeCell ref="V155:W155"/>
  </mergeCells>
  <conditionalFormatting sqref="T118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4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5:H167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5:H146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6 T109:T118">
      <formula1>0</formula1>
      <formula2>1</formula2>
    </dataValidation>
    <dataValidation type="list" allowBlank="1" showInputMessage="1" showErrorMessage="1" sqref="A1 G165:G169 G106 G109:G118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7" filterMode="1">
    <tabColor rgb="FFFFC000"/>
    <outlinePr summaryBelow="0"/>
    <pageSetUpPr fitToPage="1"/>
  </sheetPr>
  <dimension ref="A1:AG206"/>
  <sheetViews>
    <sheetView showGridLines="0" zoomScaleNormal="100" zoomScaleSheetLayoutView="85" workbookViewId="0">
      <pane xSplit="20" ySplit="25" topLeftCell="U149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01 01 01</v>
      </c>
      <c r="C1" s="25" t="str">
        <f>CONCATENATE($W$25)</f>
        <v>ESTUDO DE TRAÇADO E PLANO FUNCIONAL - DUPLICAÇÃO</v>
      </c>
      <c r="D1" s="25" t="str">
        <f>CONCATENATE($AC$25)</f>
        <v>Km</v>
      </c>
      <c r="E1" s="231">
        <f>$AD$164</f>
        <v>2783.71</v>
      </c>
      <c r="F1" s="231">
        <f>$AD$169</f>
        <v>3635.86</v>
      </c>
      <c r="G1" s="233">
        <f>$T$121</f>
        <v>15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156</v>
      </c>
      <c r="W25" s="579" t="str">
        <f>VLOOKUP(V25,ORÇAMENTO!E:G,2,0)</f>
        <v>ESTUDO DE TRAÇADO E PLANO FUNCIONAL - DUPLICAÇÃO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IF(I27=1,1,IF(SUM(J28:J$170)+SUM(I$26:I27)&lt;$I$22,1,0))</f>
        <v>1</v>
      </c>
      <c r="K27" s="33">
        <f t="shared" ref="K27:K57" si="0">MAX(I27:J27)</f>
        <v>1</v>
      </c>
      <c r="L27" s="33">
        <f t="shared" ref="L27:L57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IF(I28=1,1,IF(SUM(J29:J$170)+SUM(I$26:I28)&lt;$I$22,1,0))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IF(I29=1,1,IF(SUM(J30:J$170)+SUM(I$26:I29)&lt;$I$22,1,0))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 t="s">
        <v>63</v>
      </c>
      <c r="U29" s="132"/>
      <c r="V29" s="563" t="s">
        <v>182</v>
      </c>
      <c r="W29" s="563"/>
      <c r="X29" s="131" t="s">
        <v>183</v>
      </c>
      <c r="Y29" s="115">
        <v>1</v>
      </c>
      <c r="Z29" s="115">
        <v>1</v>
      </c>
      <c r="AA29" s="115"/>
      <c r="AB29" s="207">
        <f>VLOOKUP(V29,BASE!$B$5:$E$53,4,FALSE)</f>
        <v>3366.25</v>
      </c>
      <c r="AC29" s="207"/>
      <c r="AD29" s="113">
        <f>TRUNC(Y29*((Z29*AB29)+(AA29*AC29)),4)</f>
        <v>3366.25</v>
      </c>
      <c r="AE29" s="32"/>
      <c r="AF29" s="39"/>
      <c r="AG29" s="38"/>
    </row>
    <row r="30" spans="1:33" s="27" customFormat="1" hidden="1" x14ac:dyDescent="0.25">
      <c r="A30" s="30"/>
      <c r="B30" s="122"/>
      <c r="C30" s="121"/>
      <c r="D30" s="121"/>
      <c r="E30" s="121"/>
      <c r="F30" s="122"/>
      <c r="I30" s="30">
        <f t="shared" ref="I30:I38" si="2">IF($AD30=0,0,1)</f>
        <v>0</v>
      </c>
      <c r="J30" s="30">
        <f>IF(I30=1,1,IF(SUM(J31:J$170)+SUM(I$26:I30)&lt;$I$22,1,0))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3">TRUNC(Y30*((Z30*AB30)+(AA30*AC30)),4)</f>
        <v>0</v>
      </c>
      <c r="AE30" s="32"/>
      <c r="AF30" s="39"/>
      <c r="AG30" s="38"/>
    </row>
    <row r="31" spans="1:33" s="27" customFormat="1" hidden="1" x14ac:dyDescent="0.25">
      <c r="A31" s="30"/>
      <c r="B31" s="122"/>
      <c r="C31" s="121"/>
      <c r="D31" s="121"/>
      <c r="E31" s="121"/>
      <c r="F31" s="122"/>
      <c r="I31" s="30">
        <f t="shared" si="2"/>
        <v>0</v>
      </c>
      <c r="J31" s="30">
        <f>IF(I31=1,1,IF(SUM(J32:J$170)+SUM(I$26:I31)&lt;$I$22,1,0))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IF(I32=1,1,IF(SUM(J33:J$170)+SUM(I$26:I32)&lt;$I$22,1,0))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IF(I33=1,1,IF(SUM(J34:J$170)+SUM(I$26:I33)&lt;$I$22,1,0))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IF(I34=1,1,IF(SUM(J35:J$170)+SUM(I$26:I34)&lt;$I$22,1,0))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IF(I35=1,1,IF(SUM(J36:J$170)+SUM(I$26:I35)&lt;$I$22,1,0))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E35" s="32"/>
      <c r="AF35" s="39"/>
      <c r="AG35" s="38"/>
    </row>
    <row r="36" spans="1:33" s="27" customFormat="1" x14ac:dyDescent="0.25">
      <c r="A36" s="30"/>
      <c r="B36" s="122"/>
      <c r="C36" s="121"/>
      <c r="D36" s="121"/>
      <c r="E36" s="121"/>
      <c r="F36" s="122"/>
      <c r="I36" s="30">
        <f t="shared" si="2"/>
        <v>1</v>
      </c>
      <c r="J36" s="30">
        <f>IF(I36=1,1,IF(SUM(J37:J$170)+SUM(I$26:I36)&lt;$I$22,1,0))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2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3"/>
        <v>479.5754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1</v>
      </c>
      <c r="J37" s="30">
        <f>IF(I37=1,1,IF(SUM(J38:J$170)+SUM(I$26:I37)&lt;$I$22,1,0))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3"/>
        <v>65.465000000000003</v>
      </c>
      <c r="AE37" s="32"/>
      <c r="AF37" s="39"/>
      <c r="AG37" s="38"/>
    </row>
    <row r="38" spans="1:33" s="27" customFormat="1" hidden="1" x14ac:dyDescent="0.25">
      <c r="A38" s="30"/>
      <c r="B38" s="122"/>
      <c r="C38" s="121"/>
      <c r="D38" s="121"/>
      <c r="E38" s="121"/>
      <c r="F38" s="122"/>
      <c r="I38" s="30">
        <f t="shared" si="2"/>
        <v>0</v>
      </c>
      <c r="J38" s="30">
        <f>IF(I38=1,1,IF(SUM(J39:J$170)+SUM(I$26:I38)&lt;$I$22,1,0))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3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IF(I39=1,1,IF(SUM(J40:J$170)+SUM(I$26:I39)&lt;$I$22,1,0))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SUM(AD29:AD38)</f>
        <v>3911.2904000000003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IF(I40=1,1,IF(SUM(J41:J$170)+SUM(I$26:I40)&lt;$I$22,1,0))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63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03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IF(I41=1,1,IF(SUM(J42:J$170)+SUM(I$26:I41)&lt;$I$22,1,0))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SUM(AD42:AD61)</f>
        <v>13021.165500000001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IF(I42=1,1,IF(SUM(J43:J$170)+SUM(I$26:I42)&lt;$I$22,1,0))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49</v>
      </c>
      <c r="U42" s="48"/>
      <c r="V42" s="569" t="s">
        <v>201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AB42/SUM($AB$42:$AB$103)</f>
        <v>0.33333333333333331</v>
      </c>
      <c r="AB42" s="114">
        <v>220</v>
      </c>
      <c r="AC42" s="196">
        <f>Y42/220</f>
        <v>51.580363636363636</v>
      </c>
      <c r="AD42" s="113">
        <f>ROUND(AB42*AC42,4)</f>
        <v>11347.68</v>
      </c>
      <c r="AE42" s="32"/>
      <c r="AF42" s="39"/>
      <c r="AG42" s="38"/>
    </row>
    <row r="43" spans="1:33" s="27" customFormat="1" hidden="1" x14ac:dyDescent="0.25">
      <c r="A43" s="30"/>
      <c r="B43" s="122"/>
      <c r="C43" s="121"/>
      <c r="D43" s="121"/>
      <c r="E43" s="121"/>
      <c r="F43" s="122"/>
      <c r="I43" s="30">
        <f t="shared" ref="I43:I60" si="4">IF($AD43=0,0,1)</f>
        <v>0</v>
      </c>
      <c r="J43" s="30">
        <f>IF(I43=1,1,IF(SUM(J44:J$170)+SUM(I$26:I43)&lt;$I$22,1,0))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ref="AD43:AD61" si="5">ROUND(AB43*AC43,4)</f>
        <v>0</v>
      </c>
      <c r="AE43" s="32"/>
      <c r="AF43" s="39"/>
      <c r="AG43" s="38"/>
    </row>
    <row r="44" spans="1:33" s="27" customFormat="1" hidden="1" x14ac:dyDescent="0.25">
      <c r="A44" s="30"/>
      <c r="B44" s="122"/>
      <c r="C44" s="121"/>
      <c r="D44" s="121"/>
      <c r="E44" s="121"/>
      <c r="F44" s="122"/>
      <c r="I44" s="30">
        <f t="shared" si="4"/>
        <v>0</v>
      </c>
      <c r="J44" s="30">
        <f>IF(I44=1,1,IF(SUM(J45:J$170)+SUM(I$26:I44)&lt;$I$22,1,0))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5"/>
        <v>0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IF(I45=1,1,IF(SUM(J46:J$170)+SUM(I$26:I45)&lt;$I$22,1,0))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IF(I46=1,1,IF(SUM(J47:J$170)+SUM(I$26:I46)&lt;$I$22,1,0))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IF(I47=1,1,IF(SUM(J48:J$170)+SUM(I$26:I47)&lt;$I$22,1,0))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IF(I48=1,1,IF(SUM(J49:J$170)+SUM(I$26:I48)&lt;$I$22,1,0))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IF(I49=1,1,IF(SUM(J50:J$170)+SUM(I$26:I49)&lt;$I$22,1,0))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IF(I50=1,1,IF(SUM(J51:J$170)+SUM(I$26:I50)&lt;$I$22,1,0))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IF(I51=1,1,IF(SUM(J52:J$170)+SUM(I$26:I51)&lt;$I$22,1,0))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IF(I52=1,1,IF(SUM(J53:J$170)+SUM(I$26:I52)&lt;$I$22,1,0))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IF(I53=1,1,IF(SUM(J54:J$170)+SUM(I$26:I53)&lt;$I$22,1,0))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IF(I54=1,1,IF(SUM(J55:J$170)+SUM(I$26:I54)&lt;$I$22,1,0))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IF(I55=1,1,IF(SUM(J56:J$170)+SUM(I$26:I55)&lt;$I$22,1,0))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IF(I56=1,1,IF(SUM(J57:J$170)+SUM(I$26:I56)&lt;$I$22,1,0))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IF(I57=1,1,IF(SUM(J58:J$170)+SUM(I$26:I57)&lt;$I$22,1,0))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IF(I58=1,1,IF(SUM(J59:J$170)+SUM(I$26:I58)&lt;$I$22,1,0))</f>
        <v>0</v>
      </c>
      <c r="K58" s="33">
        <f t="shared" ref="K58:K89" si="6">MAX(I58:J58)</f>
        <v>0</v>
      </c>
      <c r="L58" s="33">
        <f t="shared" ref="L58:L89" si="7">K58</f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IF(I59=1,1,IF(SUM(J60:J$170)+SUM(I$26:I59)&lt;$I$22,1,0))</f>
        <v>0</v>
      </c>
      <c r="K59" s="33">
        <f t="shared" si="6"/>
        <v>0</v>
      </c>
      <c r="L59" s="33">
        <f t="shared" si="7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4"/>
        <v>0</v>
      </c>
      <c r="J60" s="30">
        <f>IF(I60=1,1,IF(SUM(J61:J$170)+SUM(I$26:I60)&lt;$I$22,1,0))</f>
        <v>0</v>
      </c>
      <c r="K60" s="33">
        <f t="shared" si="6"/>
        <v>0</v>
      </c>
      <c r="L60" s="33">
        <f t="shared" si="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E60" s="32"/>
      <c r="AF60" s="39"/>
      <c r="AG60" s="38"/>
    </row>
    <row r="61" spans="1:33" s="27" customFormat="1" x14ac:dyDescent="0.25">
      <c r="A61" s="30"/>
      <c r="B61" s="122"/>
      <c r="C61" s="121"/>
      <c r="D61" s="121"/>
      <c r="E61" s="121"/>
      <c r="F61" s="122"/>
      <c r="I61" s="30">
        <v>1</v>
      </c>
      <c r="J61" s="30">
        <f>IF(I61=1,1,IF(SUM(J62:J$170)+SUM(I$26:I61)&lt;$I$22,1,0))</f>
        <v>1</v>
      </c>
      <c r="K61" s="33">
        <f t="shared" si="6"/>
        <v>1</v>
      </c>
      <c r="L61" s="33">
        <f t="shared" si="7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AB61/SUM($AB$42:$AB$103)</f>
        <v>3.0303030303030304E-2</v>
      </c>
      <c r="AB61" s="114">
        <v>20</v>
      </c>
      <c r="AC61" s="196">
        <f>Y61/220</f>
        <v>83.674272727272722</v>
      </c>
      <c r="AD61" s="113">
        <f t="shared" si="5"/>
        <v>1673.4855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IF(I62=1,1,IF(SUM(J63:J$170)+SUM(I$26:I62)&lt;$I$22,1,0))</f>
        <v>1</v>
      </c>
      <c r="K62" s="33">
        <f t="shared" si="6"/>
        <v>1</v>
      </c>
      <c r="L62" s="33">
        <f t="shared" si="7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SUM(AD63:AD82)</f>
        <v>2274.4299999999998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IF(I63=1,1,IF(SUM(J64:J$170)+SUM(I$26:I63)&lt;$I$22,1,0))</f>
        <v>1</v>
      </c>
      <c r="K63" s="33">
        <f t="shared" si="6"/>
        <v>1</v>
      </c>
      <c r="L63" s="33">
        <f t="shared" si="7"/>
        <v>1</v>
      </c>
      <c r="M63" s="33"/>
      <c r="N63" s="33"/>
      <c r="O63" s="33"/>
      <c r="P63" s="33"/>
      <c r="Q63" s="33"/>
      <c r="R63" s="33"/>
      <c r="S63" s="33"/>
      <c r="T63" s="200" t="s">
        <v>46</v>
      </c>
      <c r="U63" s="48"/>
      <c r="V63" s="569" t="s">
        <v>227</v>
      </c>
      <c r="W63" s="569"/>
      <c r="X63" s="131" t="s">
        <v>228</v>
      </c>
      <c r="Y63" s="207">
        <f>VLOOKUP(X63,BASE!$B$5:$E$53,4,FALSE)</f>
        <v>2274.4299999999998</v>
      </c>
      <c r="Z63" s="198">
        <v>1</v>
      </c>
      <c r="AA63" s="197">
        <f>AB63/SUM($AB$42:$AB$103)</f>
        <v>0.33333333333333331</v>
      </c>
      <c r="AB63" s="114">
        <v>220</v>
      </c>
      <c r="AC63" s="196">
        <f>Y63/220</f>
        <v>10.338318181818181</v>
      </c>
      <c r="AD63" s="113">
        <f>ROUND(AB63*AC63,4)</f>
        <v>2274.4299999999998</v>
      </c>
      <c r="AE63" s="32"/>
      <c r="AF63" s="39"/>
      <c r="AG63" s="38"/>
    </row>
    <row r="64" spans="1:33" s="27" customFormat="1" hidden="1" x14ac:dyDescent="0.25">
      <c r="A64" s="30"/>
      <c r="B64" s="122"/>
      <c r="C64" s="121"/>
      <c r="D64" s="121"/>
      <c r="E64" s="121"/>
      <c r="F64" s="122"/>
      <c r="I64" s="30">
        <f t="shared" ref="I64:I81" si="8">IF($AD64=0,0,1)</f>
        <v>0</v>
      </c>
      <c r="J64" s="30">
        <f>IF(I64=1,1,IF(SUM(J65:J$170)+SUM(I$26:I64)&lt;$I$22,1,0))</f>
        <v>0</v>
      </c>
      <c r="K64" s="33">
        <f t="shared" si="6"/>
        <v>0</v>
      </c>
      <c r="L64" s="33">
        <f t="shared" si="7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ref="AD64:AD82" si="9">ROUND(AB64*AC64,4)</f>
        <v>0</v>
      </c>
      <c r="AE64" s="32"/>
      <c r="AF64" s="39"/>
      <c r="AG64" s="38"/>
    </row>
    <row r="65" spans="1:33" s="27" customFormat="1" hidden="1" x14ac:dyDescent="0.25">
      <c r="A65" s="30"/>
      <c r="B65" s="122"/>
      <c r="C65" s="121"/>
      <c r="D65" s="121"/>
      <c r="E65" s="121"/>
      <c r="F65" s="122"/>
      <c r="I65" s="30">
        <f t="shared" si="8"/>
        <v>0</v>
      </c>
      <c r="J65" s="30">
        <f>IF(I65=1,1,IF(SUM(J66:J$170)+SUM(I$26:I65)&lt;$I$22,1,0))</f>
        <v>0</v>
      </c>
      <c r="K65" s="33">
        <f t="shared" si="6"/>
        <v>0</v>
      </c>
      <c r="L65" s="33">
        <f t="shared" si="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9"/>
        <v>0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8"/>
        <v>0</v>
      </c>
      <c r="J66" s="30">
        <f>IF(I66=1,1,IF(SUM(J67:J$170)+SUM(I$26:I66)&lt;$I$22,1,0))</f>
        <v>0</v>
      </c>
      <c r="K66" s="33">
        <f t="shared" si="6"/>
        <v>0</v>
      </c>
      <c r="L66" s="33">
        <f t="shared" si="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9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8"/>
        <v>0</v>
      </c>
      <c r="J67" s="30">
        <f>IF(I67=1,1,IF(SUM(J68:J$170)+SUM(I$26:I67)&lt;$I$22,1,0))</f>
        <v>0</v>
      </c>
      <c r="K67" s="33">
        <f t="shared" si="6"/>
        <v>0</v>
      </c>
      <c r="L67" s="33">
        <f t="shared" si="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9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8"/>
        <v>0</v>
      </c>
      <c r="J68" s="30">
        <f>IF(I68=1,1,IF(SUM(J69:J$170)+SUM(I$26:I68)&lt;$I$22,1,0))</f>
        <v>0</v>
      </c>
      <c r="K68" s="33">
        <f t="shared" si="6"/>
        <v>0</v>
      </c>
      <c r="L68" s="33">
        <f t="shared" si="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9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8"/>
        <v>0</v>
      </c>
      <c r="J69" s="30">
        <f>IF(I69=1,1,IF(SUM(J70:J$170)+SUM(I$26:I69)&lt;$I$22,1,0))</f>
        <v>0</v>
      </c>
      <c r="K69" s="33">
        <f t="shared" si="6"/>
        <v>0</v>
      </c>
      <c r="L69" s="33">
        <f t="shared" si="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9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8"/>
        <v>0</v>
      </c>
      <c r="J70" s="30">
        <f>IF(I70=1,1,IF(SUM(J71:J$170)+SUM(I$26:I70)&lt;$I$22,1,0))</f>
        <v>0</v>
      </c>
      <c r="K70" s="33">
        <f t="shared" si="6"/>
        <v>0</v>
      </c>
      <c r="L70" s="33">
        <f t="shared" si="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9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8"/>
        <v>0</v>
      </c>
      <c r="J71" s="30">
        <f>IF(I71=1,1,IF(SUM(J72:J$170)+SUM(I$26:I71)&lt;$I$22,1,0))</f>
        <v>0</v>
      </c>
      <c r="K71" s="33">
        <f t="shared" si="6"/>
        <v>0</v>
      </c>
      <c r="L71" s="33">
        <f t="shared" si="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9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8"/>
        <v>0</v>
      </c>
      <c r="J72" s="30">
        <f>IF(I72=1,1,IF(SUM(J73:J$170)+SUM(I$26:I72)&lt;$I$22,1,0))</f>
        <v>0</v>
      </c>
      <c r="K72" s="33">
        <f t="shared" si="6"/>
        <v>0</v>
      </c>
      <c r="L72" s="33">
        <f t="shared" si="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9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8"/>
        <v>0</v>
      </c>
      <c r="J73" s="30">
        <f>IF(I73=1,1,IF(SUM(J74:J$170)+SUM(I$26:I73)&lt;$I$22,1,0))</f>
        <v>0</v>
      </c>
      <c r="K73" s="33">
        <f t="shared" si="6"/>
        <v>0</v>
      </c>
      <c r="L73" s="33">
        <f t="shared" si="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9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8"/>
        <v>0</v>
      </c>
      <c r="J74" s="30">
        <f>IF(I74=1,1,IF(SUM(J75:J$170)+SUM(I$26:I74)&lt;$I$22,1,0))</f>
        <v>0</v>
      </c>
      <c r="K74" s="33">
        <f t="shared" si="6"/>
        <v>0</v>
      </c>
      <c r="L74" s="33">
        <f t="shared" si="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9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8"/>
        <v>0</v>
      </c>
      <c r="J75" s="30">
        <f>IF(I75=1,1,IF(SUM(J76:J$170)+SUM(I$26:I75)&lt;$I$22,1,0))</f>
        <v>0</v>
      </c>
      <c r="K75" s="33">
        <f t="shared" si="6"/>
        <v>0</v>
      </c>
      <c r="L75" s="33">
        <f t="shared" si="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9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8"/>
        <v>0</v>
      </c>
      <c r="J76" s="30">
        <f>IF(I76=1,1,IF(SUM(J77:J$170)+SUM(I$26:I76)&lt;$I$22,1,0))</f>
        <v>0</v>
      </c>
      <c r="K76" s="33">
        <f t="shared" si="6"/>
        <v>0</v>
      </c>
      <c r="L76" s="33">
        <f t="shared" si="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9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8"/>
        <v>0</v>
      </c>
      <c r="J77" s="30">
        <f>IF(I77=1,1,IF(SUM(J78:J$170)+SUM(I$26:I77)&lt;$I$22,1,0))</f>
        <v>0</v>
      </c>
      <c r="K77" s="33">
        <f t="shared" si="6"/>
        <v>0</v>
      </c>
      <c r="L77" s="33">
        <f t="shared" si="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9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8"/>
        <v>0</v>
      </c>
      <c r="J78" s="30">
        <f>IF(I78=1,1,IF(SUM(J79:J$170)+SUM(I$26:I78)&lt;$I$22,1,0))</f>
        <v>0</v>
      </c>
      <c r="K78" s="33">
        <f t="shared" si="6"/>
        <v>0</v>
      </c>
      <c r="L78" s="33">
        <f t="shared" si="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9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8"/>
        <v>0</v>
      </c>
      <c r="J79" s="30">
        <f>IF(I79=1,1,IF(SUM(J80:J$170)+SUM(I$26:I79)&lt;$I$22,1,0))</f>
        <v>0</v>
      </c>
      <c r="K79" s="33">
        <f t="shared" si="6"/>
        <v>0</v>
      </c>
      <c r="L79" s="33">
        <f t="shared" si="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9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8"/>
        <v>0</v>
      </c>
      <c r="J80" s="30">
        <f>IF(I80=1,1,IF(SUM(J81:J$170)+SUM(I$26:I80)&lt;$I$22,1,0))</f>
        <v>0</v>
      </c>
      <c r="K80" s="33">
        <f t="shared" si="6"/>
        <v>0</v>
      </c>
      <c r="L80" s="33">
        <f t="shared" si="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9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8"/>
        <v>0</v>
      </c>
      <c r="J81" s="30">
        <f>IF(I81=1,1,IF(SUM(J82:J$170)+SUM(I$26:I81)&lt;$I$22,1,0))</f>
        <v>0</v>
      </c>
      <c r="K81" s="33">
        <f t="shared" si="6"/>
        <v>0</v>
      </c>
      <c r="L81" s="33">
        <f t="shared" si="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9"/>
        <v>0</v>
      </c>
      <c r="AE81" s="32"/>
      <c r="AF81" s="39"/>
      <c r="AG81" s="38"/>
    </row>
    <row r="82" spans="1:33" s="27" customFormat="1" x14ac:dyDescent="0.25">
      <c r="A82" s="30"/>
      <c r="B82" s="122"/>
      <c r="C82" s="121"/>
      <c r="D82" s="121"/>
      <c r="E82" s="121"/>
      <c r="F82" s="122"/>
      <c r="I82" s="30">
        <v>1</v>
      </c>
      <c r="J82" s="30">
        <f>IF(I82=1,1,IF(SUM(J83:J$170)+SUM(I$26:I82)&lt;$I$22,1,0))</f>
        <v>1</v>
      </c>
      <c r="K82" s="33">
        <f t="shared" si="6"/>
        <v>1</v>
      </c>
      <c r="L82" s="33">
        <f t="shared" si="7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9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IF(I83=1,1,IF(SUM(J84:J$170)+SUM(I$26:I83)&lt;$I$22,1,0))</f>
        <v>1</v>
      </c>
      <c r="K83" s="33">
        <f t="shared" si="6"/>
        <v>1</v>
      </c>
      <c r="L83" s="33">
        <f t="shared" si="7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SUM(AD84:AD103)</f>
        <v>1858.3818000000001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IF(I84=1,1,IF(SUM(J85:J$170)+SUM(I$26:I84)&lt;$I$22,1,0))</f>
        <v>1</v>
      </c>
      <c r="K84" s="33">
        <f t="shared" si="6"/>
        <v>1</v>
      </c>
      <c r="L84" s="33">
        <f t="shared" si="7"/>
        <v>1</v>
      </c>
      <c r="M84" s="33"/>
      <c r="N84" s="33"/>
      <c r="O84" s="33"/>
      <c r="P84" s="33"/>
      <c r="Q84" s="33"/>
      <c r="R84" s="33"/>
      <c r="S84" s="33"/>
      <c r="T84" s="200" t="s">
        <v>44</v>
      </c>
      <c r="U84" s="48"/>
      <c r="V84" s="569" t="s">
        <v>245</v>
      </c>
      <c r="W84" s="569"/>
      <c r="X84" s="131" t="s">
        <v>246</v>
      </c>
      <c r="Y84" s="207">
        <f>VLOOKUP(X84,BASE!$B$5:$E$53,4,FALSE)</f>
        <v>2044.22</v>
      </c>
      <c r="Z84" s="198">
        <v>1</v>
      </c>
      <c r="AA84" s="197">
        <f>AB84/SUM($AB$42:$AB$103)</f>
        <v>0.30303030303030304</v>
      </c>
      <c r="AB84" s="114">
        <v>200</v>
      </c>
      <c r="AC84" s="196">
        <f>Y84/220</f>
        <v>9.2919090909090905</v>
      </c>
      <c r="AD84" s="113">
        <f>ROUND(AB84*AC84,4)</f>
        <v>1858.3818000000001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IF(I85=1,1,IF(SUM(J86:J$170)+SUM(I$26:I85)&lt;$I$22,1,0))</f>
        <v>1</v>
      </c>
      <c r="K85" s="33">
        <f t="shared" si="6"/>
        <v>1</v>
      </c>
      <c r="L85" s="33">
        <f t="shared" si="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10">ROUND(AB85*AC85,4)</f>
        <v>0</v>
      </c>
      <c r="AE85" s="32"/>
      <c r="AF85" s="39"/>
      <c r="AG85" s="38"/>
    </row>
    <row r="86" spans="1:33" s="27" customFormat="1" hidden="1" x14ac:dyDescent="0.25">
      <c r="A86" s="30"/>
      <c r="B86" s="122"/>
      <c r="C86" s="121"/>
      <c r="D86" s="121"/>
      <c r="E86" s="121"/>
      <c r="F86" s="122"/>
      <c r="I86" s="30">
        <f t="shared" ref="I86:I103" si="11">IF($AD86=0,0,1)</f>
        <v>0</v>
      </c>
      <c r="J86" s="30">
        <f>IF(I86=1,1,IF(SUM(J87:J$170)+SUM(I$26:I86)&lt;$I$22,1,0))</f>
        <v>0</v>
      </c>
      <c r="K86" s="33">
        <f t="shared" si="6"/>
        <v>0</v>
      </c>
      <c r="L86" s="33">
        <f t="shared" si="7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10"/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si="11"/>
        <v>0</v>
      </c>
      <c r="J87" s="30">
        <f>IF(I87=1,1,IF(SUM(J88:J$170)+SUM(I$26:I87)&lt;$I$22,1,0))</f>
        <v>0</v>
      </c>
      <c r="K87" s="33">
        <f t="shared" si="6"/>
        <v>0</v>
      </c>
      <c r="L87" s="33">
        <f t="shared" si="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10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11"/>
        <v>0</v>
      </c>
      <c r="J88" s="30">
        <f>IF(I88=1,1,IF(SUM(J89:J$170)+SUM(I$26:I88)&lt;$I$22,1,0))</f>
        <v>0</v>
      </c>
      <c r="K88" s="33">
        <f t="shared" si="6"/>
        <v>0</v>
      </c>
      <c r="L88" s="33">
        <f t="shared" si="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10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11"/>
        <v>0</v>
      </c>
      <c r="J89" s="30">
        <f>IF(I89=1,1,IF(SUM(J90:J$170)+SUM(I$26:I89)&lt;$I$22,1,0))</f>
        <v>0</v>
      </c>
      <c r="K89" s="33">
        <f t="shared" si="6"/>
        <v>0</v>
      </c>
      <c r="L89" s="33">
        <f t="shared" si="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10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11"/>
        <v>0</v>
      </c>
      <c r="J90" s="30">
        <f>IF(I90=1,1,IF(SUM(J91:J$170)+SUM(I$26:I90)&lt;$I$22,1,0))</f>
        <v>0</v>
      </c>
      <c r="K90" s="33">
        <f t="shared" ref="K90:K121" si="12">MAX(I90:J90)</f>
        <v>0</v>
      </c>
      <c r="L90" s="33">
        <f t="shared" ref="L90:L121" si="13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0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11"/>
        <v>0</v>
      </c>
      <c r="J91" s="30">
        <f>IF(I91=1,1,IF(SUM(J92:J$170)+SUM(I$26:I91)&lt;$I$22,1,0))</f>
        <v>0</v>
      </c>
      <c r="K91" s="33">
        <f t="shared" si="12"/>
        <v>0</v>
      </c>
      <c r="L91" s="33">
        <f t="shared" si="13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0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11"/>
        <v>0</v>
      </c>
      <c r="J92" s="30">
        <f>IF(I92=1,1,IF(SUM(J93:J$170)+SUM(I$26:I92)&lt;$I$22,1,0))</f>
        <v>0</v>
      </c>
      <c r="K92" s="33">
        <f t="shared" si="12"/>
        <v>0</v>
      </c>
      <c r="L92" s="33">
        <f t="shared" si="1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0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11"/>
        <v>0</v>
      </c>
      <c r="J93" s="30">
        <f>IF(I93=1,1,IF(SUM(J94:J$170)+SUM(I$26:I93)&lt;$I$22,1,0))</f>
        <v>0</v>
      </c>
      <c r="K93" s="33">
        <f t="shared" si="12"/>
        <v>0</v>
      </c>
      <c r="L93" s="33">
        <f t="shared" si="1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0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11"/>
        <v>0</v>
      </c>
      <c r="J94" s="30">
        <f>IF(I94=1,1,IF(SUM(J95:J$170)+SUM(I$26:I94)&lt;$I$22,1,0))</f>
        <v>0</v>
      </c>
      <c r="K94" s="33">
        <f t="shared" si="12"/>
        <v>0</v>
      </c>
      <c r="L94" s="33">
        <f t="shared" si="1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0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1"/>
        <v>0</v>
      </c>
      <c r="J95" s="30">
        <f>IF(I95=1,1,IF(SUM(J96:J$170)+SUM(I$26:I95)&lt;$I$22,1,0))</f>
        <v>0</v>
      </c>
      <c r="K95" s="33">
        <f t="shared" si="12"/>
        <v>0</v>
      </c>
      <c r="L95" s="33">
        <f t="shared" si="1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0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11"/>
        <v>0</v>
      </c>
      <c r="J96" s="30">
        <f>IF(I96=1,1,IF(SUM(J97:J$170)+SUM(I$26:I96)&lt;$I$22,1,0))</f>
        <v>0</v>
      </c>
      <c r="K96" s="33">
        <f t="shared" si="12"/>
        <v>0</v>
      </c>
      <c r="L96" s="33">
        <f t="shared" si="1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0"/>
        <v>0</v>
      </c>
      <c r="AE96" s="32"/>
      <c r="AF96" s="39"/>
      <c r="AG96" s="38"/>
    </row>
    <row r="97" spans="1:33" s="27" customFormat="1" ht="14.45" hidden="1" customHeight="1" x14ac:dyDescent="0.25">
      <c r="A97" s="30"/>
      <c r="B97" s="122"/>
      <c r="C97" s="121"/>
      <c r="D97" s="121"/>
      <c r="E97" s="121"/>
      <c r="F97" s="122"/>
      <c r="I97" s="30">
        <f t="shared" si="11"/>
        <v>0</v>
      </c>
      <c r="J97" s="30">
        <f>IF(I97=1,1,IF(SUM(J98:J$170)+SUM(I$26:I97)&lt;$I$22,1,0))</f>
        <v>0</v>
      </c>
      <c r="K97" s="33">
        <f t="shared" si="12"/>
        <v>0</v>
      </c>
      <c r="L97" s="33">
        <f t="shared" si="1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0"/>
        <v>0</v>
      </c>
      <c r="AE97" s="32"/>
      <c r="AF97" s="39"/>
      <c r="AG97" s="38"/>
    </row>
    <row r="98" spans="1:33" s="27" customFormat="1" hidden="1" x14ac:dyDescent="0.25">
      <c r="A98" s="30"/>
      <c r="B98" s="122"/>
      <c r="C98" s="121"/>
      <c r="D98" s="121"/>
      <c r="E98" s="121"/>
      <c r="F98" s="122"/>
      <c r="I98" s="30">
        <f t="shared" si="11"/>
        <v>0</v>
      </c>
      <c r="J98" s="30">
        <f>IF(I98=1,1,IF(SUM(J99:J$170)+SUM(I$26:I98)&lt;$I$22,1,0))</f>
        <v>0</v>
      </c>
      <c r="K98" s="33">
        <f t="shared" si="12"/>
        <v>0</v>
      </c>
      <c r="L98" s="33">
        <f t="shared" si="1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0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11"/>
        <v>0</v>
      </c>
      <c r="J99" s="30">
        <f>IF(I99=1,1,IF(SUM(J100:J$170)+SUM(I$26:I99)&lt;$I$22,1,0))</f>
        <v>0</v>
      </c>
      <c r="K99" s="33">
        <f t="shared" si="12"/>
        <v>0</v>
      </c>
      <c r="L99" s="33">
        <f t="shared" si="1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0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11"/>
        <v>0</v>
      </c>
      <c r="J100" s="30">
        <f>IF(I100=1,1,IF(SUM(J101:J$170)+SUM(I$26:I100)&lt;$I$22,1,0))</f>
        <v>0</v>
      </c>
      <c r="K100" s="33">
        <f t="shared" si="12"/>
        <v>0</v>
      </c>
      <c r="L100" s="33">
        <f t="shared" si="1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0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1"/>
        <v>0</v>
      </c>
      <c r="J101" s="30">
        <f>IF(I101=1,1,IF(SUM(J102:J$170)+SUM(I$26:I101)&lt;$I$22,1,0))</f>
        <v>0</v>
      </c>
      <c r="K101" s="33">
        <f t="shared" si="12"/>
        <v>0</v>
      </c>
      <c r="L101" s="33">
        <f t="shared" si="1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0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11"/>
        <v>0</v>
      </c>
      <c r="J102" s="30">
        <f>IF(I102=1,1,IF(SUM(J103:J$170)+SUM(I$26:I102)&lt;$I$22,1,0))</f>
        <v>0</v>
      </c>
      <c r="K102" s="33">
        <f t="shared" si="12"/>
        <v>0</v>
      </c>
      <c r="L102" s="33">
        <f t="shared" si="1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0"/>
        <v>0</v>
      </c>
      <c r="AE102" s="32"/>
      <c r="AF102" s="39"/>
      <c r="AG102" s="38"/>
    </row>
    <row r="103" spans="1:33" s="27" customFormat="1" x14ac:dyDescent="0.25">
      <c r="A103" s="30"/>
      <c r="B103" s="122"/>
      <c r="C103" s="121"/>
      <c r="D103" s="121"/>
      <c r="E103" s="121"/>
      <c r="F103" s="122"/>
      <c r="I103" s="30">
        <f t="shared" si="11"/>
        <v>0</v>
      </c>
      <c r="J103" s="30">
        <f>IF(I103=1,1,IF(SUM(J104:J$170)+SUM(I$26:I103)&lt;$I$22,1,0))</f>
        <v>1</v>
      </c>
      <c r="K103" s="33">
        <f t="shared" si="12"/>
        <v>1</v>
      </c>
      <c r="L103" s="33">
        <f t="shared" si="13"/>
        <v>1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0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IF(I104=1,1,IF(SUM(J107:J$170)+SUM(I$26:I104)&lt;$I$22,1,0))</f>
        <v>1</v>
      </c>
      <c r="K104" s="33">
        <f t="shared" si="12"/>
        <v>1</v>
      </c>
      <c r="L104" s="33">
        <f t="shared" si="13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AD41+AD62+AD83</f>
        <v>17153.977300000002</v>
      </c>
      <c r="AE104" s="32"/>
      <c r="AF104" s="39"/>
      <c r="AG104" s="38"/>
    </row>
    <row r="105" spans="1:33" s="101" customFormat="1" ht="14.45" customHeight="1" x14ac:dyDescent="0.25">
      <c r="A105" s="30"/>
      <c r="B105" s="122"/>
      <c r="C105" s="121"/>
      <c r="D105" s="121"/>
      <c r="E105" s="121"/>
      <c r="F105" s="122"/>
      <c r="G105" s="64"/>
      <c r="H105" s="63"/>
      <c r="I105" s="30">
        <v>1</v>
      </c>
      <c r="J105" s="30">
        <f>H105</f>
        <v>0</v>
      </c>
      <c r="K105" s="33">
        <f t="shared" si="12"/>
        <v>1</v>
      </c>
      <c r="L105" s="33">
        <f t="shared" si="13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14416.202522920003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IF(I106=1,1,IF(SUM(J109:J$170)+SUM(I$26:I106)&lt;$I$22,1,0))</f>
        <v>1</v>
      </c>
      <c r="K106" s="33">
        <f t="shared" si="12"/>
        <v>1</v>
      </c>
      <c r="L106" s="33">
        <f t="shared" si="13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AD104+AD105</f>
        <v>31570.179822920007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/>
      <c r="H107" s="100"/>
      <c r="I107" s="30">
        <v>1</v>
      </c>
      <c r="J107" s="30">
        <f>IF(I107=1,1,IF(SUM(J109:J$170)+SUM(I$26:I107)&lt;$I$22,1,0))</f>
        <v>1</v>
      </c>
      <c r="K107" s="33">
        <f t="shared" si="12"/>
        <v>1</v>
      </c>
      <c r="L107" s="33">
        <f t="shared" si="13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/>
      <c r="H108" s="63"/>
      <c r="I108" s="30">
        <v>1</v>
      </c>
      <c r="J108" s="30">
        <f t="shared" ref="J108:J117" si="14">I108</f>
        <v>1</v>
      </c>
      <c r="K108" s="33">
        <f t="shared" si="12"/>
        <v>1</v>
      </c>
      <c r="L108" s="33">
        <f t="shared" si="13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5146.1931999999997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/>
      <c r="H109" s="63"/>
      <c r="I109" s="30">
        <f t="shared" ref="I109:I117" si="15">IF($AD109=0,0,1)</f>
        <v>0</v>
      </c>
      <c r="J109" s="30">
        <f t="shared" si="14"/>
        <v>0</v>
      </c>
      <c r="K109" s="33">
        <f t="shared" si="12"/>
        <v>0</v>
      </c>
      <c r="L109" s="33">
        <f t="shared" si="13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16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63"/>
      <c r="I110" s="30">
        <f t="shared" si="15"/>
        <v>0</v>
      </c>
      <c r="J110" s="30">
        <f t="shared" si="14"/>
        <v>0</v>
      </c>
      <c r="K110" s="33">
        <f t="shared" si="12"/>
        <v>0</v>
      </c>
      <c r="L110" s="33">
        <f t="shared" si="1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16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63"/>
      <c r="I111" s="30">
        <f t="shared" si="15"/>
        <v>0</v>
      </c>
      <c r="J111" s="30">
        <f t="shared" si="14"/>
        <v>0</v>
      </c>
      <c r="K111" s="33">
        <f t="shared" si="12"/>
        <v>0</v>
      </c>
      <c r="L111" s="33">
        <f t="shared" si="1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16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63"/>
      <c r="I112" s="30">
        <f t="shared" si="15"/>
        <v>0</v>
      </c>
      <c r="J112" s="30">
        <f t="shared" si="14"/>
        <v>0</v>
      </c>
      <c r="K112" s="33">
        <f t="shared" si="12"/>
        <v>0</v>
      </c>
      <c r="L112" s="33">
        <f t="shared" si="1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16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63"/>
      <c r="I113" s="30">
        <f t="shared" si="15"/>
        <v>0</v>
      </c>
      <c r="J113" s="30">
        <f t="shared" si="14"/>
        <v>0</v>
      </c>
      <c r="K113" s="33">
        <f t="shared" si="12"/>
        <v>0</v>
      </c>
      <c r="L113" s="33">
        <f t="shared" si="1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16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63"/>
      <c r="I114" s="30">
        <f t="shared" si="15"/>
        <v>0</v>
      </c>
      <c r="J114" s="30">
        <f t="shared" si="14"/>
        <v>0</v>
      </c>
      <c r="K114" s="33">
        <f t="shared" si="12"/>
        <v>0</v>
      </c>
      <c r="L114" s="33">
        <f t="shared" si="1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6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63"/>
      <c r="I115" s="30">
        <f t="shared" si="15"/>
        <v>0</v>
      </c>
      <c r="J115" s="30">
        <f t="shared" si="14"/>
        <v>0</v>
      </c>
      <c r="K115" s="33">
        <f t="shared" si="12"/>
        <v>0</v>
      </c>
      <c r="L115" s="33">
        <f t="shared" si="1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6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63"/>
      <c r="I116" s="30">
        <f t="shared" si="15"/>
        <v>0</v>
      </c>
      <c r="J116" s="30">
        <f t="shared" si="14"/>
        <v>0</v>
      </c>
      <c r="K116" s="33">
        <f t="shared" si="12"/>
        <v>0</v>
      </c>
      <c r="L116" s="33">
        <f t="shared" si="1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6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63"/>
      <c r="I117" s="30">
        <f t="shared" si="15"/>
        <v>0</v>
      </c>
      <c r="J117" s="30">
        <f t="shared" si="14"/>
        <v>0</v>
      </c>
      <c r="K117" s="33">
        <f t="shared" si="12"/>
        <v>0</v>
      </c>
      <c r="L117" s="33">
        <f t="shared" si="1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16"/>
        <v>0</v>
      </c>
      <c r="AE117" s="102"/>
      <c r="AF117" s="104"/>
      <c r="AG117" s="103"/>
    </row>
    <row r="118" spans="1:33" s="27" customFormat="1" x14ac:dyDescent="0.25">
      <c r="A118" s="30"/>
      <c r="B118" s="122"/>
      <c r="C118" s="121"/>
      <c r="D118" s="121"/>
      <c r="E118" s="121"/>
      <c r="F118" s="122"/>
      <c r="I118" s="30">
        <v>1</v>
      </c>
      <c r="J118" s="62">
        <v>1</v>
      </c>
      <c r="K118" s="33">
        <f t="shared" si="12"/>
        <v>1</v>
      </c>
      <c r="L118" s="33">
        <f t="shared" si="13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SUM(AD108:AD117)</f>
        <v>5146.1931999999997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12"/>
        <v>1</v>
      </c>
      <c r="L119" s="33">
        <f t="shared" si="13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TRUNC(AD106+AD118,2)</f>
        <v>36716.370000000003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12"/>
        <v>1</v>
      </c>
      <c r="L120" s="33">
        <f t="shared" si="13"/>
        <v>1</v>
      </c>
      <c r="M120" s="33"/>
      <c r="N120" s="33"/>
      <c r="O120" s="33"/>
      <c r="P120" s="33"/>
      <c r="Q120" s="33"/>
      <c r="R120" s="33"/>
      <c r="S120" s="33"/>
      <c r="T120" s="154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TRUNC(AD39+AD119,2)</f>
        <v>40627.660000000003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12"/>
        <v>1</v>
      </c>
      <c r="L121" s="61">
        <f t="shared" si="13"/>
        <v>1</v>
      </c>
      <c r="M121" s="61"/>
      <c r="N121" s="61"/>
      <c r="O121" s="61"/>
      <c r="P121" s="61"/>
      <c r="Q121" s="61"/>
      <c r="R121" s="61"/>
      <c r="S121" s="61"/>
      <c r="T121" s="146">
        <v>15</v>
      </c>
      <c r="U121" s="145"/>
      <c r="V121" s="571" t="s">
        <v>30</v>
      </c>
      <c r="W121" s="571"/>
      <c r="X121" s="572" t="str">
        <f>IF($AD$119=0,"ZERO",CONCATENATE(TEXT(T121,"#.##0,00")," ",AC25))</f>
        <v>15,00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2708.51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IF(I122=1,1,IF(SUM(J123:J$170)+SUM(I$26:I122)&lt;$I$22,1,0))</f>
        <v>1</v>
      </c>
      <c r="K122" s="33">
        <f t="shared" ref="K122:K155" si="17">MAX(I122:J122)</f>
        <v>1</v>
      </c>
      <c r="L122" s="33">
        <f t="shared" ref="L122:L155" si="18">K122</f>
        <v>1</v>
      </c>
      <c r="M122" s="33"/>
      <c r="N122" s="33"/>
      <c r="O122" s="33"/>
      <c r="P122" s="33"/>
      <c r="Q122" s="33"/>
      <c r="R122" s="33"/>
      <c r="S122" s="33"/>
      <c r="T122" s="63" t="s">
        <v>8</v>
      </c>
      <c r="U122" s="124"/>
      <c r="V122" s="568" t="s">
        <v>28</v>
      </c>
      <c r="W122" s="568"/>
      <c r="X122" s="568"/>
      <c r="Y122" s="568"/>
      <c r="Z122" s="568"/>
      <c r="AA122" s="137" t="s">
        <v>22</v>
      </c>
      <c r="AB122" s="136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/>
      <c r="C123" s="121"/>
      <c r="D123" s="121"/>
      <c r="E123" s="121"/>
      <c r="F123" s="122"/>
      <c r="I123" s="30">
        <v>1</v>
      </c>
      <c r="J123" s="30">
        <f>IF(I123=1,1,IF(SUM(J124:J$170)+SUM(I$26:I123)&lt;$I$22,1,0))</f>
        <v>1</v>
      </c>
      <c r="K123" s="33">
        <f t="shared" si="17"/>
        <v>1</v>
      </c>
      <c r="L123" s="33">
        <f t="shared" si="18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idden="1" x14ac:dyDescent="0.25">
      <c r="A124" s="30"/>
      <c r="B124" s="122"/>
      <c r="C124" s="121"/>
      <c r="D124" s="121"/>
      <c r="E124" s="121"/>
      <c r="F124" s="31"/>
      <c r="I124" s="30">
        <f t="shared" ref="I124:I133" si="19">IF($AD124=0,0,1)</f>
        <v>0</v>
      </c>
      <c r="J124" s="30">
        <f>IF(I124=1,1,IF(SUM(J125:J$170)+SUM(I$26:I124)&lt;$I$22,1,0))</f>
        <v>0</v>
      </c>
      <c r="K124" s="33">
        <f t="shared" si="17"/>
        <v>0</v>
      </c>
      <c r="L124" s="33">
        <f t="shared" si="18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20">ROUND(AC124*AB124,4)</f>
        <v>0</v>
      </c>
      <c r="AE124" s="32"/>
      <c r="AF124" s="39"/>
      <c r="AG124" s="38"/>
    </row>
    <row r="125" spans="1:33" s="27" customFormat="1" hidden="1" x14ac:dyDescent="0.25">
      <c r="A125" s="30"/>
      <c r="B125" s="122"/>
      <c r="C125" s="121"/>
      <c r="D125" s="121"/>
      <c r="E125" s="121"/>
      <c r="F125" s="31"/>
      <c r="I125" s="30">
        <f t="shared" si="19"/>
        <v>0</v>
      </c>
      <c r="J125" s="30">
        <f>IF(I125=1,1,IF(SUM(J126:J$170)+SUM(I$26:I125)&lt;$I$22,1,0))</f>
        <v>1</v>
      </c>
      <c r="K125" s="33">
        <f t="shared" si="17"/>
        <v>1</v>
      </c>
      <c r="L125" s="33">
        <f t="shared" si="18"/>
        <v>1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20"/>
        <v>0</v>
      </c>
      <c r="AE125" s="32"/>
      <c r="AF125" s="39"/>
      <c r="AG125" s="38"/>
    </row>
    <row r="126" spans="1:33" s="27" customFormat="1" x14ac:dyDescent="0.25">
      <c r="A126" s="30"/>
      <c r="B126" s="122"/>
      <c r="C126" s="121"/>
      <c r="D126" s="121"/>
      <c r="E126" s="121"/>
      <c r="F126" s="31"/>
      <c r="I126" s="30">
        <f t="shared" si="19"/>
        <v>0</v>
      </c>
      <c r="J126" s="30">
        <f>IF(I126=1,1,IF(SUM(J127:J$170)+SUM(I$26:I126)&lt;$I$22,1,0))</f>
        <v>1</v>
      </c>
      <c r="K126" s="33">
        <f t="shared" si="17"/>
        <v>1</v>
      </c>
      <c r="L126" s="33">
        <f t="shared" si="18"/>
        <v>1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20"/>
        <v>0</v>
      </c>
      <c r="AE126" s="32"/>
      <c r="AF126" s="39"/>
      <c r="AG126" s="38"/>
    </row>
    <row r="127" spans="1:33" s="27" customFormat="1" x14ac:dyDescent="0.25">
      <c r="A127" s="30"/>
      <c r="B127" s="122"/>
      <c r="C127" s="121"/>
      <c r="D127" s="121"/>
      <c r="E127" s="121"/>
      <c r="F127" s="31"/>
      <c r="I127" s="30">
        <f t="shared" si="19"/>
        <v>0</v>
      </c>
      <c r="J127" s="30">
        <f>IF(I127=1,1,IF(SUM(J128:J$170)+SUM(I$26:I127)&lt;$I$22,1,0))</f>
        <v>1</v>
      </c>
      <c r="K127" s="33">
        <f t="shared" si="17"/>
        <v>1</v>
      </c>
      <c r="L127" s="33">
        <f t="shared" si="18"/>
        <v>1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20"/>
        <v>0</v>
      </c>
      <c r="AE127" s="32"/>
      <c r="AF127" s="39"/>
      <c r="AG127" s="38"/>
    </row>
    <row r="128" spans="1:33" s="27" customFormat="1" x14ac:dyDescent="0.25">
      <c r="A128" s="30"/>
      <c r="B128" s="122"/>
      <c r="C128" s="121"/>
      <c r="D128" s="121"/>
      <c r="E128" s="121"/>
      <c r="F128" s="31"/>
      <c r="I128" s="30">
        <f t="shared" si="19"/>
        <v>0</v>
      </c>
      <c r="J128" s="30">
        <f>IF(I128=1,1,IF(SUM(J129:J$170)+SUM(I$26:I128)&lt;$I$22,1,0))</f>
        <v>1</v>
      </c>
      <c r="K128" s="33">
        <f t="shared" si="17"/>
        <v>1</v>
      </c>
      <c r="L128" s="33">
        <f t="shared" si="18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20"/>
        <v>0</v>
      </c>
      <c r="AE128" s="32"/>
      <c r="AF128" s="39"/>
      <c r="AG128" s="38"/>
    </row>
    <row r="129" spans="1:33" s="27" customFormat="1" x14ac:dyDescent="0.25">
      <c r="A129" s="30"/>
      <c r="B129" s="122"/>
      <c r="C129" s="121"/>
      <c r="D129" s="121"/>
      <c r="E129" s="121"/>
      <c r="F129" s="31"/>
      <c r="I129" s="30">
        <f t="shared" si="19"/>
        <v>0</v>
      </c>
      <c r="J129" s="30">
        <f>IF(I129=1,1,IF(SUM(J130:J$170)+SUM(I$26:I129)&lt;$I$22,1,0))</f>
        <v>1</v>
      </c>
      <c r="K129" s="33">
        <f t="shared" si="17"/>
        <v>1</v>
      </c>
      <c r="L129" s="33">
        <f t="shared" si="18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20"/>
        <v>0</v>
      </c>
      <c r="AE129" s="32"/>
      <c r="AF129" s="39"/>
      <c r="AG129" s="38"/>
    </row>
    <row r="130" spans="1:33" s="27" customFormat="1" x14ac:dyDescent="0.25">
      <c r="A130" s="30"/>
      <c r="B130" s="122"/>
      <c r="C130" s="121"/>
      <c r="D130" s="121"/>
      <c r="E130" s="121"/>
      <c r="F130" s="31"/>
      <c r="I130" s="30">
        <f t="shared" si="19"/>
        <v>0</v>
      </c>
      <c r="J130" s="30">
        <f>IF(I130=1,1,IF(SUM(J131:J$170)+SUM(I$26:I130)&lt;$I$22,1,0))</f>
        <v>1</v>
      </c>
      <c r="K130" s="33">
        <f t="shared" si="17"/>
        <v>1</v>
      </c>
      <c r="L130" s="33">
        <f t="shared" si="18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20"/>
        <v>0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31"/>
      <c r="I131" s="30">
        <f t="shared" si="19"/>
        <v>0</v>
      </c>
      <c r="J131" s="30">
        <f>IF(I131=1,1,IF(SUM(J132:J$170)+SUM(I$26:I131)&lt;$I$22,1,0))</f>
        <v>1</v>
      </c>
      <c r="K131" s="33">
        <f t="shared" si="17"/>
        <v>1</v>
      </c>
      <c r="L131" s="33">
        <f t="shared" si="18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20"/>
        <v>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>
        <f t="shared" si="19"/>
        <v>0</v>
      </c>
      <c r="J132" s="30">
        <f>IF(I132=1,1,IF(SUM(J133:J$170)+SUM(I$26:I132)&lt;$I$22,1,0))</f>
        <v>1</v>
      </c>
      <c r="K132" s="33">
        <f t="shared" si="17"/>
        <v>1</v>
      </c>
      <c r="L132" s="33">
        <f t="shared" si="18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20"/>
        <v>0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>
        <f t="shared" si="19"/>
        <v>0</v>
      </c>
      <c r="J133" s="30">
        <f>IF(I133=1,1,IF(SUM(J134:J$170)+SUM(I$26:I133)&lt;$I$22,1,0))</f>
        <v>1</v>
      </c>
      <c r="K133" s="33">
        <f t="shared" si="17"/>
        <v>1</v>
      </c>
      <c r="L133" s="33">
        <f t="shared" si="18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20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17"/>
        <v>1</v>
      </c>
      <c r="L134" s="61">
        <f t="shared" si="18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SUM(AD123:AD133)</f>
        <v>0</v>
      </c>
      <c r="AE134" s="102"/>
      <c r="AF134" s="104"/>
      <c r="AG134" s="103"/>
    </row>
    <row r="135" spans="1:33" s="27" customFormat="1" ht="25.5" x14ac:dyDescent="0.25">
      <c r="H135" s="138"/>
      <c r="I135" s="30">
        <v>1</v>
      </c>
      <c r="J135" s="30">
        <f>IF(I135=1,1,IF(SUM(J138:J$170)+SUM(I$26:I135)&lt;$I$22,1,0))</f>
        <v>1</v>
      </c>
      <c r="K135" s="33">
        <f t="shared" si="17"/>
        <v>1</v>
      </c>
      <c r="L135" s="33">
        <f t="shared" si="18"/>
        <v>1</v>
      </c>
      <c r="M135" s="33"/>
      <c r="N135" s="33"/>
      <c r="O135" s="33"/>
      <c r="P135" s="33"/>
      <c r="Q135" s="33"/>
      <c r="R135" s="33"/>
      <c r="S135" s="33"/>
      <c r="T135" s="63" t="s">
        <v>8</v>
      </c>
      <c r="U135" s="124"/>
      <c r="V135" s="568" t="s">
        <v>25</v>
      </c>
      <c r="W135" s="568"/>
      <c r="X135" s="568"/>
      <c r="Y135" s="568"/>
      <c r="Z135" s="568"/>
      <c r="AA135" s="137" t="s">
        <v>22</v>
      </c>
      <c r="AB135" s="136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563" t="s">
        <v>480</v>
      </c>
      <c r="W136" s="563"/>
      <c r="X136" s="563"/>
      <c r="Y136" s="563"/>
      <c r="Z136" s="563"/>
      <c r="AA136" s="131" t="s">
        <v>441</v>
      </c>
      <c r="AB136" s="115">
        <v>4</v>
      </c>
      <c r="AC136" s="207">
        <f>VLOOKUP(V136,BASE!$B$5:$E$55,4,FALSE)</f>
        <v>162</v>
      </c>
      <c r="AD136" s="113">
        <f>ROUND(AC136*AB136,4)</f>
        <v>648</v>
      </c>
      <c r="AE136" s="32"/>
      <c r="AF136" s="39"/>
      <c r="AG136" s="38"/>
    </row>
    <row r="137" spans="1:33" s="27" customFormat="1" x14ac:dyDescent="0.25">
      <c r="H137" s="138"/>
      <c r="I137" s="30"/>
      <c r="J137" s="30"/>
      <c r="K137" s="33"/>
      <c r="L137" s="33"/>
      <c r="M137" s="33"/>
      <c r="N137" s="33"/>
      <c r="O137" s="33"/>
      <c r="P137" s="33"/>
      <c r="Q137" s="33"/>
      <c r="R137" s="33"/>
      <c r="S137" s="33"/>
      <c r="T137" s="435"/>
      <c r="U137" s="124"/>
      <c r="V137" s="563" t="s">
        <v>479</v>
      </c>
      <c r="W137" s="563"/>
      <c r="X137" s="563"/>
      <c r="Y137" s="563"/>
      <c r="Z137" s="563"/>
      <c r="AA137" s="131" t="s">
        <v>441</v>
      </c>
      <c r="AB137" s="115">
        <v>4</v>
      </c>
      <c r="AC137" s="207">
        <f>VLOOKUP(V137,BASE!$B$5:$E$55,4,FALSE)</f>
        <v>120</v>
      </c>
      <c r="AD137" s="113">
        <f>ROUND(AC137*AB137,4)</f>
        <v>480</v>
      </c>
      <c r="AE137" s="32"/>
      <c r="AF137" s="39"/>
      <c r="AG137" s="38"/>
    </row>
    <row r="138" spans="1:33" s="27" customFormat="1" x14ac:dyDescent="0.25">
      <c r="A138" s="30"/>
      <c r="B138" s="122"/>
      <c r="C138" s="121"/>
      <c r="D138" s="121"/>
      <c r="E138" s="121"/>
      <c r="F138" s="31"/>
      <c r="H138" s="63"/>
      <c r="I138" s="30">
        <v>1</v>
      </c>
      <c r="J138" s="30">
        <v>0</v>
      </c>
      <c r="K138" s="33">
        <f t="shared" si="17"/>
        <v>1</v>
      </c>
      <c r="L138" s="33">
        <f t="shared" si="18"/>
        <v>1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>ROUND(AC138*AB138,4)</f>
        <v>0</v>
      </c>
      <c r="AE138" s="32"/>
      <c r="AF138" s="133"/>
      <c r="AG138" s="38"/>
    </row>
    <row r="139" spans="1:33" s="27" customFormat="1" hidden="1" x14ac:dyDescent="0.25">
      <c r="A139" s="30"/>
      <c r="B139" s="122"/>
      <c r="C139" s="121"/>
      <c r="D139" s="121"/>
      <c r="E139" s="121"/>
      <c r="H139" s="63"/>
      <c r="I139" s="30">
        <f t="shared" ref="I139:I148" si="21">IF($AD139=0,0,1)</f>
        <v>0</v>
      </c>
      <c r="J139" s="30">
        <v>0</v>
      </c>
      <c r="K139" s="33">
        <f t="shared" si="17"/>
        <v>0</v>
      </c>
      <c r="L139" s="33">
        <f t="shared" si="18"/>
        <v>0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ref="AD139:AD148" si="22">ROUND(AC139*AB139,4)</f>
        <v>0</v>
      </c>
      <c r="AE139" s="32"/>
      <c r="AF139" s="39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63"/>
      <c r="I140" s="30">
        <f t="shared" si="21"/>
        <v>0</v>
      </c>
      <c r="J140" s="30">
        <v>0</v>
      </c>
      <c r="K140" s="33">
        <f t="shared" si="17"/>
        <v>0</v>
      </c>
      <c r="L140" s="33">
        <f t="shared" si="18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22"/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63"/>
      <c r="I141" s="30">
        <f t="shared" si="21"/>
        <v>0</v>
      </c>
      <c r="J141" s="30">
        <v>0</v>
      </c>
      <c r="K141" s="33">
        <f t="shared" si="17"/>
        <v>0</v>
      </c>
      <c r="L141" s="33">
        <f t="shared" si="18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22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63"/>
      <c r="I142" s="30">
        <f t="shared" si="21"/>
        <v>0</v>
      </c>
      <c r="J142" s="30">
        <v>0</v>
      </c>
      <c r="K142" s="33">
        <f t="shared" si="17"/>
        <v>0</v>
      </c>
      <c r="L142" s="33">
        <f t="shared" si="18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22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63"/>
      <c r="I143" s="30">
        <f t="shared" si="21"/>
        <v>0</v>
      </c>
      <c r="J143" s="30">
        <v>0</v>
      </c>
      <c r="K143" s="33">
        <f t="shared" si="17"/>
        <v>0</v>
      </c>
      <c r="L143" s="33">
        <f t="shared" si="18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22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63"/>
      <c r="I144" s="30">
        <f t="shared" si="21"/>
        <v>0</v>
      </c>
      <c r="J144" s="30">
        <v>0</v>
      </c>
      <c r="K144" s="33">
        <f t="shared" si="17"/>
        <v>0</v>
      </c>
      <c r="L144" s="33">
        <f t="shared" si="18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2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63"/>
      <c r="I145" s="30">
        <f t="shared" si="21"/>
        <v>0</v>
      </c>
      <c r="J145" s="30">
        <v>0</v>
      </c>
      <c r="K145" s="33">
        <f t="shared" si="17"/>
        <v>0</v>
      </c>
      <c r="L145" s="33">
        <f t="shared" si="18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2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63"/>
      <c r="I146" s="30">
        <f t="shared" si="21"/>
        <v>0</v>
      </c>
      <c r="J146" s="30">
        <v>0</v>
      </c>
      <c r="K146" s="33">
        <f t="shared" si="17"/>
        <v>0</v>
      </c>
      <c r="L146" s="33">
        <f t="shared" si="18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2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63"/>
      <c r="I147" s="30">
        <f t="shared" si="21"/>
        <v>0</v>
      </c>
      <c r="J147" s="30">
        <v>0</v>
      </c>
      <c r="K147" s="33">
        <f t="shared" si="17"/>
        <v>0</v>
      </c>
      <c r="L147" s="33">
        <f t="shared" si="18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2"/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H148" s="63"/>
      <c r="I148" s="30">
        <f t="shared" si="21"/>
        <v>0</v>
      </c>
      <c r="J148" s="30">
        <v>0</v>
      </c>
      <c r="K148" s="33">
        <f t="shared" si="17"/>
        <v>0</v>
      </c>
      <c r="L148" s="33">
        <f t="shared" si="18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22"/>
        <v>0</v>
      </c>
      <c r="AE148" s="32"/>
      <c r="AF148" s="39"/>
      <c r="AG148" s="38"/>
    </row>
    <row r="149" spans="1:33" s="101" customFormat="1" ht="22.35" customHeight="1" x14ac:dyDescent="0.25">
      <c r="A149" s="112"/>
      <c r="B149" s="112"/>
      <c r="C149" s="112"/>
      <c r="D149" s="112"/>
      <c r="E149" s="112"/>
      <c r="F149" s="112"/>
      <c r="I149" s="62">
        <v>1</v>
      </c>
      <c r="J149" s="62">
        <v>1</v>
      </c>
      <c r="K149" s="61">
        <f t="shared" si="17"/>
        <v>1</v>
      </c>
      <c r="L149" s="61">
        <f t="shared" si="18"/>
        <v>1</v>
      </c>
      <c r="M149" s="61"/>
      <c r="N149" s="61"/>
      <c r="O149" s="61"/>
      <c r="P149" s="61"/>
      <c r="Q149" s="61"/>
      <c r="R149" s="61"/>
      <c r="S149" s="61"/>
      <c r="T149" s="130"/>
      <c r="U149" s="111"/>
      <c r="V149" s="110"/>
      <c r="W149" s="110"/>
      <c r="X149" s="110"/>
      <c r="Y149" s="109"/>
      <c r="Z149" s="108"/>
      <c r="AA149" s="108"/>
      <c r="AB149" s="107"/>
      <c r="AC149" s="106" t="s">
        <v>23</v>
      </c>
      <c r="AD149" s="445">
        <f>IF($T$121=0,0,ROUND((SUM(AD136:AD137))/$T$121,2))</f>
        <v>75.2</v>
      </c>
      <c r="AE149" s="102"/>
      <c r="AF149" s="104"/>
      <c r="AG149" s="103"/>
    </row>
    <row r="150" spans="1:33" s="27" customFormat="1" ht="15" customHeigh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IF(I150=1,1,IF(SUM(J151:J$170)+SUM(I$26:I150)&lt;$I$22,1,0))</f>
        <v>1</v>
      </c>
      <c r="K150" s="33">
        <f t="shared" si="17"/>
        <v>1</v>
      </c>
      <c r="L150" s="33">
        <f t="shared" si="18"/>
        <v>1</v>
      </c>
      <c r="M150" s="33"/>
      <c r="N150" s="33"/>
      <c r="O150" s="33"/>
      <c r="P150" s="33"/>
      <c r="Q150" s="33"/>
      <c r="R150" s="33"/>
      <c r="S150" s="33"/>
      <c r="T150" s="585" t="s">
        <v>8</v>
      </c>
      <c r="U150" s="124"/>
      <c r="V150" s="566"/>
      <c r="W150" s="566"/>
      <c r="X150" s="567"/>
      <c r="Y150" s="567"/>
      <c r="Z150" s="567"/>
      <c r="AA150" s="567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1"/>
      <c r="B151" s="31"/>
      <c r="C151" s="31"/>
      <c r="D151" s="31"/>
      <c r="E151" s="31"/>
      <c r="F151" s="31"/>
      <c r="I151" s="30">
        <v>1</v>
      </c>
      <c r="J151" s="30">
        <f>IF(I151=1,1,IF(SUM(J152:J$170)+SUM(I$26:I151)&lt;$I$22,1,0))</f>
        <v>1</v>
      </c>
      <c r="K151" s="33">
        <f t="shared" si="17"/>
        <v>1</v>
      </c>
      <c r="L151" s="33">
        <f t="shared" si="18"/>
        <v>1</v>
      </c>
      <c r="M151" s="33"/>
      <c r="N151" s="33"/>
      <c r="O151" s="33"/>
      <c r="P151" s="33"/>
      <c r="Q151" s="33"/>
      <c r="R151" s="33"/>
      <c r="S151" s="33"/>
      <c r="T151" s="586"/>
      <c r="U151" s="124"/>
      <c r="V151" s="566"/>
      <c r="W151" s="566"/>
      <c r="X151" s="567"/>
      <c r="Y151" s="479"/>
      <c r="Z151" s="479"/>
      <c r="AA151" s="479"/>
      <c r="AB151" s="558"/>
      <c r="AC151" s="559"/>
      <c r="AD151" s="560"/>
      <c r="AE151" s="32"/>
      <c r="AF151" s="39"/>
      <c r="AG151" s="38"/>
    </row>
    <row r="152" spans="1:33" s="27" customFormat="1" x14ac:dyDescent="0.25">
      <c r="A152" s="30"/>
      <c r="B152" s="122"/>
      <c r="C152" s="121"/>
      <c r="D152" s="121"/>
      <c r="E152" s="121"/>
      <c r="F152" s="31"/>
      <c r="I152" s="30">
        <v>1</v>
      </c>
      <c r="J152" s="30">
        <v>0</v>
      </c>
      <c r="K152" s="33">
        <f t="shared" si="17"/>
        <v>1</v>
      </c>
      <c r="L152" s="33">
        <f t="shared" si="18"/>
        <v>1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1"/>
      <c r="W152" s="561"/>
      <c r="X152" s="480"/>
      <c r="Y152" s="481"/>
      <c r="Z152" s="481"/>
      <c r="AA152" s="482"/>
      <c r="AB152" s="481"/>
      <c r="AC152" s="483"/>
      <c r="AD152" s="187"/>
      <c r="AE152" s="32"/>
      <c r="AF152" s="39"/>
      <c r="AG152" s="38"/>
    </row>
    <row r="153" spans="1:33" s="27" customFormat="1" hidden="1" x14ac:dyDescent="0.25">
      <c r="A153" s="30"/>
      <c r="B153" s="122"/>
      <c r="C153" s="121"/>
      <c r="D153" s="121"/>
      <c r="E153" s="121"/>
      <c r="F153" s="31"/>
      <c r="I153" s="30">
        <f t="shared" ref="I153:I162" si="23">IF($AD153=0,0,1)</f>
        <v>0</v>
      </c>
      <c r="J153" s="30">
        <v>0</v>
      </c>
      <c r="K153" s="33">
        <f t="shared" si="17"/>
        <v>0</v>
      </c>
      <c r="L153" s="33">
        <f t="shared" si="18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62" t="s">
        <v>19</v>
      </c>
      <c r="W153" s="562"/>
      <c r="X153" s="474" t="s">
        <v>19</v>
      </c>
      <c r="Y153" s="475"/>
      <c r="Z153" s="475"/>
      <c r="AA153" s="476">
        <v>0</v>
      </c>
      <c r="AB153" s="475"/>
      <c r="AC153" s="477">
        <v>0</v>
      </c>
      <c r="AD153" s="478">
        <f t="shared" ref="AD153:AD162" si="24">ROUND(AA153*AB153*AC153,4)</f>
        <v>0</v>
      </c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si="23"/>
        <v>0</v>
      </c>
      <c r="J154" s="30">
        <v>0</v>
      </c>
      <c r="K154" s="33">
        <f t="shared" si="17"/>
        <v>0</v>
      </c>
      <c r="L154" s="33">
        <f t="shared" si="18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4"/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23"/>
        <v>0</v>
      </c>
      <c r="J155" s="30">
        <v>0</v>
      </c>
      <c r="K155" s="33">
        <f t="shared" si="17"/>
        <v>0</v>
      </c>
      <c r="L155" s="33">
        <f t="shared" si="18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4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23"/>
        <v>0</v>
      </c>
      <c r="J156" s="30">
        <v>0</v>
      </c>
      <c r="K156" s="33">
        <f t="shared" ref="K156:K169" si="25">MAX(I156:J156)</f>
        <v>0</v>
      </c>
      <c r="L156" s="33">
        <f t="shared" ref="L156:L169" si="26">K156</f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4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23"/>
        <v>0</v>
      </c>
      <c r="J157" s="30">
        <v>0</v>
      </c>
      <c r="K157" s="33">
        <f t="shared" si="25"/>
        <v>0</v>
      </c>
      <c r="L157" s="33">
        <f t="shared" si="26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4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23"/>
        <v>0</v>
      </c>
      <c r="J158" s="30">
        <v>0</v>
      </c>
      <c r="K158" s="33">
        <f t="shared" si="25"/>
        <v>0</v>
      </c>
      <c r="L158" s="33">
        <f t="shared" si="26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4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23"/>
        <v>0</v>
      </c>
      <c r="J159" s="30">
        <v>0</v>
      </c>
      <c r="K159" s="33">
        <f t="shared" si="25"/>
        <v>0</v>
      </c>
      <c r="L159" s="33">
        <f t="shared" si="26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4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23"/>
        <v>0</v>
      </c>
      <c r="J160" s="30">
        <v>0</v>
      </c>
      <c r="K160" s="33">
        <f t="shared" si="25"/>
        <v>0</v>
      </c>
      <c r="L160" s="33">
        <f t="shared" si="26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4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23"/>
        <v>0</v>
      </c>
      <c r="J161" s="30">
        <v>0</v>
      </c>
      <c r="K161" s="33">
        <f t="shared" si="25"/>
        <v>0</v>
      </c>
      <c r="L161" s="33">
        <f t="shared" si="26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4"/>
        <v>0</v>
      </c>
      <c r="AE161" s="32"/>
      <c r="AF161" s="39"/>
      <c r="AG161" s="38"/>
    </row>
    <row r="162" spans="1:33" s="27" customFormat="1" hidden="1" x14ac:dyDescent="0.25">
      <c r="A162" s="30"/>
      <c r="B162" s="122"/>
      <c r="C162" s="121"/>
      <c r="D162" s="121"/>
      <c r="E162" s="121"/>
      <c r="F162" s="31"/>
      <c r="I162" s="30">
        <f t="shared" si="23"/>
        <v>0</v>
      </c>
      <c r="J162" s="30">
        <v>0</v>
      </c>
      <c r="K162" s="33">
        <f t="shared" si="25"/>
        <v>0</v>
      </c>
      <c r="L162" s="33">
        <f t="shared" si="26"/>
        <v>0</v>
      </c>
      <c r="M162" s="33"/>
      <c r="N162" s="33"/>
      <c r="O162" s="33"/>
      <c r="P162" s="33"/>
      <c r="Q162" s="33"/>
      <c r="R162" s="33"/>
      <c r="S162" s="120"/>
      <c r="T162" s="119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4"/>
        <v>0</v>
      </c>
      <c r="AE162" s="32"/>
      <c r="AF162" s="39"/>
      <c r="AG162" s="38"/>
    </row>
    <row r="163" spans="1:33" s="101" customFormat="1" ht="22.35" customHeight="1" x14ac:dyDescent="0.25">
      <c r="A163" s="112"/>
      <c r="B163" s="112"/>
      <c r="C163" s="112"/>
      <c r="D163" s="112"/>
      <c r="E163" s="112"/>
      <c r="F163" s="112"/>
      <c r="G163" s="27"/>
      <c r="H163" s="27"/>
      <c r="I163" s="62">
        <v>1</v>
      </c>
      <c r="J163" s="62">
        <v>1</v>
      </c>
      <c r="K163" s="61">
        <f t="shared" si="25"/>
        <v>1</v>
      </c>
      <c r="L163" s="61">
        <f t="shared" si="26"/>
        <v>1</v>
      </c>
      <c r="M163" s="61"/>
      <c r="N163" s="61"/>
      <c r="O163" s="61"/>
      <c r="P163" s="61"/>
      <c r="Q163" s="61"/>
      <c r="R163" s="61"/>
      <c r="S163" s="61"/>
      <c r="T163" s="111"/>
      <c r="U163" s="111"/>
      <c r="V163" s="110"/>
      <c r="W163" s="110"/>
      <c r="X163" s="110"/>
      <c r="Y163" s="109"/>
      <c r="Z163" s="108"/>
      <c r="AA163" s="108"/>
      <c r="AB163" s="107"/>
      <c r="AC163" s="106"/>
      <c r="AD163" s="105"/>
      <c r="AE163" s="102"/>
      <c r="AF163" s="104"/>
      <c r="AG163" s="103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100"/>
      <c r="H164" s="100"/>
      <c r="I164" s="30">
        <v>1</v>
      </c>
      <c r="J164" s="30">
        <f>IF(I164=1,1,IF(SUM(J165:J$170)+SUM(I$26:I164)&lt;$I$22,1,0))</f>
        <v>1</v>
      </c>
      <c r="K164" s="33">
        <f t="shared" si="25"/>
        <v>1</v>
      </c>
      <c r="L164" s="33">
        <f t="shared" si="26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9"/>
      <c r="W164" s="98"/>
      <c r="X164" s="97"/>
      <c r="Y164" s="96"/>
      <c r="Z164" s="95" t="s">
        <v>486</v>
      </c>
      <c r="AA164" s="94"/>
      <c r="AB164" s="93"/>
      <c r="AC164" s="92"/>
      <c r="AD164" s="91">
        <f>TRUNC(SUM(AD121+AD134+AD149+AD163),2)</f>
        <v>2783.71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/>
      <c r="H165" s="63"/>
      <c r="I165" s="30">
        <f>IF($AD165=0,0,1)</f>
        <v>1</v>
      </c>
      <c r="J165" s="30">
        <f>H165</f>
        <v>0</v>
      </c>
      <c r="K165" s="33">
        <f t="shared" si="25"/>
        <v>1</v>
      </c>
      <c r="L165" s="33">
        <f t="shared" si="26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90"/>
      <c r="W165" s="90"/>
      <c r="X165" s="89"/>
      <c r="Y165" s="88"/>
      <c r="Z165" s="87" t="s">
        <v>266</v>
      </c>
      <c r="AA165" s="86"/>
      <c r="AB165" s="85">
        <v>0.12</v>
      </c>
      <c r="AC165" s="84"/>
      <c r="AD165" s="83">
        <f>AD164*AB165</f>
        <v>334.04519999999997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/>
      <c r="H166" s="63"/>
      <c r="I166" s="30">
        <f>IF($AD166=0,0,1)</f>
        <v>1</v>
      </c>
      <c r="J166" s="30">
        <f>H166</f>
        <v>0</v>
      </c>
      <c r="K166" s="33">
        <f t="shared" si="25"/>
        <v>1</v>
      </c>
      <c r="L166" s="33">
        <f t="shared" si="26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267</v>
      </c>
      <c r="AA166" s="78"/>
      <c r="AB166" s="77">
        <v>0.10787172011661809</v>
      </c>
      <c r="AC166" s="76"/>
      <c r="AD166" s="75">
        <f>(AD165+AD164)*AB166</f>
        <v>336.3176163265307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/>
      <c r="H167" s="63"/>
      <c r="I167" s="30">
        <f>IF($AD167=0,0,1)</f>
        <v>1</v>
      </c>
      <c r="J167" s="30">
        <f>H167</f>
        <v>0</v>
      </c>
      <c r="K167" s="33">
        <f t="shared" si="25"/>
        <v>1</v>
      </c>
      <c r="L167" s="33">
        <f t="shared" si="26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82"/>
      <c r="W167" s="82"/>
      <c r="X167" s="81"/>
      <c r="Y167" s="80"/>
      <c r="Z167" s="79" t="s">
        <v>268</v>
      </c>
      <c r="AA167" s="78"/>
      <c r="AB167" s="77">
        <v>5.8309037900874654E-2</v>
      </c>
      <c r="AC167" s="76"/>
      <c r="AD167" s="75">
        <f>(AD165+AD164)*AB167</f>
        <v>181.79330612244905</v>
      </c>
      <c r="AE167" s="32"/>
      <c r="AF167" s="39"/>
      <c r="AG167" s="38"/>
    </row>
    <row r="168" spans="1:33" s="27" customFormat="1" ht="18" hidden="1" customHeight="1" x14ac:dyDescent="0.25">
      <c r="A168" s="31"/>
      <c r="B168" s="31"/>
      <c r="C168" s="31"/>
      <c r="D168" s="31"/>
      <c r="E168" s="31"/>
      <c r="F168" s="31"/>
      <c r="G168" s="64"/>
      <c r="H168" s="63"/>
      <c r="I168" s="30">
        <f>IF($AD168=0,0,1)</f>
        <v>0</v>
      </c>
      <c r="J168" s="30">
        <f>H168</f>
        <v>0</v>
      </c>
      <c r="K168" s="33">
        <f t="shared" si="25"/>
        <v>0</v>
      </c>
      <c r="L168" s="33">
        <f t="shared" si="26"/>
        <v>0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74"/>
      <c r="W168" s="74"/>
      <c r="X168" s="73"/>
      <c r="Y168" s="72"/>
      <c r="Z168" s="71" t="s">
        <v>15</v>
      </c>
      <c r="AA168" s="70"/>
      <c r="AB168" s="69">
        <v>0</v>
      </c>
      <c r="AC168" s="68"/>
      <c r="AD168" s="67">
        <f>AD164*AB168</f>
        <v>0</v>
      </c>
      <c r="AE168" s="32"/>
      <c r="AF168" s="39"/>
      <c r="AG168" s="38"/>
    </row>
    <row r="169" spans="1:33" s="27" customFormat="1" ht="18" customHeight="1" x14ac:dyDescent="0.25">
      <c r="A169" s="31"/>
      <c r="B169" s="66"/>
      <c r="C169" s="65"/>
      <c r="D169" s="65"/>
      <c r="E169" s="31"/>
      <c r="F169" s="31"/>
      <c r="G169" s="64"/>
      <c r="H169" s="63"/>
      <c r="I169" s="62">
        <v>1</v>
      </c>
      <c r="J169" s="62">
        <v>1</v>
      </c>
      <c r="K169" s="61">
        <f t="shared" si="25"/>
        <v>1</v>
      </c>
      <c r="L169" s="61">
        <f t="shared" si="26"/>
        <v>1</v>
      </c>
      <c r="M169" s="61"/>
      <c r="N169" s="61"/>
      <c r="O169" s="61"/>
      <c r="P169" s="61"/>
      <c r="Q169" s="61"/>
      <c r="R169" s="61"/>
      <c r="S169" s="33"/>
      <c r="T169" s="60"/>
      <c r="U169" s="48"/>
      <c r="V169" s="59"/>
      <c r="W169" s="58"/>
      <c r="X169" s="57"/>
      <c r="Y169" s="56"/>
      <c r="Z169" s="55" t="s">
        <v>269</v>
      </c>
      <c r="AA169" s="54"/>
      <c r="AB169" s="53"/>
      <c r="AC169" s="52"/>
      <c r="AD169" s="51">
        <f>TRUNC(AD164+AD165+AD166+AD167,2)</f>
        <v>3635.86</v>
      </c>
      <c r="AE169" s="32"/>
      <c r="AF169" s="39"/>
      <c r="AG169" s="38"/>
    </row>
    <row r="170" spans="1:33" s="27" customFormat="1" ht="5.45" customHeight="1" x14ac:dyDescent="0.25">
      <c r="A170" s="31"/>
      <c r="B170" s="31"/>
      <c r="C170" s="31"/>
      <c r="D170" s="31"/>
      <c r="E170" s="31"/>
      <c r="F170" s="31"/>
      <c r="I170" s="30"/>
      <c r="J170" s="30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50"/>
      <c r="AE170" s="32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Z171" s="44"/>
      <c r="AA171" s="43"/>
      <c r="AB171" s="42"/>
      <c r="AC171" s="41"/>
      <c r="AD171" s="49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Z175" s="44"/>
      <c r="AA175" s="43"/>
      <c r="AB175" s="42"/>
      <c r="AC175" s="41"/>
      <c r="AD175" s="40"/>
      <c r="AF175" s="39"/>
      <c r="AG175" s="38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</sheetData>
  <autoFilter ref="L26:L169">
    <filterColumn colId="0">
      <filters>
        <filter val="1"/>
      </filters>
    </filterColumn>
  </autoFilter>
  <mergeCells count="132">
    <mergeCell ref="T27:T28"/>
    <mergeCell ref="V27:W28"/>
    <mergeCell ref="X27:X28"/>
    <mergeCell ref="Y27:Y28"/>
    <mergeCell ref="Z27:AA27"/>
    <mergeCell ref="AB27:AC27"/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V36:W36"/>
    <mergeCell ref="V37:W37"/>
    <mergeCell ref="V38:W38"/>
    <mergeCell ref="V40:W40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21:W121"/>
    <mergeCell ref="X121:Y121"/>
    <mergeCell ref="V122:Z122"/>
    <mergeCell ref="V123:Z123"/>
    <mergeCell ref="V124:Z124"/>
    <mergeCell ref="V125:Z125"/>
    <mergeCell ref="V126:Z126"/>
    <mergeCell ref="V127:Z127"/>
    <mergeCell ref="V128:Z128"/>
    <mergeCell ref="V129:Z129"/>
    <mergeCell ref="V130:Z130"/>
    <mergeCell ref="V131:Z131"/>
    <mergeCell ref="V132:Z132"/>
    <mergeCell ref="V133:Z133"/>
    <mergeCell ref="V135:Z135"/>
    <mergeCell ref="V138:Z138"/>
    <mergeCell ref="V139:Z139"/>
    <mergeCell ref="V140:Z140"/>
    <mergeCell ref="V141:Z141"/>
    <mergeCell ref="V142:Z142"/>
    <mergeCell ref="V143:Z143"/>
    <mergeCell ref="V144:Z144"/>
    <mergeCell ref="V145:Z145"/>
    <mergeCell ref="V136:Z136"/>
    <mergeCell ref="V137:Z137"/>
    <mergeCell ref="V146:Z146"/>
    <mergeCell ref="V147:Z147"/>
    <mergeCell ref="V148:Z148"/>
    <mergeCell ref="T150:T151"/>
    <mergeCell ref="V150:W151"/>
    <mergeCell ref="X150:X151"/>
    <mergeCell ref="Y150:AA150"/>
    <mergeCell ref="AB150:AB151"/>
    <mergeCell ref="AC150:AC151"/>
    <mergeCell ref="AD150:AD151"/>
    <mergeCell ref="V152:W152"/>
    <mergeCell ref="V153:W153"/>
    <mergeCell ref="V154:W154"/>
    <mergeCell ref="V161:W161"/>
    <mergeCell ref="V162:W162"/>
    <mergeCell ref="V155:W155"/>
    <mergeCell ref="V156:W156"/>
    <mergeCell ref="V157:W157"/>
    <mergeCell ref="V158:W158"/>
    <mergeCell ref="V159:W159"/>
    <mergeCell ref="V160:W160"/>
  </mergeCells>
  <conditionalFormatting sqref="T117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4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5:H167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5 T108:T117">
      <formula1>0</formula1>
      <formula2>1</formula2>
    </dataValidation>
    <dataValidation type="list" allowBlank="1" showInputMessage="1" showErrorMessage="1" sqref="A1 G165:G169 G105 G108:G117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outlinePr summaryBelow="0"/>
    <pageSetUpPr fitToPage="1"/>
  </sheetPr>
  <dimension ref="A1:AG206"/>
  <sheetViews>
    <sheetView showGridLines="0" zoomScaleNormal="100" zoomScaleSheetLayoutView="85" workbookViewId="0">
      <pane xSplit="20" ySplit="25" topLeftCell="U152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01 01 02</v>
      </c>
      <c r="C1" s="25" t="str">
        <f>CONCATENATE($W$25)</f>
        <v>ESTUDO DE TRAÇADO E PLANO FUNCIONAL - VIA NOVA (PISTA SIMPLES)</v>
      </c>
      <c r="D1" s="25" t="str">
        <f>CONCATENATE($AC$25)</f>
        <v>Km</v>
      </c>
      <c r="E1" s="231">
        <f>$AD$164</f>
        <v>1739.82</v>
      </c>
      <c r="F1" s="231">
        <f>$AD$169</f>
        <v>2272.41</v>
      </c>
      <c r="G1" s="233">
        <f>$T$121</f>
        <v>24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87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391</v>
      </c>
      <c r="W25" s="579" t="str">
        <f>VLOOKUP(V25,ORÇAMENTO!E:G,2,0)</f>
        <v>ESTUDO DE TRAÇADO E PLANO FUNCIONAL - VIA NOVA (PISTA SIMPLES)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IF(I27=1,1,IF(SUM(J28:J$170)+SUM(I$26:I27)&lt;$I$22,1,0))</f>
        <v>1</v>
      </c>
      <c r="K27" s="33">
        <f t="shared" ref="K27:K89" si="0">MAX(I27:J27)</f>
        <v>1</v>
      </c>
      <c r="L27" s="33">
        <f t="shared" ref="L27:L89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IF(I28=1,1,IF(SUM(J29:J$170)+SUM(I$26:I28)&lt;$I$22,1,0))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289" t="s">
        <v>65</v>
      </c>
      <c r="AA28" s="289" t="s">
        <v>64</v>
      </c>
      <c r="AB28" s="292" t="s">
        <v>65</v>
      </c>
      <c r="AC28" s="289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IF(I29=1,1,IF(SUM(J30:J$170)+SUM(I$26:I29)&lt;$I$22,1,0))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 t="s">
        <v>63</v>
      </c>
      <c r="U29" s="132"/>
      <c r="V29" s="563" t="s">
        <v>182</v>
      </c>
      <c r="W29" s="563"/>
      <c r="X29" s="131" t="s">
        <v>183</v>
      </c>
      <c r="Y29" s="115">
        <v>1</v>
      </c>
      <c r="Z29" s="115">
        <v>1</v>
      </c>
      <c r="AA29" s="115"/>
      <c r="AB29" s="207">
        <f>VLOOKUP(V29,BASE!$B$5:$E$53,4,FALSE)</f>
        <v>3366.25</v>
      </c>
      <c r="AC29" s="207"/>
      <c r="AD29" s="113">
        <f>TRUNC(Y29*((Z29*AB29)+(AA29*AC29)),4)</f>
        <v>3366.25</v>
      </c>
      <c r="AE29" s="32"/>
      <c r="AF29" s="39"/>
      <c r="AG29" s="38"/>
    </row>
    <row r="30" spans="1:33" s="27" customFormat="1" hidden="1" x14ac:dyDescent="0.25">
      <c r="A30" s="30"/>
      <c r="B30" s="122"/>
      <c r="C30" s="121"/>
      <c r="D30" s="121"/>
      <c r="E30" s="121"/>
      <c r="F30" s="122"/>
      <c r="I30" s="30">
        <f t="shared" ref="I30:I38" si="2">IF($AD30=0,0,1)</f>
        <v>0</v>
      </c>
      <c r="J30" s="30">
        <f>IF(I30=1,1,IF(SUM(J31:J$170)+SUM(I$26:I30)&lt;$I$22,1,0))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8" si="3">TRUNC(Y30*((Z30*AB30)+(AA30*AC30)),4)</f>
        <v>0</v>
      </c>
      <c r="AE30" s="32"/>
      <c r="AF30" s="39"/>
      <c r="AG30" s="38"/>
    </row>
    <row r="31" spans="1:33" s="27" customFormat="1" hidden="1" x14ac:dyDescent="0.25">
      <c r="A31" s="30"/>
      <c r="B31" s="122"/>
      <c r="C31" s="121"/>
      <c r="D31" s="121"/>
      <c r="E31" s="121"/>
      <c r="F31" s="122"/>
      <c r="I31" s="30">
        <f t="shared" si="2"/>
        <v>0</v>
      </c>
      <c r="J31" s="30">
        <f>IF(I31=1,1,IF(SUM(J32:J$170)+SUM(I$26:I31)&lt;$I$22,1,0))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IF(I32=1,1,IF(SUM(J33:J$170)+SUM(I$26:I32)&lt;$I$22,1,0))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IF(I33=1,1,IF(SUM(J34:J$170)+SUM(I$26:I33)&lt;$I$22,1,0))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IF(I34=1,1,IF(SUM(J35:J$170)+SUM(I$26:I34)&lt;$I$22,1,0))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IF(I35=1,1,IF(SUM(J36:J$170)+SUM(I$26:I35)&lt;$I$22,1,0))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E35" s="32"/>
      <c r="AF35" s="39"/>
      <c r="AG35" s="38"/>
    </row>
    <row r="36" spans="1:33" s="27" customFormat="1" x14ac:dyDescent="0.25">
      <c r="A36" s="30"/>
      <c r="B36" s="122"/>
      <c r="C36" s="121"/>
      <c r="D36" s="121"/>
      <c r="E36" s="121"/>
      <c r="F36" s="122"/>
      <c r="I36" s="30">
        <f t="shared" si="2"/>
        <v>1</v>
      </c>
      <c r="J36" s="30">
        <f>IF(I36=1,1,IF(SUM(J37:J$170)+SUM(I$26:I36)&lt;$I$22,1,0))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61</v>
      </c>
      <c r="U36" s="132"/>
      <c r="V36" s="563" t="s">
        <v>184</v>
      </c>
      <c r="W36" s="563"/>
      <c r="X36" s="131" t="s">
        <v>183</v>
      </c>
      <c r="Y36" s="115">
        <v>2</v>
      </c>
      <c r="Z36" s="115">
        <v>1</v>
      </c>
      <c r="AA36" s="115"/>
      <c r="AB36" s="207">
        <f>VLOOKUP(V36,BASE!$B$5:$E$53,4,FALSE)</f>
        <v>239.7877334815829</v>
      </c>
      <c r="AC36" s="207"/>
      <c r="AD36" s="113">
        <f t="shared" si="3"/>
        <v>479.5754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1</v>
      </c>
      <c r="J37" s="30">
        <f>IF(I37=1,1,IF(SUM(J38:J$170)+SUM(I$26:I37)&lt;$I$22,1,0))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60</v>
      </c>
      <c r="U37" s="132"/>
      <c r="V37" s="563" t="s">
        <v>185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65.46508428631158</v>
      </c>
      <c r="AC37" s="207"/>
      <c r="AD37" s="113">
        <f t="shared" si="3"/>
        <v>65.465000000000003</v>
      </c>
      <c r="AE37" s="32"/>
      <c r="AF37" s="39"/>
      <c r="AG37" s="38"/>
    </row>
    <row r="38" spans="1:33" s="27" customFormat="1" hidden="1" x14ac:dyDescent="0.25">
      <c r="A38" s="30"/>
      <c r="B38" s="122"/>
      <c r="C38" s="121"/>
      <c r="D38" s="121"/>
      <c r="E38" s="121"/>
      <c r="F38" s="122"/>
      <c r="I38" s="30">
        <f t="shared" si="2"/>
        <v>0</v>
      </c>
      <c r="J38" s="30">
        <f>IF(I38=1,1,IF(SUM(J39:J$170)+SUM(I$26:I38)&lt;$I$22,1,0))</f>
        <v>0</v>
      </c>
      <c r="K38" s="33">
        <f t="shared" si="0"/>
        <v>0</v>
      </c>
      <c r="L38" s="33">
        <f t="shared" si="1"/>
        <v>0</v>
      </c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19</v>
      </c>
      <c r="W38" s="563"/>
      <c r="X38" s="131" t="s">
        <v>19</v>
      </c>
      <c r="Y38" s="115">
        <v>0</v>
      </c>
      <c r="Z38" s="115">
        <v>0</v>
      </c>
      <c r="AA38" s="115"/>
      <c r="AB38" s="207">
        <v>0</v>
      </c>
      <c r="AC38" s="207"/>
      <c r="AD38" s="113">
        <f t="shared" si="3"/>
        <v>0</v>
      </c>
      <c r="AE38" s="32"/>
      <c r="AF38" s="39"/>
      <c r="AG38" s="38"/>
    </row>
    <row r="39" spans="1:33" s="101" customFormat="1" ht="22.35" customHeight="1" x14ac:dyDescent="0.25">
      <c r="A39" s="112"/>
      <c r="B39" s="112"/>
      <c r="C39" s="112"/>
      <c r="D39" s="112"/>
      <c r="E39" s="112"/>
      <c r="F39" s="112"/>
      <c r="I39" s="30">
        <v>1</v>
      </c>
      <c r="J39" s="30">
        <f>IF(I39=1,1,IF(SUM(J40:J$170)+SUM(I$26:I39)&lt;$I$22,1,0))</f>
        <v>1</v>
      </c>
      <c r="K39" s="33">
        <f t="shared" si="0"/>
        <v>1</v>
      </c>
      <c r="L39" s="33">
        <f t="shared" si="1"/>
        <v>1</v>
      </c>
      <c r="M39" s="33"/>
      <c r="N39" s="33"/>
      <c r="O39" s="33"/>
      <c r="P39" s="33"/>
      <c r="Q39" s="33"/>
      <c r="R39" s="33"/>
      <c r="S39" s="61"/>
      <c r="T39" s="130"/>
      <c r="U39" s="111"/>
      <c r="V39" s="129"/>
      <c r="W39" s="129"/>
      <c r="X39" s="129"/>
      <c r="Y39" s="128"/>
      <c r="Z39" s="165"/>
      <c r="AA39" s="165"/>
      <c r="AB39" s="206"/>
      <c r="AC39" s="125" t="s">
        <v>59</v>
      </c>
      <c r="AD39" s="205">
        <f>SUM(AD29:AD38)</f>
        <v>3911.2904000000003</v>
      </c>
      <c r="AE39" s="102"/>
      <c r="AF39" s="104"/>
      <c r="AG39" s="103"/>
    </row>
    <row r="40" spans="1:33" s="27" customFormat="1" ht="31.5" customHeight="1" x14ac:dyDescent="0.25">
      <c r="A40" s="31"/>
      <c r="B40" s="31"/>
      <c r="C40" s="31"/>
      <c r="D40" s="31"/>
      <c r="E40" s="31"/>
      <c r="F40" s="31"/>
      <c r="I40" s="30">
        <v>1</v>
      </c>
      <c r="J40" s="30">
        <f>IF(I40=1,1,IF(SUM(J41:J$170)+SUM(I$26:I40)&lt;$I$22,1,0))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288" t="s">
        <v>8</v>
      </c>
      <c r="U40" s="124"/>
      <c r="V40" s="568" t="s">
        <v>58</v>
      </c>
      <c r="W40" s="568"/>
      <c r="X40" s="134" t="s">
        <v>57</v>
      </c>
      <c r="Y40" s="135" t="s">
        <v>56</v>
      </c>
      <c r="Z40" s="135" t="s">
        <v>55</v>
      </c>
      <c r="AA40" s="135" t="s">
        <v>54</v>
      </c>
      <c r="AB40" s="204" t="s">
        <v>53</v>
      </c>
      <c r="AC40" s="135" t="s">
        <v>52</v>
      </c>
      <c r="AD40" s="290" t="s">
        <v>51</v>
      </c>
      <c r="AE40" s="32"/>
      <c r="AF40" s="39"/>
      <c r="AG40" s="38"/>
    </row>
    <row r="41" spans="1:33" s="27" customFormat="1" x14ac:dyDescent="0.25">
      <c r="A41" s="30"/>
      <c r="B41" s="122"/>
      <c r="C41" s="121"/>
      <c r="D41" s="121"/>
      <c r="E41" s="121"/>
      <c r="F41" s="122"/>
      <c r="I41" s="30">
        <v>1</v>
      </c>
      <c r="J41" s="30">
        <f>IF(I41=1,1,IF(SUM(J42:J$170)+SUM(I$26:I41)&lt;$I$22,1,0))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195"/>
      <c r="U41" s="48"/>
      <c r="V41" s="573" t="s">
        <v>50</v>
      </c>
      <c r="W41" s="573"/>
      <c r="X41" s="131"/>
      <c r="Y41" s="199"/>
      <c r="Z41" s="114"/>
      <c r="AA41" s="202"/>
      <c r="AB41" s="114"/>
      <c r="AC41" s="196"/>
      <c r="AD41" s="201">
        <f>SUM(AD42:AD61)</f>
        <v>13021.165500000001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IF(I42=1,1,IF(SUM(J43:J$170)+SUM(I$26:I42)&lt;$I$22,1,0))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200" t="s">
        <v>49</v>
      </c>
      <c r="U42" s="48"/>
      <c r="V42" s="569" t="s">
        <v>201</v>
      </c>
      <c r="W42" s="569"/>
      <c r="X42" s="131" t="s">
        <v>202</v>
      </c>
      <c r="Y42" s="207">
        <f>VLOOKUP(X42,BASE!$B$5:$E$53,4,FALSE)</f>
        <v>11347.68</v>
      </c>
      <c r="Z42" s="198">
        <v>1</v>
      </c>
      <c r="AA42" s="197">
        <f>AB42/SUM($AB$42:$AB$103)</f>
        <v>0.33333333333333331</v>
      </c>
      <c r="AB42" s="114">
        <v>220</v>
      </c>
      <c r="AC42" s="196">
        <f>Y42/220</f>
        <v>51.580363636363636</v>
      </c>
      <c r="AD42" s="113">
        <f>ROUND(AB42*AC42,4)</f>
        <v>11347.68</v>
      </c>
      <c r="AE42" s="32"/>
      <c r="AF42" s="39"/>
      <c r="AG42" s="38"/>
    </row>
    <row r="43" spans="1:33" s="27" customFormat="1" hidden="1" x14ac:dyDescent="0.25">
      <c r="A43" s="30"/>
      <c r="B43" s="122"/>
      <c r="C43" s="121"/>
      <c r="D43" s="121"/>
      <c r="E43" s="121"/>
      <c r="F43" s="122"/>
      <c r="I43" s="30">
        <f t="shared" ref="I43:I60" si="4">IF($AD43=0,0,1)</f>
        <v>0</v>
      </c>
      <c r="J43" s="30">
        <f>IF(I43=1,1,IF(SUM(J44:J$170)+SUM(I$26:I43)&lt;$I$22,1,0))</f>
        <v>0</v>
      </c>
      <c r="K43" s="33">
        <f t="shared" si="0"/>
        <v>0</v>
      </c>
      <c r="L43" s="33">
        <f t="shared" si="1"/>
        <v>0</v>
      </c>
      <c r="M43" s="33"/>
      <c r="N43" s="33"/>
      <c r="O43" s="33"/>
      <c r="P43" s="33"/>
      <c r="Q43" s="33"/>
      <c r="R43" s="33"/>
      <c r="S43" s="33"/>
      <c r="T43" s="200"/>
      <c r="U43" s="48"/>
      <c r="V43" s="569" t="s">
        <v>19</v>
      </c>
      <c r="W43" s="569"/>
      <c r="X43" s="131" t="s">
        <v>19</v>
      </c>
      <c r="Y43" s="199">
        <v>0</v>
      </c>
      <c r="Z43" s="198">
        <v>0</v>
      </c>
      <c r="AA43" s="197">
        <v>0</v>
      </c>
      <c r="AB43" s="114">
        <v>0</v>
      </c>
      <c r="AC43" s="196">
        <v>0</v>
      </c>
      <c r="AD43" s="113">
        <f t="shared" ref="AD43:AD61" si="5">ROUND(AB43*AC43,4)</f>
        <v>0</v>
      </c>
      <c r="AE43" s="32"/>
      <c r="AF43" s="39"/>
      <c r="AG43" s="38"/>
    </row>
    <row r="44" spans="1:33" s="27" customFormat="1" hidden="1" x14ac:dyDescent="0.25">
      <c r="A44" s="30"/>
      <c r="B44" s="122"/>
      <c r="C44" s="121"/>
      <c r="D44" s="121"/>
      <c r="E44" s="121"/>
      <c r="F44" s="122"/>
      <c r="I44" s="30">
        <f t="shared" si="4"/>
        <v>0</v>
      </c>
      <c r="J44" s="30">
        <f>IF(I44=1,1,IF(SUM(J45:J$170)+SUM(I$26:I44)&lt;$I$22,1,0))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si="5"/>
        <v>0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IF(I45=1,1,IF(SUM(J46:J$170)+SUM(I$26:I45)&lt;$I$22,1,0))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IF(I46=1,1,IF(SUM(J47:J$170)+SUM(I$26:I46)&lt;$I$22,1,0))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IF(I47=1,1,IF(SUM(J48:J$170)+SUM(I$26:I47)&lt;$I$22,1,0))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IF(I48=1,1,IF(SUM(J49:J$170)+SUM(I$26:I48)&lt;$I$22,1,0))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IF(I49=1,1,IF(SUM(J50:J$170)+SUM(I$26:I49)&lt;$I$22,1,0))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IF(I50=1,1,IF(SUM(J51:J$170)+SUM(I$26:I50)&lt;$I$22,1,0))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IF(I51=1,1,IF(SUM(J52:J$170)+SUM(I$26:I51)&lt;$I$22,1,0))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IF(I52=1,1,IF(SUM(J53:J$170)+SUM(I$26:I52)&lt;$I$22,1,0))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IF(I53=1,1,IF(SUM(J54:J$170)+SUM(I$26:I53)&lt;$I$22,1,0))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IF(I54=1,1,IF(SUM(J55:J$170)+SUM(I$26:I54)&lt;$I$22,1,0))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IF(I55=1,1,IF(SUM(J56:J$170)+SUM(I$26:I55)&lt;$I$22,1,0))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IF(I56=1,1,IF(SUM(J57:J$170)+SUM(I$26:I56)&lt;$I$22,1,0))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IF(I57=1,1,IF(SUM(J58:J$170)+SUM(I$26:I57)&lt;$I$22,1,0))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IF(I58=1,1,IF(SUM(J59:J$170)+SUM(I$26:I58)&lt;$I$22,1,0))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IF(I59=1,1,IF(SUM(J60:J$170)+SUM(I$26:I59)&lt;$I$22,1,0))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4"/>
        <v>0</v>
      </c>
      <c r="J60" s="30">
        <f>IF(I60=1,1,IF(SUM(J61:J$170)+SUM(I$26:I60)&lt;$I$22,1,0))</f>
        <v>0</v>
      </c>
      <c r="K60" s="33">
        <f t="shared" si="0"/>
        <v>0</v>
      </c>
      <c r="L60" s="33">
        <f t="shared" si="1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E60" s="32"/>
      <c r="AF60" s="39"/>
      <c r="AG60" s="38"/>
    </row>
    <row r="61" spans="1:33" s="27" customFormat="1" x14ac:dyDescent="0.25">
      <c r="A61" s="30"/>
      <c r="B61" s="122"/>
      <c r="C61" s="121"/>
      <c r="D61" s="121"/>
      <c r="E61" s="121"/>
      <c r="F61" s="122"/>
      <c r="I61" s="30">
        <v>1</v>
      </c>
      <c r="J61" s="30">
        <f>IF(I61=1,1,IF(SUM(J62:J$170)+SUM(I$26:I61)&lt;$I$22,1,0))</f>
        <v>1</v>
      </c>
      <c r="K61" s="33">
        <f t="shared" si="0"/>
        <v>1</v>
      </c>
      <c r="L61" s="33">
        <f t="shared" si="1"/>
        <v>1</v>
      </c>
      <c r="M61" s="33"/>
      <c r="N61" s="33"/>
      <c r="O61" s="33"/>
      <c r="P61" s="33"/>
      <c r="Q61" s="33"/>
      <c r="R61" s="33"/>
      <c r="S61" s="33"/>
      <c r="T61" s="200" t="s">
        <v>48</v>
      </c>
      <c r="U61" s="48"/>
      <c r="V61" s="569" t="s">
        <v>203</v>
      </c>
      <c r="W61" s="569"/>
      <c r="X61" s="131" t="s">
        <v>204</v>
      </c>
      <c r="Y61" s="207">
        <f>VLOOKUP(X61,BASE!$B$5:$E$53,4,FALSE)</f>
        <v>18408.34</v>
      </c>
      <c r="Z61" s="198">
        <v>1</v>
      </c>
      <c r="AA61" s="197">
        <f>AB61/SUM($AB$42:$AB$103)</f>
        <v>3.0303030303030304E-2</v>
      </c>
      <c r="AB61" s="114">
        <v>20</v>
      </c>
      <c r="AC61" s="196">
        <f>Y61/220</f>
        <v>83.674272727272722</v>
      </c>
      <c r="AD61" s="113">
        <f t="shared" si="5"/>
        <v>1673.4855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IF(I62=1,1,IF(SUM(J63:J$170)+SUM(I$26:I62)&lt;$I$22,1,0))</f>
        <v>1</v>
      </c>
      <c r="K62" s="33">
        <f t="shared" si="0"/>
        <v>1</v>
      </c>
      <c r="L62" s="33">
        <f t="shared" si="1"/>
        <v>1</v>
      </c>
      <c r="M62" s="33"/>
      <c r="N62" s="33"/>
      <c r="O62" s="33"/>
      <c r="P62" s="33"/>
      <c r="Q62" s="33"/>
      <c r="R62" s="33"/>
      <c r="S62" s="33"/>
      <c r="T62" s="195"/>
      <c r="U62" s="48"/>
      <c r="V62" s="573" t="s">
        <v>47</v>
      </c>
      <c r="W62" s="573"/>
      <c r="X62" s="131"/>
      <c r="Y62" s="199"/>
      <c r="Z62" s="114"/>
      <c r="AA62" s="202"/>
      <c r="AB62" s="114"/>
      <c r="AC62" s="196"/>
      <c r="AD62" s="201">
        <f>SUM(AD63:AD82)</f>
        <v>2274.4299999999998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IF(I63=1,1,IF(SUM(J64:J$170)+SUM(I$26:I63)&lt;$I$22,1,0))</f>
        <v>1</v>
      </c>
      <c r="K63" s="33">
        <f t="shared" si="0"/>
        <v>1</v>
      </c>
      <c r="L63" s="33">
        <f t="shared" si="1"/>
        <v>1</v>
      </c>
      <c r="M63" s="33"/>
      <c r="N63" s="33"/>
      <c r="O63" s="33"/>
      <c r="P63" s="33"/>
      <c r="Q63" s="33"/>
      <c r="R63" s="33"/>
      <c r="S63" s="33"/>
      <c r="T63" s="200" t="s">
        <v>46</v>
      </c>
      <c r="U63" s="48"/>
      <c r="V63" s="569" t="s">
        <v>227</v>
      </c>
      <c r="W63" s="569"/>
      <c r="X63" s="131" t="s">
        <v>228</v>
      </c>
      <c r="Y63" s="207">
        <f>VLOOKUP(X63,BASE!$B$5:$E$53,4,FALSE)</f>
        <v>2274.4299999999998</v>
      </c>
      <c r="Z63" s="198">
        <v>1</v>
      </c>
      <c r="AA63" s="197">
        <f>AB63/SUM($AB$42:$AB$103)</f>
        <v>0.33333333333333331</v>
      </c>
      <c r="AB63" s="114">
        <v>220</v>
      </c>
      <c r="AC63" s="196">
        <f>Y63/220</f>
        <v>10.338318181818181</v>
      </c>
      <c r="AD63" s="113">
        <f>ROUND(AB63*AC63,4)</f>
        <v>2274.4299999999998</v>
      </c>
      <c r="AE63" s="32"/>
      <c r="AF63" s="39"/>
      <c r="AG63" s="38"/>
    </row>
    <row r="64" spans="1:33" s="27" customFormat="1" hidden="1" x14ac:dyDescent="0.25">
      <c r="A64" s="30"/>
      <c r="B64" s="122"/>
      <c r="C64" s="121"/>
      <c r="D64" s="121"/>
      <c r="E64" s="121"/>
      <c r="F64" s="122"/>
      <c r="I64" s="30">
        <f t="shared" ref="I64:I81" si="6">IF($AD64=0,0,1)</f>
        <v>0</v>
      </c>
      <c r="J64" s="30">
        <f>IF(I64=1,1,IF(SUM(J65:J$170)+SUM(I$26:I64)&lt;$I$22,1,0))</f>
        <v>0</v>
      </c>
      <c r="K64" s="33">
        <f t="shared" si="0"/>
        <v>0</v>
      </c>
      <c r="L64" s="33">
        <f t="shared" si="1"/>
        <v>0</v>
      </c>
      <c r="M64" s="33"/>
      <c r="N64" s="33"/>
      <c r="O64" s="33"/>
      <c r="P64" s="33"/>
      <c r="Q64" s="33"/>
      <c r="R64" s="33"/>
      <c r="S64" s="33"/>
      <c r="T64" s="200"/>
      <c r="U64" s="48"/>
      <c r="V64" s="569" t="s">
        <v>19</v>
      </c>
      <c r="W64" s="569"/>
      <c r="X64" s="131" t="s">
        <v>19</v>
      </c>
      <c r="Y64" s="199">
        <v>0</v>
      </c>
      <c r="Z64" s="198">
        <v>0</v>
      </c>
      <c r="AA64" s="197">
        <v>0</v>
      </c>
      <c r="AB64" s="114">
        <v>0</v>
      </c>
      <c r="AC64" s="196">
        <v>0</v>
      </c>
      <c r="AD64" s="113">
        <f t="shared" ref="AD64:AD82" si="7">ROUND(AB64*AC64,4)</f>
        <v>0</v>
      </c>
      <c r="AE64" s="32"/>
      <c r="AF64" s="39"/>
      <c r="AG64" s="38"/>
    </row>
    <row r="65" spans="1:33" s="27" customFormat="1" hidden="1" x14ac:dyDescent="0.25">
      <c r="A65" s="30"/>
      <c r="B65" s="122"/>
      <c r="C65" s="121"/>
      <c r="D65" s="121"/>
      <c r="E65" s="121"/>
      <c r="F65" s="122"/>
      <c r="I65" s="30">
        <f t="shared" si="6"/>
        <v>0</v>
      </c>
      <c r="J65" s="30">
        <f>IF(I65=1,1,IF(SUM(J66:J$170)+SUM(I$26:I65)&lt;$I$22,1,0))</f>
        <v>0</v>
      </c>
      <c r="K65" s="33">
        <f t="shared" si="0"/>
        <v>0</v>
      </c>
      <c r="L65" s="33">
        <f t="shared" si="1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si="7"/>
        <v>0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6"/>
        <v>0</v>
      </c>
      <c r="J66" s="30">
        <f>IF(I66=1,1,IF(SUM(J67:J$170)+SUM(I$26:I66)&lt;$I$22,1,0))</f>
        <v>0</v>
      </c>
      <c r="K66" s="33">
        <f t="shared" si="0"/>
        <v>0</v>
      </c>
      <c r="L66" s="33">
        <f t="shared" si="1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7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6"/>
        <v>0</v>
      </c>
      <c r="J67" s="30">
        <f>IF(I67=1,1,IF(SUM(J68:J$170)+SUM(I$26:I67)&lt;$I$22,1,0))</f>
        <v>0</v>
      </c>
      <c r="K67" s="33">
        <f t="shared" si="0"/>
        <v>0</v>
      </c>
      <c r="L67" s="33">
        <f t="shared" si="1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7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6"/>
        <v>0</v>
      </c>
      <c r="J68" s="30">
        <f>IF(I68=1,1,IF(SUM(J69:J$170)+SUM(I$26:I68)&lt;$I$22,1,0))</f>
        <v>0</v>
      </c>
      <c r="K68" s="33">
        <f t="shared" si="0"/>
        <v>0</v>
      </c>
      <c r="L68" s="33">
        <f t="shared" si="1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7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6"/>
        <v>0</v>
      </c>
      <c r="J69" s="30">
        <f>IF(I69=1,1,IF(SUM(J70:J$170)+SUM(I$26:I69)&lt;$I$22,1,0))</f>
        <v>0</v>
      </c>
      <c r="K69" s="33">
        <f t="shared" si="0"/>
        <v>0</v>
      </c>
      <c r="L69" s="33">
        <f t="shared" si="1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7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6"/>
        <v>0</v>
      </c>
      <c r="J70" s="30">
        <f>IF(I70=1,1,IF(SUM(J71:J$170)+SUM(I$26:I70)&lt;$I$22,1,0))</f>
        <v>0</v>
      </c>
      <c r="K70" s="33">
        <f t="shared" si="0"/>
        <v>0</v>
      </c>
      <c r="L70" s="33">
        <f t="shared" si="1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7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6"/>
        <v>0</v>
      </c>
      <c r="J71" s="30">
        <f>IF(I71=1,1,IF(SUM(J72:J$170)+SUM(I$26:I71)&lt;$I$22,1,0))</f>
        <v>0</v>
      </c>
      <c r="K71" s="33">
        <f t="shared" si="0"/>
        <v>0</v>
      </c>
      <c r="L71" s="33">
        <f t="shared" si="1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7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6"/>
        <v>0</v>
      </c>
      <c r="J72" s="30">
        <f>IF(I72=1,1,IF(SUM(J73:J$170)+SUM(I$26:I72)&lt;$I$22,1,0))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7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6"/>
        <v>0</v>
      </c>
      <c r="J73" s="30">
        <f>IF(I73=1,1,IF(SUM(J74:J$170)+SUM(I$26:I73)&lt;$I$22,1,0))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7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6"/>
        <v>0</v>
      </c>
      <c r="J74" s="30">
        <f>IF(I74=1,1,IF(SUM(J75:J$170)+SUM(I$26:I74)&lt;$I$22,1,0))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7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6"/>
        <v>0</v>
      </c>
      <c r="J75" s="30">
        <f>IF(I75=1,1,IF(SUM(J76:J$170)+SUM(I$26:I75)&lt;$I$22,1,0))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7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6"/>
        <v>0</v>
      </c>
      <c r="J76" s="30">
        <f>IF(I76=1,1,IF(SUM(J77:J$170)+SUM(I$26:I76)&lt;$I$22,1,0))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7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6"/>
        <v>0</v>
      </c>
      <c r="J77" s="30">
        <f>IF(I77=1,1,IF(SUM(J78:J$170)+SUM(I$26:I77)&lt;$I$22,1,0))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7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6"/>
        <v>0</v>
      </c>
      <c r="J78" s="30">
        <f>IF(I78=1,1,IF(SUM(J79:J$170)+SUM(I$26:I78)&lt;$I$22,1,0))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7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6"/>
        <v>0</v>
      </c>
      <c r="J79" s="30">
        <f>IF(I79=1,1,IF(SUM(J80:J$170)+SUM(I$26:I79)&lt;$I$22,1,0))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7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6"/>
        <v>0</v>
      </c>
      <c r="J80" s="30">
        <f>IF(I80=1,1,IF(SUM(J81:J$170)+SUM(I$26:I80)&lt;$I$22,1,0))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7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6"/>
        <v>0</v>
      </c>
      <c r="J81" s="30">
        <f>IF(I81=1,1,IF(SUM(J82:J$170)+SUM(I$26:I81)&lt;$I$22,1,0))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7"/>
        <v>0</v>
      </c>
      <c r="AE81" s="32"/>
      <c r="AF81" s="39"/>
      <c r="AG81" s="38"/>
    </row>
    <row r="82" spans="1:33" s="27" customFormat="1" x14ac:dyDescent="0.25">
      <c r="A82" s="30"/>
      <c r="B82" s="122"/>
      <c r="C82" s="121"/>
      <c r="D82" s="121"/>
      <c r="E82" s="121"/>
      <c r="F82" s="122"/>
      <c r="I82" s="30">
        <v>1</v>
      </c>
      <c r="J82" s="30">
        <f>IF(I82=1,1,IF(SUM(J83:J$170)+SUM(I$26:I82)&lt;$I$22,1,0))</f>
        <v>1</v>
      </c>
      <c r="K82" s="33">
        <f t="shared" si="0"/>
        <v>1</v>
      </c>
      <c r="L82" s="33">
        <f t="shared" si="1"/>
        <v>1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7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IF(I83=1,1,IF(SUM(J84:J$170)+SUM(I$26:I83)&lt;$I$22,1,0))</f>
        <v>1</v>
      </c>
      <c r="K83" s="33">
        <f t="shared" si="0"/>
        <v>1</v>
      </c>
      <c r="L83" s="33">
        <f t="shared" si="1"/>
        <v>1</v>
      </c>
      <c r="M83" s="33"/>
      <c r="N83" s="33"/>
      <c r="O83" s="33"/>
      <c r="P83" s="33"/>
      <c r="Q83" s="33"/>
      <c r="R83" s="33"/>
      <c r="S83" s="33"/>
      <c r="T83" s="195"/>
      <c r="U83" s="48"/>
      <c r="V83" s="573" t="s">
        <v>45</v>
      </c>
      <c r="W83" s="573"/>
      <c r="X83" s="131"/>
      <c r="Y83" s="199"/>
      <c r="Z83" s="114"/>
      <c r="AA83" s="202"/>
      <c r="AB83" s="114"/>
      <c r="AC83" s="196"/>
      <c r="AD83" s="201">
        <f>SUM(AD84:AD103)</f>
        <v>1858.3818000000001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IF(I84=1,1,IF(SUM(J85:J$170)+SUM(I$26:I84)&lt;$I$22,1,0))</f>
        <v>1</v>
      </c>
      <c r="K84" s="33">
        <f t="shared" si="0"/>
        <v>1</v>
      </c>
      <c r="L84" s="33">
        <f t="shared" si="1"/>
        <v>1</v>
      </c>
      <c r="M84" s="33"/>
      <c r="N84" s="33"/>
      <c r="O84" s="33"/>
      <c r="P84" s="33"/>
      <c r="Q84" s="33"/>
      <c r="R84" s="33"/>
      <c r="S84" s="33"/>
      <c r="T84" s="200" t="s">
        <v>44</v>
      </c>
      <c r="U84" s="48"/>
      <c r="V84" s="569" t="s">
        <v>245</v>
      </c>
      <c r="W84" s="569"/>
      <c r="X84" s="131" t="s">
        <v>246</v>
      </c>
      <c r="Y84" s="207">
        <f>VLOOKUP(X84,BASE!$B$5:$E$53,4,FALSE)</f>
        <v>2044.22</v>
      </c>
      <c r="Z84" s="198">
        <v>1</v>
      </c>
      <c r="AA84" s="197">
        <f>AB84/SUM($AB$42:$AB$103)</f>
        <v>0.30303030303030304</v>
      </c>
      <c r="AB84" s="114">
        <v>200</v>
      </c>
      <c r="AC84" s="196">
        <f>Y84/220</f>
        <v>9.2919090909090905</v>
      </c>
      <c r="AD84" s="113">
        <f>ROUND(AB84*AC84,4)</f>
        <v>1858.3818000000001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IF(I85=1,1,IF(SUM(J86:J$170)+SUM(I$26:I85)&lt;$I$22,1,0))</f>
        <v>1</v>
      </c>
      <c r="K85" s="33">
        <f t="shared" si="0"/>
        <v>1</v>
      </c>
      <c r="L85" s="33">
        <f t="shared" si="1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ref="AD85:AD103" si="8">ROUND(AB85*AC85,4)</f>
        <v>0</v>
      </c>
      <c r="AE85" s="32"/>
      <c r="AF85" s="39"/>
      <c r="AG85" s="38"/>
    </row>
    <row r="86" spans="1:33" s="27" customFormat="1" hidden="1" x14ac:dyDescent="0.25">
      <c r="A86" s="30"/>
      <c r="B86" s="122"/>
      <c r="C86" s="121"/>
      <c r="D86" s="121"/>
      <c r="E86" s="121"/>
      <c r="F86" s="122"/>
      <c r="I86" s="30">
        <f t="shared" ref="I86:I103" si="9">IF($AD86=0,0,1)</f>
        <v>0</v>
      </c>
      <c r="J86" s="30">
        <f>IF(I86=1,1,IF(SUM(J87:J$170)+SUM(I$26:I86)&lt;$I$22,1,0))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8"/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si="9"/>
        <v>0</v>
      </c>
      <c r="J87" s="30">
        <f>IF(I87=1,1,IF(SUM(J88:J$170)+SUM(I$26:I87)&lt;$I$22,1,0))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8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9"/>
        <v>0</v>
      </c>
      <c r="J88" s="30">
        <f>IF(I88=1,1,IF(SUM(J89:J$170)+SUM(I$26:I88)&lt;$I$22,1,0))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8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9"/>
        <v>0</v>
      </c>
      <c r="J89" s="30">
        <f>IF(I89=1,1,IF(SUM(J90:J$170)+SUM(I$26:I89)&lt;$I$22,1,0))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8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9"/>
        <v>0</v>
      </c>
      <c r="J90" s="30">
        <f>IF(I90=1,1,IF(SUM(J91:J$170)+SUM(I$26:I90)&lt;$I$22,1,0))</f>
        <v>0</v>
      </c>
      <c r="K90" s="33">
        <f t="shared" ref="K90:K155" si="10">MAX(I90:J90)</f>
        <v>0</v>
      </c>
      <c r="L90" s="33">
        <f t="shared" ref="L90:L155" si="11">K90</f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8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9"/>
        <v>0</v>
      </c>
      <c r="J91" s="30">
        <f>IF(I91=1,1,IF(SUM(J92:J$170)+SUM(I$26:I91)&lt;$I$22,1,0))</f>
        <v>0</v>
      </c>
      <c r="K91" s="33">
        <f t="shared" si="10"/>
        <v>0</v>
      </c>
      <c r="L91" s="33">
        <f t="shared" si="11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8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9"/>
        <v>0</v>
      </c>
      <c r="J92" s="30">
        <f>IF(I92=1,1,IF(SUM(J93:J$170)+SUM(I$26:I92)&lt;$I$22,1,0))</f>
        <v>0</v>
      </c>
      <c r="K92" s="33">
        <f t="shared" si="10"/>
        <v>0</v>
      </c>
      <c r="L92" s="33">
        <f t="shared" si="11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8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9"/>
        <v>0</v>
      </c>
      <c r="J93" s="30">
        <f>IF(I93=1,1,IF(SUM(J94:J$170)+SUM(I$26:I93)&lt;$I$22,1,0))</f>
        <v>0</v>
      </c>
      <c r="K93" s="33">
        <f t="shared" si="10"/>
        <v>0</v>
      </c>
      <c r="L93" s="33">
        <f t="shared" si="11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8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9"/>
        <v>0</v>
      </c>
      <c r="J94" s="30">
        <f>IF(I94=1,1,IF(SUM(J95:J$170)+SUM(I$26:I94)&lt;$I$22,1,0))</f>
        <v>0</v>
      </c>
      <c r="K94" s="33">
        <f t="shared" si="10"/>
        <v>0</v>
      </c>
      <c r="L94" s="33">
        <f t="shared" si="1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8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9"/>
        <v>0</v>
      </c>
      <c r="J95" s="30">
        <f>IF(I95=1,1,IF(SUM(J96:J$170)+SUM(I$26:I95)&lt;$I$22,1,0))</f>
        <v>0</v>
      </c>
      <c r="K95" s="33">
        <f t="shared" si="10"/>
        <v>0</v>
      </c>
      <c r="L95" s="33">
        <f t="shared" si="1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8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9"/>
        <v>0</v>
      </c>
      <c r="J96" s="30">
        <f>IF(I96=1,1,IF(SUM(J97:J$170)+SUM(I$26:I96)&lt;$I$22,1,0))</f>
        <v>0</v>
      </c>
      <c r="K96" s="33">
        <f t="shared" si="10"/>
        <v>0</v>
      </c>
      <c r="L96" s="33">
        <f t="shared" si="1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8"/>
        <v>0</v>
      </c>
      <c r="AE96" s="32"/>
      <c r="AF96" s="39"/>
      <c r="AG96" s="38"/>
    </row>
    <row r="97" spans="1:33" s="27" customFormat="1" ht="14.45" hidden="1" customHeight="1" x14ac:dyDescent="0.25">
      <c r="A97" s="30"/>
      <c r="B97" s="122"/>
      <c r="C97" s="121"/>
      <c r="D97" s="121"/>
      <c r="E97" s="121"/>
      <c r="F97" s="122"/>
      <c r="I97" s="30">
        <f t="shared" si="9"/>
        <v>0</v>
      </c>
      <c r="J97" s="30">
        <f>IF(I97=1,1,IF(SUM(J98:J$170)+SUM(I$26:I97)&lt;$I$22,1,0))</f>
        <v>0</v>
      </c>
      <c r="K97" s="33">
        <f t="shared" si="10"/>
        <v>0</v>
      </c>
      <c r="L97" s="33">
        <f t="shared" si="1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8"/>
        <v>0</v>
      </c>
      <c r="AE97" s="32"/>
      <c r="AF97" s="39"/>
      <c r="AG97" s="38"/>
    </row>
    <row r="98" spans="1:33" s="27" customFormat="1" hidden="1" x14ac:dyDescent="0.25">
      <c r="A98" s="30"/>
      <c r="B98" s="122"/>
      <c r="C98" s="121"/>
      <c r="D98" s="121"/>
      <c r="E98" s="121"/>
      <c r="F98" s="122"/>
      <c r="I98" s="30">
        <f t="shared" si="9"/>
        <v>0</v>
      </c>
      <c r="J98" s="30">
        <f>IF(I98=1,1,IF(SUM(J99:J$170)+SUM(I$26:I98)&lt;$I$22,1,0))</f>
        <v>0</v>
      </c>
      <c r="K98" s="33">
        <f t="shared" si="10"/>
        <v>0</v>
      </c>
      <c r="L98" s="33">
        <f t="shared" si="1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8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9"/>
        <v>0</v>
      </c>
      <c r="J99" s="30">
        <f>IF(I99=1,1,IF(SUM(J100:J$170)+SUM(I$26:I99)&lt;$I$22,1,0))</f>
        <v>0</v>
      </c>
      <c r="K99" s="33">
        <f t="shared" si="10"/>
        <v>0</v>
      </c>
      <c r="L99" s="33">
        <f t="shared" si="11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8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9"/>
        <v>0</v>
      </c>
      <c r="J100" s="30">
        <f>IF(I100=1,1,IF(SUM(J101:J$170)+SUM(I$26:I100)&lt;$I$22,1,0))</f>
        <v>0</v>
      </c>
      <c r="K100" s="33">
        <f t="shared" si="10"/>
        <v>0</v>
      </c>
      <c r="L100" s="33">
        <f t="shared" si="11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8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9"/>
        <v>0</v>
      </c>
      <c r="J101" s="30">
        <f>IF(I101=1,1,IF(SUM(J102:J$170)+SUM(I$26:I101)&lt;$I$22,1,0))</f>
        <v>0</v>
      </c>
      <c r="K101" s="33">
        <f t="shared" si="10"/>
        <v>0</v>
      </c>
      <c r="L101" s="33">
        <f t="shared" si="11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8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9"/>
        <v>0</v>
      </c>
      <c r="J102" s="30">
        <f>IF(I102=1,1,IF(SUM(J103:J$170)+SUM(I$26:I102)&lt;$I$22,1,0))</f>
        <v>0</v>
      </c>
      <c r="K102" s="33">
        <f t="shared" si="10"/>
        <v>0</v>
      </c>
      <c r="L102" s="33">
        <f t="shared" si="11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8"/>
        <v>0</v>
      </c>
      <c r="AE102" s="32"/>
      <c r="AF102" s="39"/>
      <c r="AG102" s="38"/>
    </row>
    <row r="103" spans="1:33" s="27" customFormat="1" x14ac:dyDescent="0.25">
      <c r="A103" s="30"/>
      <c r="B103" s="122"/>
      <c r="C103" s="121"/>
      <c r="D103" s="121"/>
      <c r="E103" s="121"/>
      <c r="F103" s="122"/>
      <c r="I103" s="30">
        <f t="shared" si="9"/>
        <v>0</v>
      </c>
      <c r="J103" s="30">
        <f>IF(I103=1,1,IF(SUM(J104:J$170)+SUM(I$26:I103)&lt;$I$22,1,0))</f>
        <v>1</v>
      </c>
      <c r="K103" s="33">
        <f t="shared" si="10"/>
        <v>1</v>
      </c>
      <c r="L103" s="33">
        <f t="shared" si="11"/>
        <v>1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8"/>
        <v>0</v>
      </c>
      <c r="AE103" s="32"/>
      <c r="AF103" s="39"/>
      <c r="AG103" s="38"/>
    </row>
    <row r="104" spans="1:33" s="27" customFormat="1" x14ac:dyDescent="0.25">
      <c r="A104" s="31"/>
      <c r="B104" s="31"/>
      <c r="C104" s="31"/>
      <c r="D104" s="31"/>
      <c r="E104" s="31"/>
      <c r="F104" s="31"/>
      <c r="I104" s="30">
        <v>1</v>
      </c>
      <c r="J104" s="30">
        <f>IF(I104=1,1,IF(SUM(J107:J$170)+SUM(I$26:I104)&lt;$I$22,1,0))</f>
        <v>1</v>
      </c>
      <c r="K104" s="33">
        <f t="shared" si="10"/>
        <v>1</v>
      </c>
      <c r="L104" s="33">
        <f t="shared" si="11"/>
        <v>1</v>
      </c>
      <c r="M104" s="33"/>
      <c r="N104" s="33"/>
      <c r="O104" s="33"/>
      <c r="P104" s="33"/>
      <c r="Q104" s="33"/>
      <c r="R104" s="33"/>
      <c r="S104" s="33"/>
      <c r="T104" s="195"/>
      <c r="U104" s="48"/>
      <c r="V104" s="570"/>
      <c r="W104" s="570"/>
      <c r="X104" s="194"/>
      <c r="Y104" s="193"/>
      <c r="Z104" s="191"/>
      <c r="AA104" s="192"/>
      <c r="AB104" s="191"/>
      <c r="AC104" s="160" t="s">
        <v>43</v>
      </c>
      <c r="AD104" s="190">
        <f>AD41+AD62+AD83</f>
        <v>17153.977300000002</v>
      </c>
      <c r="AE104" s="32"/>
      <c r="AF104" s="39"/>
      <c r="AG104" s="38"/>
    </row>
    <row r="105" spans="1:33" s="101" customFormat="1" ht="14.45" customHeight="1" x14ac:dyDescent="0.25">
      <c r="A105" s="30"/>
      <c r="B105" s="122"/>
      <c r="C105" s="121"/>
      <c r="D105" s="121"/>
      <c r="E105" s="121"/>
      <c r="F105" s="122"/>
      <c r="G105" s="64"/>
      <c r="H105" s="288"/>
      <c r="I105" s="30">
        <v>1</v>
      </c>
      <c r="J105" s="30">
        <f>H105</f>
        <v>0</v>
      </c>
      <c r="K105" s="33">
        <f t="shared" si="10"/>
        <v>1</v>
      </c>
      <c r="L105" s="33">
        <f t="shared" si="11"/>
        <v>1</v>
      </c>
      <c r="M105" s="33"/>
      <c r="N105" s="33"/>
      <c r="O105" s="33"/>
      <c r="P105" s="33"/>
      <c r="Q105" s="33"/>
      <c r="R105" s="33"/>
      <c r="S105" s="61"/>
      <c r="T105" s="157">
        <v>1</v>
      </c>
      <c r="U105" s="168"/>
      <c r="V105" s="185"/>
      <c r="W105" s="185"/>
      <c r="X105" s="185"/>
      <c r="Y105" s="184"/>
      <c r="Z105" s="183"/>
      <c r="AA105" s="183"/>
      <c r="AB105" s="189" t="s">
        <v>42</v>
      </c>
      <c r="AC105" s="188">
        <v>0.84040000000000004</v>
      </c>
      <c r="AD105" s="187">
        <f>$AD$104*AC105*T105</f>
        <v>14416.202522920003</v>
      </c>
      <c r="AE105" s="102"/>
      <c r="AF105" s="104"/>
      <c r="AG105" s="103"/>
    </row>
    <row r="106" spans="1:33" s="101" customFormat="1" ht="22.35" customHeight="1" x14ac:dyDescent="0.25">
      <c r="A106" s="112"/>
      <c r="B106" s="112"/>
      <c r="C106" s="112"/>
      <c r="D106" s="112"/>
      <c r="E106" s="112"/>
      <c r="F106" s="112"/>
      <c r="I106" s="30">
        <v>1</v>
      </c>
      <c r="J106" s="30">
        <f>IF(I106=1,1,IF(SUM(J109:J$170)+SUM(I$26:I106)&lt;$I$22,1,0))</f>
        <v>1</v>
      </c>
      <c r="K106" s="33">
        <f t="shared" si="10"/>
        <v>1</v>
      </c>
      <c r="L106" s="33">
        <f t="shared" si="11"/>
        <v>1</v>
      </c>
      <c r="M106" s="33"/>
      <c r="N106" s="33"/>
      <c r="O106" s="33"/>
      <c r="P106" s="33"/>
      <c r="Q106" s="33"/>
      <c r="R106" s="33"/>
      <c r="S106" s="61"/>
      <c r="T106" s="186"/>
      <c r="U106" s="168"/>
      <c r="V106" s="185"/>
      <c r="W106" s="185"/>
      <c r="X106" s="185"/>
      <c r="Y106" s="184"/>
      <c r="Z106" s="183"/>
      <c r="AA106" s="183"/>
      <c r="AB106" s="182"/>
      <c r="AC106" s="181" t="s">
        <v>41</v>
      </c>
      <c r="AD106" s="180">
        <f>AD104+AD105</f>
        <v>31570.179822920007</v>
      </c>
      <c r="AE106" s="102"/>
      <c r="AF106" s="104"/>
      <c r="AG106" s="103"/>
    </row>
    <row r="107" spans="1:33" s="101" customFormat="1" ht="25.35" customHeight="1" x14ac:dyDescent="0.25">
      <c r="A107" s="112"/>
      <c r="B107" s="112"/>
      <c r="C107" s="112"/>
      <c r="D107" s="112"/>
      <c r="E107" s="112"/>
      <c r="F107" s="112"/>
      <c r="G107" s="100"/>
      <c r="H107" s="100"/>
      <c r="I107" s="30">
        <v>1</v>
      </c>
      <c r="J107" s="30">
        <f>IF(I107=1,1,IF(SUM(J109:J$170)+SUM(I$26:I107)&lt;$I$22,1,0))</f>
        <v>1</v>
      </c>
      <c r="K107" s="33">
        <f t="shared" si="10"/>
        <v>1</v>
      </c>
      <c r="L107" s="33">
        <f t="shared" si="11"/>
        <v>1</v>
      </c>
      <c r="M107" s="33"/>
      <c r="N107" s="33"/>
      <c r="O107" s="33"/>
      <c r="P107" s="33"/>
      <c r="Q107" s="33"/>
      <c r="R107" s="33"/>
      <c r="S107" s="61"/>
      <c r="T107" s="179" t="s">
        <v>40</v>
      </c>
      <c r="U107" s="168"/>
      <c r="V107" s="178" t="s">
        <v>39</v>
      </c>
      <c r="W107" s="177"/>
      <c r="X107" s="167"/>
      <c r="Y107" s="177"/>
      <c r="Z107" s="176"/>
      <c r="AA107" s="176"/>
      <c r="AB107" s="176"/>
      <c r="AC107" s="125"/>
      <c r="AD107" s="175"/>
      <c r="AE107" s="102"/>
      <c r="AF107" s="104"/>
      <c r="AG107" s="103"/>
    </row>
    <row r="108" spans="1:33" s="101" customFormat="1" ht="14.45" customHeight="1" x14ac:dyDescent="0.25">
      <c r="A108" s="112"/>
      <c r="B108" s="112"/>
      <c r="C108" s="112"/>
      <c r="D108" s="112"/>
      <c r="E108" s="112"/>
      <c r="F108" s="112"/>
      <c r="G108" s="64"/>
      <c r="H108" s="288"/>
      <c r="I108" s="30">
        <v>1</v>
      </c>
      <c r="J108" s="30">
        <f t="shared" ref="J108:J117" si="12">I108</f>
        <v>1</v>
      </c>
      <c r="K108" s="33">
        <f t="shared" si="10"/>
        <v>1</v>
      </c>
      <c r="L108" s="33">
        <f t="shared" si="11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69"/>
      <c r="W108" s="169"/>
      <c r="X108" s="169"/>
      <c r="Y108" s="164"/>
      <c r="Z108" s="164" t="s">
        <v>38</v>
      </c>
      <c r="AA108" s="174">
        <v>0.3</v>
      </c>
      <c r="AB108" s="173" t="s">
        <v>37</v>
      </c>
      <c r="AC108" s="172">
        <v>0.16300804173005867</v>
      </c>
      <c r="AD108" s="113">
        <f>ROUND($AD$106*AC108*T108,4)</f>
        <v>5146.1931999999997</v>
      </c>
      <c r="AE108" s="102"/>
      <c r="AF108" s="104"/>
      <c r="AG108" s="103"/>
    </row>
    <row r="109" spans="1:33" s="101" customFormat="1" ht="14.45" hidden="1" customHeight="1" x14ac:dyDescent="0.25">
      <c r="A109" s="112"/>
      <c r="B109" s="112"/>
      <c r="C109" s="112"/>
      <c r="D109" s="112"/>
      <c r="E109" s="112"/>
      <c r="F109" s="112"/>
      <c r="G109" s="64"/>
      <c r="H109" s="288"/>
      <c r="I109" s="30">
        <f t="shared" ref="I109:I117" si="13">IF($AD109=0,0,1)</f>
        <v>0</v>
      </c>
      <c r="J109" s="30">
        <f t="shared" si="12"/>
        <v>0</v>
      </c>
      <c r="K109" s="33">
        <f t="shared" si="10"/>
        <v>0</v>
      </c>
      <c r="L109" s="33">
        <f t="shared" si="11"/>
        <v>0</v>
      </c>
      <c r="M109" s="33"/>
      <c r="N109" s="33"/>
      <c r="O109" s="33"/>
      <c r="P109" s="33"/>
      <c r="Q109" s="33"/>
      <c r="R109" s="33"/>
      <c r="S109" s="61"/>
      <c r="T109" s="157">
        <v>0</v>
      </c>
      <c r="U109" s="168"/>
      <c r="V109" s="169"/>
      <c r="W109" s="169"/>
      <c r="X109" s="169"/>
      <c r="Y109" s="166"/>
      <c r="Z109" s="171"/>
      <c r="AA109" s="170"/>
      <c r="AB109" s="164" t="s">
        <v>36</v>
      </c>
      <c r="AC109" s="163">
        <v>0.05</v>
      </c>
      <c r="AD109" s="113">
        <f t="shared" ref="AD109:AD117" si="14">ROUND($AD$106*AC109*T109,4)</f>
        <v>0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288"/>
      <c r="I110" s="30">
        <f t="shared" si="13"/>
        <v>0</v>
      </c>
      <c r="J110" s="30">
        <f t="shared" si="12"/>
        <v>0</v>
      </c>
      <c r="K110" s="33">
        <f t="shared" si="10"/>
        <v>0</v>
      </c>
      <c r="L110" s="33">
        <f t="shared" si="11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65"/>
      <c r="AA110" s="165"/>
      <c r="AB110" s="164" t="s">
        <v>36</v>
      </c>
      <c r="AC110" s="163">
        <v>7.6999999999999999E-2</v>
      </c>
      <c r="AD110" s="113">
        <f t="shared" si="14"/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288"/>
      <c r="I111" s="30">
        <f t="shared" si="13"/>
        <v>0</v>
      </c>
      <c r="J111" s="30">
        <f t="shared" si="12"/>
        <v>0</v>
      </c>
      <c r="K111" s="33">
        <f t="shared" si="10"/>
        <v>0</v>
      </c>
      <c r="L111" s="33">
        <f t="shared" si="11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35</v>
      </c>
      <c r="AC111" s="163">
        <v>1.4999999999999999E-2</v>
      </c>
      <c r="AD111" s="113">
        <f t="shared" si="14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288"/>
      <c r="I112" s="30">
        <f t="shared" si="13"/>
        <v>0</v>
      </c>
      <c r="J112" s="30">
        <f t="shared" si="12"/>
        <v>0</v>
      </c>
      <c r="K112" s="33">
        <f t="shared" si="10"/>
        <v>0</v>
      </c>
      <c r="L112" s="33">
        <f t="shared" si="11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2.7E-2</v>
      </c>
      <c r="AD112" s="113">
        <f t="shared" si="14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288"/>
      <c r="I113" s="30">
        <f t="shared" si="13"/>
        <v>0</v>
      </c>
      <c r="J113" s="30">
        <f t="shared" si="12"/>
        <v>0</v>
      </c>
      <c r="K113" s="33">
        <f t="shared" si="10"/>
        <v>0</v>
      </c>
      <c r="L113" s="33">
        <f t="shared" si="11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/>
      <c r="AC113" s="163"/>
      <c r="AD113" s="113">
        <f t="shared" si="14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288"/>
      <c r="I114" s="30">
        <f t="shared" si="13"/>
        <v>0</v>
      </c>
      <c r="J114" s="30">
        <f t="shared" si="12"/>
        <v>0</v>
      </c>
      <c r="K114" s="33">
        <f t="shared" si="10"/>
        <v>0</v>
      </c>
      <c r="L114" s="33">
        <f t="shared" si="11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4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288"/>
      <c r="I115" s="30">
        <f t="shared" si="13"/>
        <v>0</v>
      </c>
      <c r="J115" s="30">
        <f t="shared" si="12"/>
        <v>0</v>
      </c>
      <c r="K115" s="33">
        <f t="shared" si="10"/>
        <v>0</v>
      </c>
      <c r="L115" s="33">
        <f t="shared" si="11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4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288"/>
      <c r="I116" s="30">
        <f t="shared" si="13"/>
        <v>0</v>
      </c>
      <c r="J116" s="30">
        <f t="shared" si="12"/>
        <v>0</v>
      </c>
      <c r="K116" s="33">
        <f t="shared" si="10"/>
        <v>0</v>
      </c>
      <c r="L116" s="33">
        <f t="shared" si="11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4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288"/>
      <c r="I117" s="30">
        <f t="shared" si="13"/>
        <v>0</v>
      </c>
      <c r="J117" s="30">
        <f t="shared" si="12"/>
        <v>0</v>
      </c>
      <c r="K117" s="33">
        <f t="shared" si="10"/>
        <v>0</v>
      </c>
      <c r="L117" s="33">
        <f t="shared" si="11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7"/>
      <c r="W117" s="167"/>
      <c r="X117" s="167"/>
      <c r="Y117" s="166"/>
      <c r="Z117" s="165"/>
      <c r="AA117" s="165"/>
      <c r="AB117" s="164"/>
      <c r="AC117" s="163"/>
      <c r="AD117" s="113">
        <f t="shared" si="14"/>
        <v>0</v>
      </c>
      <c r="AE117" s="102"/>
      <c r="AF117" s="104"/>
      <c r="AG117" s="103"/>
    </row>
    <row r="118" spans="1:33" s="27" customFormat="1" x14ac:dyDescent="0.25">
      <c r="A118" s="30"/>
      <c r="B118" s="122"/>
      <c r="C118" s="121"/>
      <c r="D118" s="121"/>
      <c r="E118" s="121"/>
      <c r="F118" s="122"/>
      <c r="I118" s="30">
        <v>1</v>
      </c>
      <c r="J118" s="62">
        <v>1</v>
      </c>
      <c r="K118" s="33">
        <f t="shared" si="10"/>
        <v>1</v>
      </c>
      <c r="L118" s="33">
        <f t="shared" si="11"/>
        <v>1</v>
      </c>
      <c r="M118" s="33"/>
      <c r="N118" s="33"/>
      <c r="O118" s="33"/>
      <c r="P118" s="33"/>
      <c r="Q118" s="33"/>
      <c r="R118" s="33"/>
      <c r="S118" s="33"/>
      <c r="T118" s="162"/>
      <c r="U118" s="48"/>
      <c r="V118" s="161"/>
      <c r="W118" s="161"/>
      <c r="X118" s="88"/>
      <c r="Y118" s="88"/>
      <c r="Z118" s="86"/>
      <c r="AA118" s="86"/>
      <c r="AB118" s="160"/>
      <c r="AC118" s="159" t="s">
        <v>34</v>
      </c>
      <c r="AD118" s="158">
        <f>SUM(AD108:AD117)</f>
        <v>5146.1931999999997</v>
      </c>
      <c r="AE118" s="32"/>
      <c r="AF118" s="39"/>
      <c r="AG118" s="38"/>
    </row>
    <row r="119" spans="1:33" s="27" customFormat="1" x14ac:dyDescent="0.25">
      <c r="A119" s="31"/>
      <c r="B119" s="31"/>
      <c r="C119" s="31"/>
      <c r="D119" s="31"/>
      <c r="E119" s="31"/>
      <c r="F119" s="31"/>
      <c r="I119" s="30">
        <v>1</v>
      </c>
      <c r="J119" s="62">
        <v>1</v>
      </c>
      <c r="K119" s="33">
        <f t="shared" si="10"/>
        <v>1</v>
      </c>
      <c r="L119" s="33">
        <f t="shared" si="11"/>
        <v>1</v>
      </c>
      <c r="M119" s="33"/>
      <c r="N119" s="33"/>
      <c r="O119" s="33"/>
      <c r="P119" s="33"/>
      <c r="Q119" s="33"/>
      <c r="R119" s="33"/>
      <c r="S119" s="33"/>
      <c r="T119" s="156"/>
      <c r="U119" s="48"/>
      <c r="V119" s="153"/>
      <c r="W119" s="151"/>
      <c r="X119" s="151"/>
      <c r="Y119" s="80"/>
      <c r="Z119" s="78"/>
      <c r="AA119" s="78"/>
      <c r="AB119" s="155"/>
      <c r="AC119" s="148" t="s">
        <v>33</v>
      </c>
      <c r="AD119" s="147">
        <f>TRUNC(AD106+AD118,2)</f>
        <v>36716.370000000003</v>
      </c>
      <c r="AE119" s="32"/>
      <c r="AF119" s="39"/>
      <c r="AG119" s="104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10"/>
        <v>1</v>
      </c>
      <c r="L120" s="33">
        <f t="shared" si="11"/>
        <v>1</v>
      </c>
      <c r="M120" s="33"/>
      <c r="N120" s="33"/>
      <c r="O120" s="33"/>
      <c r="P120" s="33"/>
      <c r="Q120" s="33"/>
      <c r="R120" s="33"/>
      <c r="S120" s="33"/>
      <c r="T120" s="291" t="s">
        <v>32</v>
      </c>
      <c r="U120" s="124"/>
      <c r="V120" s="153"/>
      <c r="W120" s="152"/>
      <c r="X120" s="152"/>
      <c r="Y120" s="151"/>
      <c r="Z120" s="150"/>
      <c r="AA120" s="150"/>
      <c r="AB120" s="149"/>
      <c r="AC120" s="148" t="s">
        <v>31</v>
      </c>
      <c r="AD120" s="147">
        <f>TRUNC(AD39+AD119,2)</f>
        <v>40627.660000000003</v>
      </c>
      <c r="AE120" s="32"/>
      <c r="AF120" s="39"/>
      <c r="AG120" s="38"/>
    </row>
    <row r="121" spans="1:33" s="101" customFormat="1" ht="22.35" customHeight="1" x14ac:dyDescent="0.25">
      <c r="A121" s="112"/>
      <c r="B121" s="112"/>
      <c r="C121" s="112"/>
      <c r="D121" s="112"/>
      <c r="E121" s="112"/>
      <c r="F121" s="112"/>
      <c r="I121" s="62">
        <v>1</v>
      </c>
      <c r="J121" s="62">
        <v>1</v>
      </c>
      <c r="K121" s="61">
        <f t="shared" si="10"/>
        <v>1</v>
      </c>
      <c r="L121" s="61">
        <f t="shared" si="11"/>
        <v>1</v>
      </c>
      <c r="M121" s="61"/>
      <c r="N121" s="61"/>
      <c r="O121" s="61"/>
      <c r="P121" s="61"/>
      <c r="Q121" s="61"/>
      <c r="R121" s="61"/>
      <c r="S121" s="61"/>
      <c r="T121" s="146">
        <v>24</v>
      </c>
      <c r="U121" s="145"/>
      <c r="V121" s="571" t="s">
        <v>30</v>
      </c>
      <c r="W121" s="571"/>
      <c r="X121" s="572" t="str">
        <f>IF($AD$119=0,"ZERO",CONCATENATE(TEXT(T121,"#.##0,00")," ",AC25))</f>
        <v>24,00 Km</v>
      </c>
      <c r="Y121" s="572"/>
      <c r="Z121" s="144"/>
      <c r="AA121" s="143"/>
      <c r="AB121" s="142"/>
      <c r="AC121" s="141" t="s">
        <v>29</v>
      </c>
      <c r="AD121" s="140">
        <f>IF(T121=0,0,ROUND(AD120/T121,2))</f>
        <v>1692.82</v>
      </c>
      <c r="AE121" s="102"/>
      <c r="AF121" s="104"/>
      <c r="AG121" s="103"/>
    </row>
    <row r="122" spans="1:33" s="27" customFormat="1" ht="39.6" customHeight="1" x14ac:dyDescent="0.25">
      <c r="A122" s="31"/>
      <c r="B122" s="31"/>
      <c r="C122" s="31"/>
      <c r="D122" s="31"/>
      <c r="E122" s="31"/>
      <c r="F122" s="31"/>
      <c r="I122" s="30">
        <v>1</v>
      </c>
      <c r="J122" s="30">
        <f>IF(I122=1,1,IF(SUM(J123:J$170)+SUM(I$26:I122)&lt;$I$22,1,0))</f>
        <v>1</v>
      </c>
      <c r="K122" s="33">
        <f t="shared" si="10"/>
        <v>1</v>
      </c>
      <c r="L122" s="33">
        <f t="shared" si="11"/>
        <v>1</v>
      </c>
      <c r="M122" s="33"/>
      <c r="N122" s="33"/>
      <c r="O122" s="33"/>
      <c r="P122" s="33"/>
      <c r="Q122" s="33"/>
      <c r="R122" s="33"/>
      <c r="S122" s="33"/>
      <c r="T122" s="288" t="s">
        <v>8</v>
      </c>
      <c r="U122" s="124"/>
      <c r="V122" s="568" t="s">
        <v>28</v>
      </c>
      <c r="W122" s="568"/>
      <c r="X122" s="568"/>
      <c r="Y122" s="568"/>
      <c r="Z122" s="568"/>
      <c r="AA122" s="289" t="s">
        <v>22</v>
      </c>
      <c r="AB122" s="292" t="s">
        <v>21</v>
      </c>
      <c r="AC122" s="135" t="s">
        <v>24</v>
      </c>
      <c r="AD122" s="134" t="s">
        <v>20</v>
      </c>
      <c r="AE122" s="32"/>
      <c r="AF122" s="39"/>
      <c r="AG122" s="38"/>
    </row>
    <row r="123" spans="1:33" s="27" customFormat="1" x14ac:dyDescent="0.25">
      <c r="A123" s="30"/>
      <c r="B123" s="122"/>
      <c r="C123" s="121"/>
      <c r="D123" s="121"/>
      <c r="E123" s="121"/>
      <c r="F123" s="122"/>
      <c r="I123" s="30">
        <v>1</v>
      </c>
      <c r="J123" s="30">
        <f>IF(I123=1,1,IF(SUM(J124:J$170)+SUM(I$26:I123)&lt;$I$22,1,0))</f>
        <v>1</v>
      </c>
      <c r="K123" s="33">
        <f t="shared" si="10"/>
        <v>1</v>
      </c>
      <c r="L123" s="33">
        <f t="shared" si="11"/>
        <v>1</v>
      </c>
      <c r="M123" s="33"/>
      <c r="N123" s="33"/>
      <c r="O123" s="33"/>
      <c r="P123" s="33"/>
      <c r="Q123" s="33"/>
      <c r="R123" s="33"/>
      <c r="S123" s="33"/>
      <c r="T123" s="123"/>
      <c r="U123" s="132"/>
      <c r="V123" s="563" t="s">
        <v>19</v>
      </c>
      <c r="W123" s="563"/>
      <c r="X123" s="563"/>
      <c r="Y123" s="563"/>
      <c r="Z123" s="563"/>
      <c r="AA123" s="131" t="s">
        <v>19</v>
      </c>
      <c r="AB123" s="115"/>
      <c r="AC123" s="114">
        <v>0</v>
      </c>
      <c r="AD123" s="113">
        <f>ROUND(AC123*AB123,4)</f>
        <v>0</v>
      </c>
      <c r="AE123" s="32"/>
      <c r="AF123" s="39"/>
      <c r="AG123" s="38"/>
    </row>
    <row r="124" spans="1:33" s="27" customFormat="1" hidden="1" x14ac:dyDescent="0.25">
      <c r="A124" s="30"/>
      <c r="B124" s="122"/>
      <c r="C124" s="121"/>
      <c r="D124" s="121"/>
      <c r="E124" s="121"/>
      <c r="F124" s="31"/>
      <c r="I124" s="30">
        <f t="shared" ref="I124:I133" si="15">IF($AD124=0,0,1)</f>
        <v>0</v>
      </c>
      <c r="J124" s="30">
        <f>IF(I124=1,1,IF(SUM(J125:J$170)+SUM(I$26:I124)&lt;$I$22,1,0))</f>
        <v>0</v>
      </c>
      <c r="K124" s="33">
        <f t="shared" si="10"/>
        <v>0</v>
      </c>
      <c r="L124" s="33">
        <f t="shared" si="11"/>
        <v>0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 t="shared" ref="AD124:AD133" si="16">ROUND(AC124*AB124,4)</f>
        <v>0</v>
      </c>
      <c r="AE124" s="32"/>
      <c r="AF124" s="39"/>
      <c r="AG124" s="38"/>
    </row>
    <row r="125" spans="1:33" s="27" customFormat="1" hidden="1" x14ac:dyDescent="0.25">
      <c r="A125" s="30"/>
      <c r="B125" s="122"/>
      <c r="C125" s="121"/>
      <c r="D125" s="121"/>
      <c r="E125" s="121"/>
      <c r="F125" s="31"/>
      <c r="I125" s="30">
        <f t="shared" si="15"/>
        <v>0</v>
      </c>
      <c r="J125" s="30">
        <f>IF(I125=1,1,IF(SUM(J126:J$170)+SUM(I$26:I125)&lt;$I$22,1,0))</f>
        <v>1</v>
      </c>
      <c r="K125" s="33">
        <f t="shared" si="10"/>
        <v>1</v>
      </c>
      <c r="L125" s="33">
        <f t="shared" si="11"/>
        <v>1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si="16"/>
        <v>0</v>
      </c>
      <c r="AE125" s="32"/>
      <c r="AF125" s="39"/>
      <c r="AG125" s="38"/>
    </row>
    <row r="126" spans="1:33" s="27" customFormat="1" x14ac:dyDescent="0.25">
      <c r="A126" s="30"/>
      <c r="B126" s="122"/>
      <c r="C126" s="121"/>
      <c r="D126" s="121"/>
      <c r="E126" s="121"/>
      <c r="F126" s="31"/>
      <c r="I126" s="30">
        <f t="shared" si="15"/>
        <v>0</v>
      </c>
      <c r="J126" s="30">
        <f>IF(I126=1,1,IF(SUM(J127:J$170)+SUM(I$26:I126)&lt;$I$22,1,0))</f>
        <v>1</v>
      </c>
      <c r="K126" s="33">
        <f t="shared" si="10"/>
        <v>1</v>
      </c>
      <c r="L126" s="33">
        <f t="shared" si="11"/>
        <v>1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16"/>
        <v>0</v>
      </c>
      <c r="AE126" s="32"/>
      <c r="AF126" s="39"/>
      <c r="AG126" s="38"/>
    </row>
    <row r="127" spans="1:33" s="27" customFormat="1" x14ac:dyDescent="0.25">
      <c r="A127" s="30"/>
      <c r="B127" s="122"/>
      <c r="C127" s="121"/>
      <c r="D127" s="121"/>
      <c r="E127" s="121"/>
      <c r="F127" s="31"/>
      <c r="I127" s="30">
        <f t="shared" si="15"/>
        <v>0</v>
      </c>
      <c r="J127" s="30">
        <f>IF(I127=1,1,IF(SUM(J128:J$170)+SUM(I$26:I127)&lt;$I$22,1,0))</f>
        <v>1</v>
      </c>
      <c r="K127" s="33">
        <f t="shared" si="10"/>
        <v>1</v>
      </c>
      <c r="L127" s="33">
        <f t="shared" si="11"/>
        <v>1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16"/>
        <v>0</v>
      </c>
      <c r="AE127" s="32"/>
      <c r="AF127" s="39"/>
      <c r="AG127" s="38"/>
    </row>
    <row r="128" spans="1:33" s="27" customFormat="1" x14ac:dyDescent="0.25">
      <c r="A128" s="30"/>
      <c r="B128" s="122"/>
      <c r="C128" s="121"/>
      <c r="D128" s="121"/>
      <c r="E128" s="121"/>
      <c r="F128" s="31"/>
      <c r="I128" s="30">
        <f t="shared" si="15"/>
        <v>0</v>
      </c>
      <c r="J128" s="30">
        <f>IF(I128=1,1,IF(SUM(J129:J$170)+SUM(I$26:I128)&lt;$I$22,1,0))</f>
        <v>1</v>
      </c>
      <c r="K128" s="33">
        <f t="shared" si="10"/>
        <v>1</v>
      </c>
      <c r="L128" s="33">
        <f t="shared" si="11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16"/>
        <v>0</v>
      </c>
      <c r="AE128" s="32"/>
      <c r="AF128" s="39"/>
      <c r="AG128" s="38"/>
    </row>
    <row r="129" spans="1:33" s="27" customFormat="1" x14ac:dyDescent="0.25">
      <c r="A129" s="30"/>
      <c r="B129" s="122"/>
      <c r="C129" s="121"/>
      <c r="D129" s="121"/>
      <c r="E129" s="121"/>
      <c r="F129" s="31"/>
      <c r="I129" s="30">
        <f t="shared" si="15"/>
        <v>0</v>
      </c>
      <c r="J129" s="30">
        <f>IF(I129=1,1,IF(SUM(J130:J$170)+SUM(I$26:I129)&lt;$I$22,1,0))</f>
        <v>1</v>
      </c>
      <c r="K129" s="33">
        <f t="shared" si="10"/>
        <v>1</v>
      </c>
      <c r="L129" s="33">
        <f t="shared" si="11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16"/>
        <v>0</v>
      </c>
      <c r="AE129" s="32"/>
      <c r="AF129" s="39"/>
      <c r="AG129" s="38"/>
    </row>
    <row r="130" spans="1:33" s="27" customFormat="1" x14ac:dyDescent="0.25">
      <c r="A130" s="30"/>
      <c r="B130" s="122"/>
      <c r="C130" s="121"/>
      <c r="D130" s="121"/>
      <c r="E130" s="121"/>
      <c r="F130" s="31"/>
      <c r="I130" s="30">
        <f t="shared" si="15"/>
        <v>0</v>
      </c>
      <c r="J130" s="30">
        <f>IF(I130=1,1,IF(SUM(J131:J$170)+SUM(I$26:I130)&lt;$I$22,1,0))</f>
        <v>1</v>
      </c>
      <c r="K130" s="33">
        <f t="shared" si="10"/>
        <v>1</v>
      </c>
      <c r="L130" s="33">
        <f t="shared" si="11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16"/>
        <v>0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31"/>
      <c r="I131" s="30">
        <f t="shared" si="15"/>
        <v>0</v>
      </c>
      <c r="J131" s="30">
        <f>IF(I131=1,1,IF(SUM(J132:J$170)+SUM(I$26:I131)&lt;$I$22,1,0))</f>
        <v>1</v>
      </c>
      <c r="K131" s="33">
        <f t="shared" si="10"/>
        <v>1</v>
      </c>
      <c r="L131" s="33">
        <f t="shared" si="11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16"/>
        <v>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>
        <f t="shared" si="15"/>
        <v>0</v>
      </c>
      <c r="J132" s="30">
        <f>IF(I132=1,1,IF(SUM(J133:J$170)+SUM(I$26:I132)&lt;$I$22,1,0))</f>
        <v>1</v>
      </c>
      <c r="K132" s="33">
        <f t="shared" si="10"/>
        <v>1</v>
      </c>
      <c r="L132" s="33">
        <f t="shared" si="11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16"/>
        <v>0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>
        <f t="shared" si="15"/>
        <v>0</v>
      </c>
      <c r="J133" s="30">
        <f>IF(I133=1,1,IF(SUM(J134:J$170)+SUM(I$26:I133)&lt;$I$22,1,0))</f>
        <v>1</v>
      </c>
      <c r="K133" s="33">
        <f t="shared" si="10"/>
        <v>1</v>
      </c>
      <c r="L133" s="33">
        <f t="shared" si="11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16"/>
        <v>0</v>
      </c>
      <c r="AE133" s="32"/>
      <c r="AF133" s="39"/>
      <c r="AG133" s="38"/>
    </row>
    <row r="134" spans="1:33" s="101" customFormat="1" ht="22.35" customHeight="1" x14ac:dyDescent="0.25">
      <c r="A134" s="112"/>
      <c r="B134" s="112"/>
      <c r="C134" s="112"/>
      <c r="D134" s="112"/>
      <c r="E134" s="112"/>
      <c r="F134" s="112"/>
      <c r="I134" s="62">
        <v>1</v>
      </c>
      <c r="J134" s="62">
        <v>1</v>
      </c>
      <c r="K134" s="61">
        <f t="shared" si="10"/>
        <v>1</v>
      </c>
      <c r="L134" s="61">
        <f t="shared" si="11"/>
        <v>1</v>
      </c>
      <c r="M134" s="61"/>
      <c r="N134" s="61"/>
      <c r="O134" s="61"/>
      <c r="P134" s="61"/>
      <c r="Q134" s="61"/>
      <c r="R134" s="61"/>
      <c r="S134" s="61"/>
      <c r="T134" s="130"/>
      <c r="U134" s="111"/>
      <c r="V134" s="129"/>
      <c r="W134" s="129"/>
      <c r="X134" s="129"/>
      <c r="Y134" s="128"/>
      <c r="Z134" s="127"/>
      <c r="AA134" s="127"/>
      <c r="AB134" s="126"/>
      <c r="AC134" s="125" t="s">
        <v>27</v>
      </c>
      <c r="AD134" s="105">
        <f>SUM(AD123:AD133)</f>
        <v>0</v>
      </c>
      <c r="AE134" s="102"/>
      <c r="AF134" s="104"/>
      <c r="AG134" s="103"/>
    </row>
    <row r="135" spans="1:33" s="27" customFormat="1" ht="25.5" x14ac:dyDescent="0.25">
      <c r="H135" s="138"/>
      <c r="I135" s="30">
        <v>1</v>
      </c>
      <c r="J135" s="30">
        <f>IF(I135=1,1,IF(SUM(J138:J$170)+SUM(I$26:I135)&lt;$I$22,1,0))</f>
        <v>1</v>
      </c>
      <c r="K135" s="33">
        <f t="shared" si="10"/>
        <v>1</v>
      </c>
      <c r="L135" s="33">
        <f t="shared" si="11"/>
        <v>1</v>
      </c>
      <c r="M135" s="33"/>
      <c r="N135" s="33"/>
      <c r="O135" s="33"/>
      <c r="P135" s="33"/>
      <c r="Q135" s="33"/>
      <c r="R135" s="33"/>
      <c r="S135" s="33"/>
      <c r="T135" s="288" t="s">
        <v>8</v>
      </c>
      <c r="U135" s="124"/>
      <c r="V135" s="568" t="s">
        <v>25</v>
      </c>
      <c r="W135" s="568"/>
      <c r="X135" s="568"/>
      <c r="Y135" s="568"/>
      <c r="Z135" s="568"/>
      <c r="AA135" s="429" t="s">
        <v>22</v>
      </c>
      <c r="AB135" s="434" t="s">
        <v>21</v>
      </c>
      <c r="AC135" s="135" t="s">
        <v>24</v>
      </c>
      <c r="AD135" s="134" t="s">
        <v>20</v>
      </c>
      <c r="AE135" s="32"/>
      <c r="AF135" s="39"/>
      <c r="AG135" s="38"/>
    </row>
    <row r="136" spans="1:33" s="27" customFormat="1" x14ac:dyDescent="0.25">
      <c r="H136" s="138"/>
      <c r="I136" s="30"/>
      <c r="J136" s="30"/>
      <c r="K136" s="33"/>
      <c r="L136" s="33"/>
      <c r="M136" s="33"/>
      <c r="N136" s="33"/>
      <c r="O136" s="33"/>
      <c r="P136" s="33"/>
      <c r="Q136" s="33"/>
      <c r="R136" s="33"/>
      <c r="S136" s="33"/>
      <c r="T136" s="435"/>
      <c r="U136" s="124"/>
      <c r="V136" s="563" t="s">
        <v>480</v>
      </c>
      <c r="W136" s="563"/>
      <c r="X136" s="563"/>
      <c r="Y136" s="563"/>
      <c r="Z136" s="563"/>
      <c r="AA136" s="131" t="s">
        <v>441</v>
      </c>
      <c r="AB136" s="115">
        <v>4</v>
      </c>
      <c r="AC136" s="207">
        <v>162</v>
      </c>
      <c r="AD136" s="113">
        <v>648</v>
      </c>
      <c r="AE136" s="32"/>
      <c r="AF136" s="39"/>
      <c r="AG136" s="38"/>
    </row>
    <row r="137" spans="1:33" s="27" customFormat="1" x14ac:dyDescent="0.25">
      <c r="H137" s="138"/>
      <c r="I137" s="30"/>
      <c r="J137" s="30"/>
      <c r="K137" s="33"/>
      <c r="L137" s="33"/>
      <c r="M137" s="33"/>
      <c r="N137" s="33"/>
      <c r="O137" s="33"/>
      <c r="P137" s="33"/>
      <c r="Q137" s="33"/>
      <c r="R137" s="33"/>
      <c r="S137" s="33"/>
      <c r="T137" s="435"/>
      <c r="U137" s="124"/>
      <c r="V137" s="563" t="s">
        <v>479</v>
      </c>
      <c r="W137" s="563"/>
      <c r="X137" s="563"/>
      <c r="Y137" s="563"/>
      <c r="Z137" s="563"/>
      <c r="AA137" s="131" t="s">
        <v>441</v>
      </c>
      <c r="AB137" s="115">
        <v>4</v>
      </c>
      <c r="AC137" s="207">
        <v>120</v>
      </c>
      <c r="AD137" s="113">
        <v>480</v>
      </c>
      <c r="AE137" s="32"/>
      <c r="AF137" s="39"/>
      <c r="AG137" s="38"/>
    </row>
    <row r="138" spans="1:33" s="27" customFormat="1" x14ac:dyDescent="0.25">
      <c r="A138" s="30"/>
      <c r="B138" s="122"/>
      <c r="C138" s="121"/>
      <c r="D138" s="121"/>
      <c r="E138" s="121"/>
      <c r="F138" s="31"/>
      <c r="H138" s="288"/>
      <c r="I138" s="30">
        <v>1</v>
      </c>
      <c r="J138" s="30">
        <v>0</v>
      </c>
      <c r="K138" s="33">
        <f t="shared" si="10"/>
        <v>1</v>
      </c>
      <c r="L138" s="33">
        <f t="shared" si="11"/>
        <v>1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v>0</v>
      </c>
      <c r="AE138" s="32"/>
      <c r="AF138" s="133"/>
      <c r="AG138" s="38"/>
    </row>
    <row r="139" spans="1:33" s="27" customFormat="1" ht="15" hidden="1" customHeight="1" x14ac:dyDescent="0.25">
      <c r="A139" s="30"/>
      <c r="B139" s="122"/>
      <c r="C139" s="121"/>
      <c r="D139" s="121"/>
      <c r="E139" s="121"/>
      <c r="H139" s="288"/>
      <c r="I139" s="30">
        <f t="shared" ref="I139:I148" si="17">IF($AD139=0,0,1)</f>
        <v>1</v>
      </c>
      <c r="J139" s="30">
        <v>0</v>
      </c>
      <c r="K139" s="33">
        <f t="shared" si="10"/>
        <v>1</v>
      </c>
      <c r="L139" s="33">
        <f t="shared" si="11"/>
        <v>1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129"/>
      <c r="W139" s="129"/>
      <c r="X139" s="129"/>
      <c r="Y139" s="128"/>
      <c r="Z139" s="127"/>
      <c r="AA139" s="127"/>
      <c r="AB139" s="126"/>
      <c r="AC139" s="125" t="s">
        <v>23</v>
      </c>
      <c r="AD139" s="445">
        <v>75.2</v>
      </c>
      <c r="AE139" s="32"/>
      <c r="AF139" s="39"/>
      <c r="AG139" s="38"/>
    </row>
    <row r="140" spans="1:33" s="27" customFormat="1" hidden="1" x14ac:dyDescent="0.25">
      <c r="A140" s="30"/>
      <c r="B140" s="122"/>
      <c r="C140" s="121"/>
      <c r="D140" s="121"/>
      <c r="E140" s="121"/>
      <c r="H140" s="288"/>
      <c r="I140" s="30">
        <f t="shared" si="17"/>
        <v>0</v>
      </c>
      <c r="J140" s="30">
        <v>0</v>
      </c>
      <c r="K140" s="33">
        <f t="shared" si="10"/>
        <v>0</v>
      </c>
      <c r="L140" s="33">
        <f t="shared" si="11"/>
        <v>0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ref="AD140:AD148" si="18">ROUND(AC140*AB140,4)</f>
        <v>0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288"/>
      <c r="I141" s="30">
        <f t="shared" si="17"/>
        <v>0</v>
      </c>
      <c r="J141" s="30">
        <v>0</v>
      </c>
      <c r="K141" s="33">
        <f t="shared" si="10"/>
        <v>0</v>
      </c>
      <c r="L141" s="33">
        <f t="shared" si="11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18"/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288"/>
      <c r="I142" s="30">
        <f t="shared" si="17"/>
        <v>0</v>
      </c>
      <c r="J142" s="30">
        <v>0</v>
      </c>
      <c r="K142" s="33">
        <f t="shared" si="10"/>
        <v>0</v>
      </c>
      <c r="L142" s="33">
        <f t="shared" si="11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18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288"/>
      <c r="I143" s="30">
        <f t="shared" si="17"/>
        <v>0</v>
      </c>
      <c r="J143" s="30">
        <v>0</v>
      </c>
      <c r="K143" s="33">
        <f t="shared" si="10"/>
        <v>0</v>
      </c>
      <c r="L143" s="33">
        <f t="shared" si="11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18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288"/>
      <c r="I144" s="30">
        <f t="shared" si="17"/>
        <v>0</v>
      </c>
      <c r="J144" s="30">
        <v>0</v>
      </c>
      <c r="K144" s="33">
        <f t="shared" si="10"/>
        <v>0</v>
      </c>
      <c r="L144" s="33">
        <f t="shared" si="11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18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288"/>
      <c r="I145" s="30">
        <f t="shared" si="17"/>
        <v>0</v>
      </c>
      <c r="J145" s="30">
        <v>0</v>
      </c>
      <c r="K145" s="33">
        <f t="shared" si="10"/>
        <v>0</v>
      </c>
      <c r="L145" s="33">
        <f t="shared" si="11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18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288"/>
      <c r="I146" s="30">
        <f t="shared" si="17"/>
        <v>0</v>
      </c>
      <c r="J146" s="30">
        <v>0</v>
      </c>
      <c r="K146" s="33">
        <f t="shared" si="10"/>
        <v>0</v>
      </c>
      <c r="L146" s="33">
        <f t="shared" si="11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18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288"/>
      <c r="I147" s="30">
        <f t="shared" si="17"/>
        <v>0</v>
      </c>
      <c r="J147" s="30">
        <v>0</v>
      </c>
      <c r="K147" s="33">
        <f t="shared" si="10"/>
        <v>0</v>
      </c>
      <c r="L147" s="33">
        <f t="shared" si="11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18"/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H148" s="288"/>
      <c r="I148" s="30">
        <f t="shared" si="17"/>
        <v>0</v>
      </c>
      <c r="J148" s="30">
        <v>0</v>
      </c>
      <c r="K148" s="33">
        <f t="shared" si="10"/>
        <v>0</v>
      </c>
      <c r="L148" s="33">
        <f t="shared" si="11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18"/>
        <v>0</v>
      </c>
      <c r="AE148" s="32"/>
      <c r="AF148" s="39"/>
      <c r="AG148" s="38"/>
    </row>
    <row r="149" spans="1:33" s="101" customFormat="1" ht="22.35" customHeight="1" x14ac:dyDescent="0.25">
      <c r="A149" s="112"/>
      <c r="B149" s="112"/>
      <c r="C149" s="112"/>
      <c r="D149" s="112"/>
      <c r="E149" s="112"/>
      <c r="F149" s="112"/>
      <c r="I149" s="62">
        <v>1</v>
      </c>
      <c r="J149" s="62">
        <v>1</v>
      </c>
      <c r="K149" s="61">
        <f t="shared" si="10"/>
        <v>1</v>
      </c>
      <c r="L149" s="61">
        <f t="shared" si="11"/>
        <v>1</v>
      </c>
      <c r="M149" s="61"/>
      <c r="N149" s="61"/>
      <c r="O149" s="61"/>
      <c r="P149" s="61"/>
      <c r="Q149" s="61"/>
      <c r="R149" s="61"/>
      <c r="S149" s="61"/>
      <c r="T149" s="130"/>
      <c r="U149" s="111"/>
      <c r="V149" s="110"/>
      <c r="W149" s="110"/>
      <c r="X149" s="110"/>
      <c r="Y149" s="109"/>
      <c r="Z149" s="108"/>
      <c r="AA149" s="108"/>
      <c r="AB149" s="107"/>
      <c r="AC149" s="106" t="s">
        <v>23</v>
      </c>
      <c r="AD149" s="105">
        <f>IF($T$121=0,0,ROUND((SUM(AD136:AD137))/$T$121,2))</f>
        <v>47</v>
      </c>
      <c r="AE149" s="102"/>
      <c r="AF149" s="104"/>
      <c r="AG149" s="103"/>
    </row>
    <row r="150" spans="1:33" s="27" customFormat="1" ht="15" customHeight="1" x14ac:dyDescent="0.25">
      <c r="A150" s="31"/>
      <c r="B150" s="31"/>
      <c r="C150" s="31"/>
      <c r="D150" s="31"/>
      <c r="E150" s="31"/>
      <c r="F150" s="31"/>
      <c r="I150" s="30">
        <v>1</v>
      </c>
      <c r="J150" s="30">
        <f>IF(I150=1,1,IF(SUM(J151:J$170)+SUM(I$26:I150)&lt;$I$22,1,0))</f>
        <v>1</v>
      </c>
      <c r="K150" s="33">
        <f t="shared" si="10"/>
        <v>1</v>
      </c>
      <c r="L150" s="33">
        <f t="shared" si="11"/>
        <v>1</v>
      </c>
      <c r="M150" s="33"/>
      <c r="N150" s="33"/>
      <c r="O150" s="33"/>
      <c r="P150" s="33"/>
      <c r="Q150" s="33"/>
      <c r="R150" s="33"/>
      <c r="S150" s="33"/>
      <c r="T150" s="585" t="s">
        <v>8</v>
      </c>
      <c r="U150" s="124"/>
      <c r="V150" s="566"/>
      <c r="W150" s="566"/>
      <c r="X150" s="567"/>
      <c r="Y150" s="567"/>
      <c r="Z150" s="567"/>
      <c r="AA150" s="567"/>
      <c r="AB150" s="558"/>
      <c r="AC150" s="559"/>
      <c r="AD150" s="560"/>
      <c r="AE150" s="32"/>
      <c r="AF150" s="39"/>
      <c r="AG150" s="38"/>
    </row>
    <row r="151" spans="1:33" s="27" customFormat="1" x14ac:dyDescent="0.25">
      <c r="A151" s="31"/>
      <c r="B151" s="31"/>
      <c r="C151" s="31"/>
      <c r="D151" s="31"/>
      <c r="E151" s="31"/>
      <c r="F151" s="31"/>
      <c r="I151" s="30">
        <v>1</v>
      </c>
      <c r="J151" s="30">
        <f>IF(I151=1,1,IF(SUM(J152:J$170)+SUM(I$26:I151)&lt;$I$22,1,0))</f>
        <v>1</v>
      </c>
      <c r="K151" s="33">
        <f t="shared" si="10"/>
        <v>1</v>
      </c>
      <c r="L151" s="33">
        <f t="shared" si="11"/>
        <v>1</v>
      </c>
      <c r="M151" s="33"/>
      <c r="N151" s="33"/>
      <c r="O151" s="33"/>
      <c r="P151" s="33"/>
      <c r="Q151" s="33"/>
      <c r="R151" s="33"/>
      <c r="S151" s="33"/>
      <c r="T151" s="586"/>
      <c r="U151" s="124"/>
      <c r="V151" s="566"/>
      <c r="W151" s="566"/>
      <c r="X151" s="567"/>
      <c r="Y151" s="479"/>
      <c r="Z151" s="479"/>
      <c r="AA151" s="479"/>
      <c r="AB151" s="558"/>
      <c r="AC151" s="559"/>
      <c r="AD151" s="560"/>
      <c r="AE151" s="32"/>
      <c r="AF151" s="39"/>
      <c r="AG151" s="38"/>
    </row>
    <row r="152" spans="1:33" s="27" customFormat="1" x14ac:dyDescent="0.25">
      <c r="A152" s="30"/>
      <c r="B152" s="122"/>
      <c r="C152" s="121"/>
      <c r="D152" s="121"/>
      <c r="E152" s="121"/>
      <c r="F152" s="31"/>
      <c r="I152" s="30">
        <v>1</v>
      </c>
      <c r="J152" s="30">
        <v>0</v>
      </c>
      <c r="K152" s="33">
        <f t="shared" si="10"/>
        <v>1</v>
      </c>
      <c r="L152" s="33">
        <f t="shared" si="11"/>
        <v>1</v>
      </c>
      <c r="M152" s="33"/>
      <c r="N152" s="33"/>
      <c r="O152" s="33"/>
      <c r="P152" s="33"/>
      <c r="Q152" s="33"/>
      <c r="R152" s="33"/>
      <c r="S152" s="120"/>
      <c r="T152" s="123"/>
      <c r="U152" s="118"/>
      <c r="V152" s="561"/>
      <c r="W152" s="561"/>
      <c r="X152" s="480"/>
      <c r="Y152" s="481"/>
      <c r="Z152" s="481"/>
      <c r="AA152" s="482"/>
      <c r="AB152" s="481"/>
      <c r="AC152" s="483"/>
      <c r="AD152" s="187"/>
      <c r="AE152" s="32"/>
      <c r="AF152" s="39"/>
      <c r="AG152" s="38"/>
    </row>
    <row r="153" spans="1:33" s="27" customFormat="1" hidden="1" x14ac:dyDescent="0.25">
      <c r="A153" s="30"/>
      <c r="B153" s="122"/>
      <c r="C153" s="121"/>
      <c r="D153" s="121"/>
      <c r="E153" s="121"/>
      <c r="F153" s="31"/>
      <c r="I153" s="30">
        <f t="shared" ref="I153:I162" si="19">IF($AD153=0,0,1)</f>
        <v>0</v>
      </c>
      <c r="J153" s="30">
        <v>0</v>
      </c>
      <c r="K153" s="33">
        <f t="shared" si="10"/>
        <v>0</v>
      </c>
      <c r="L153" s="33">
        <f t="shared" si="11"/>
        <v>0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62" t="s">
        <v>19</v>
      </c>
      <c r="W153" s="562"/>
      <c r="X153" s="474" t="s">
        <v>19</v>
      </c>
      <c r="Y153" s="475"/>
      <c r="Z153" s="475"/>
      <c r="AA153" s="476">
        <v>0</v>
      </c>
      <c r="AB153" s="475"/>
      <c r="AC153" s="477">
        <v>0</v>
      </c>
      <c r="AD153" s="478">
        <f t="shared" ref="AD153:AD162" si="20">ROUND(AA153*AB153*AC153,4)</f>
        <v>0</v>
      </c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si="19"/>
        <v>0</v>
      </c>
      <c r="J154" s="30">
        <v>0</v>
      </c>
      <c r="K154" s="33">
        <f t="shared" si="10"/>
        <v>0</v>
      </c>
      <c r="L154" s="33">
        <f t="shared" si="11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57" t="s">
        <v>19</v>
      </c>
      <c r="W154" s="557"/>
      <c r="X154" s="117" t="s">
        <v>19</v>
      </c>
      <c r="Y154" s="115"/>
      <c r="Z154" s="115"/>
      <c r="AA154" s="116">
        <v>0</v>
      </c>
      <c r="AB154" s="115"/>
      <c r="AC154" s="114">
        <v>0</v>
      </c>
      <c r="AD154" s="113">
        <f t="shared" si="20"/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19"/>
        <v>0</v>
      </c>
      <c r="J155" s="30">
        <v>0</v>
      </c>
      <c r="K155" s="33">
        <f t="shared" si="10"/>
        <v>0</v>
      </c>
      <c r="L155" s="33">
        <f t="shared" si="11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0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19"/>
        <v>0</v>
      </c>
      <c r="J156" s="30">
        <v>0</v>
      </c>
      <c r="K156" s="33">
        <f t="shared" ref="K156:K169" si="21">MAX(I156:J156)</f>
        <v>0</v>
      </c>
      <c r="L156" s="33">
        <f t="shared" ref="L156:L169" si="22">K156</f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0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19"/>
        <v>0</v>
      </c>
      <c r="J157" s="30">
        <v>0</v>
      </c>
      <c r="K157" s="33">
        <f t="shared" si="21"/>
        <v>0</v>
      </c>
      <c r="L157" s="33">
        <f t="shared" si="22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0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19"/>
        <v>0</v>
      </c>
      <c r="J158" s="30">
        <v>0</v>
      </c>
      <c r="K158" s="33">
        <f t="shared" si="21"/>
        <v>0</v>
      </c>
      <c r="L158" s="33">
        <f t="shared" si="22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0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19"/>
        <v>0</v>
      </c>
      <c r="J159" s="30">
        <v>0</v>
      </c>
      <c r="K159" s="33">
        <f t="shared" si="21"/>
        <v>0</v>
      </c>
      <c r="L159" s="33">
        <f t="shared" si="22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0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19"/>
        <v>0</v>
      </c>
      <c r="J160" s="30">
        <v>0</v>
      </c>
      <c r="K160" s="33">
        <f t="shared" si="21"/>
        <v>0</v>
      </c>
      <c r="L160" s="33">
        <f t="shared" si="22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0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19"/>
        <v>0</v>
      </c>
      <c r="J161" s="30">
        <v>0</v>
      </c>
      <c r="K161" s="33">
        <f t="shared" si="21"/>
        <v>0</v>
      </c>
      <c r="L161" s="33">
        <f t="shared" si="22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0"/>
        <v>0</v>
      </c>
      <c r="AE161" s="32"/>
      <c r="AF161" s="39"/>
      <c r="AG161" s="38"/>
    </row>
    <row r="162" spans="1:33" s="27" customFormat="1" hidden="1" x14ac:dyDescent="0.25">
      <c r="A162" s="30"/>
      <c r="B162" s="122"/>
      <c r="C162" s="121"/>
      <c r="D162" s="121"/>
      <c r="E162" s="121"/>
      <c r="F162" s="31"/>
      <c r="I162" s="30">
        <f t="shared" si="19"/>
        <v>0</v>
      </c>
      <c r="J162" s="30">
        <v>0</v>
      </c>
      <c r="K162" s="33">
        <f t="shared" si="21"/>
        <v>0</v>
      </c>
      <c r="L162" s="33">
        <f t="shared" si="22"/>
        <v>0</v>
      </c>
      <c r="M162" s="33"/>
      <c r="N162" s="33"/>
      <c r="O162" s="33"/>
      <c r="P162" s="33"/>
      <c r="Q162" s="33"/>
      <c r="R162" s="33"/>
      <c r="S162" s="120"/>
      <c r="T162" s="119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0"/>
        <v>0</v>
      </c>
      <c r="AE162" s="32"/>
      <c r="AF162" s="39"/>
      <c r="AG162" s="38"/>
    </row>
    <row r="163" spans="1:33" s="101" customFormat="1" ht="22.35" customHeight="1" x14ac:dyDescent="0.25">
      <c r="A163" s="112"/>
      <c r="B163" s="112"/>
      <c r="C163" s="112"/>
      <c r="D163" s="112"/>
      <c r="E163" s="112"/>
      <c r="F163" s="112"/>
      <c r="G163" s="27"/>
      <c r="H163" s="27"/>
      <c r="I163" s="62">
        <v>1</v>
      </c>
      <c r="J163" s="62">
        <v>1</v>
      </c>
      <c r="K163" s="61">
        <f t="shared" si="21"/>
        <v>1</v>
      </c>
      <c r="L163" s="61">
        <f t="shared" si="22"/>
        <v>1</v>
      </c>
      <c r="M163" s="61"/>
      <c r="N163" s="61"/>
      <c r="O163" s="61"/>
      <c r="P163" s="61"/>
      <c r="Q163" s="61"/>
      <c r="R163" s="61"/>
      <c r="S163" s="61"/>
      <c r="T163" s="111"/>
      <c r="U163" s="111"/>
      <c r="V163" s="110"/>
      <c r="W163" s="110"/>
      <c r="X163" s="110"/>
      <c r="Y163" s="109"/>
      <c r="Z163" s="108"/>
      <c r="AA163" s="108"/>
      <c r="AB163" s="107"/>
      <c r="AC163" s="106"/>
      <c r="AD163" s="105"/>
      <c r="AE163" s="102"/>
      <c r="AF163" s="104"/>
      <c r="AG163" s="103"/>
    </row>
    <row r="164" spans="1:33" s="27" customFormat="1" ht="18" customHeight="1" x14ac:dyDescent="0.25">
      <c r="A164" s="31"/>
      <c r="B164" s="31"/>
      <c r="C164" s="31"/>
      <c r="D164" s="31"/>
      <c r="E164" s="31"/>
      <c r="F164" s="31"/>
      <c r="G164" s="100"/>
      <c r="H164" s="100"/>
      <c r="I164" s="30">
        <v>1</v>
      </c>
      <c r="J164" s="30">
        <f>IF(I164=1,1,IF(SUM(J165:J$170)+SUM(I$26:I164)&lt;$I$22,1,0))</f>
        <v>1</v>
      </c>
      <c r="K164" s="33">
        <f t="shared" si="21"/>
        <v>1</v>
      </c>
      <c r="L164" s="33">
        <f t="shared" si="22"/>
        <v>1</v>
      </c>
      <c r="M164" s="33"/>
      <c r="N164" s="33"/>
      <c r="O164" s="33"/>
      <c r="P164" s="33"/>
      <c r="Q164" s="33"/>
      <c r="R164" s="33"/>
      <c r="S164" s="33"/>
      <c r="T164" s="60"/>
      <c r="U164" s="48"/>
      <c r="V164" s="99"/>
      <c r="W164" s="98"/>
      <c r="X164" s="97"/>
      <c r="Y164" s="96"/>
      <c r="Z164" s="95" t="s">
        <v>486</v>
      </c>
      <c r="AA164" s="94"/>
      <c r="AB164" s="93"/>
      <c r="AC164" s="92"/>
      <c r="AD164" s="91">
        <f>TRUNC(SUM(AD121+AD134+AD149+AD163),2)</f>
        <v>1739.82</v>
      </c>
      <c r="AE164" s="32"/>
      <c r="AF164" s="39"/>
      <c r="AG164" s="38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64"/>
      <c r="H165" s="288"/>
      <c r="I165" s="30">
        <f>IF($AD165=0,0,1)</f>
        <v>1</v>
      </c>
      <c r="J165" s="30">
        <f>H165</f>
        <v>0</v>
      </c>
      <c r="K165" s="33">
        <f t="shared" si="21"/>
        <v>1</v>
      </c>
      <c r="L165" s="33">
        <f t="shared" si="22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90"/>
      <c r="W165" s="90"/>
      <c r="X165" s="89"/>
      <c r="Y165" s="88"/>
      <c r="Z165" s="87" t="s">
        <v>266</v>
      </c>
      <c r="AA165" s="86"/>
      <c r="AB165" s="85">
        <v>0.12</v>
      </c>
      <c r="AC165" s="84"/>
      <c r="AD165" s="83">
        <f>AD164*AB165</f>
        <v>208.77839999999998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/>
      <c r="H166" s="288"/>
      <c r="I166" s="30">
        <f>IF($AD166=0,0,1)</f>
        <v>1</v>
      </c>
      <c r="J166" s="30">
        <f>H166</f>
        <v>0</v>
      </c>
      <c r="K166" s="33">
        <f t="shared" si="21"/>
        <v>1</v>
      </c>
      <c r="L166" s="33">
        <f t="shared" si="22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82"/>
      <c r="W166" s="82"/>
      <c r="X166" s="81"/>
      <c r="Y166" s="80"/>
      <c r="Z166" s="79" t="s">
        <v>267</v>
      </c>
      <c r="AA166" s="78"/>
      <c r="AB166" s="77">
        <v>0.10787172011661809</v>
      </c>
      <c r="AC166" s="76"/>
      <c r="AD166" s="75">
        <f>(AD165+AD164)*AB166</f>
        <v>210.19866122448983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/>
      <c r="H167" s="288"/>
      <c r="I167" s="30">
        <f>IF($AD167=0,0,1)</f>
        <v>1</v>
      </c>
      <c r="J167" s="30">
        <f>H167</f>
        <v>0</v>
      </c>
      <c r="K167" s="33">
        <f t="shared" si="21"/>
        <v>1</v>
      </c>
      <c r="L167" s="33">
        <f t="shared" si="22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82"/>
      <c r="W167" s="82"/>
      <c r="X167" s="81"/>
      <c r="Y167" s="80"/>
      <c r="Z167" s="79" t="s">
        <v>268</v>
      </c>
      <c r="AA167" s="78"/>
      <c r="AB167" s="77">
        <v>5.8309037900874654E-2</v>
      </c>
      <c r="AC167" s="76"/>
      <c r="AD167" s="75">
        <f>(AD165+AD164)*AB167</f>
        <v>113.62089795918369</v>
      </c>
      <c r="AE167" s="32"/>
      <c r="AF167" s="39"/>
      <c r="AG167" s="38"/>
    </row>
    <row r="168" spans="1:33" s="27" customFormat="1" ht="18" hidden="1" customHeight="1" x14ac:dyDescent="0.25">
      <c r="A168" s="31"/>
      <c r="B168" s="31"/>
      <c r="C168" s="31"/>
      <c r="D168" s="31"/>
      <c r="E168" s="31"/>
      <c r="F168" s="31"/>
      <c r="G168" s="64"/>
      <c r="H168" s="288"/>
      <c r="I168" s="30">
        <f>IF($AD168=0,0,1)</f>
        <v>0</v>
      </c>
      <c r="J168" s="30">
        <f>H168</f>
        <v>0</v>
      </c>
      <c r="K168" s="33">
        <f t="shared" si="21"/>
        <v>0</v>
      </c>
      <c r="L168" s="33">
        <f t="shared" si="22"/>
        <v>0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74"/>
      <c r="W168" s="74"/>
      <c r="X168" s="73"/>
      <c r="Y168" s="72"/>
      <c r="Z168" s="71" t="s">
        <v>15</v>
      </c>
      <c r="AA168" s="70"/>
      <c r="AB168" s="69">
        <v>0</v>
      </c>
      <c r="AC168" s="68"/>
      <c r="AD168" s="67">
        <f>AD164*AB168</f>
        <v>0</v>
      </c>
      <c r="AE168" s="32"/>
      <c r="AF168" s="39"/>
      <c r="AG168" s="38"/>
    </row>
    <row r="169" spans="1:33" s="27" customFormat="1" ht="18" customHeight="1" x14ac:dyDescent="0.25">
      <c r="A169" s="31"/>
      <c r="B169" s="66"/>
      <c r="C169" s="65"/>
      <c r="D169" s="65"/>
      <c r="E169" s="31"/>
      <c r="F169" s="31"/>
      <c r="G169" s="64"/>
      <c r="H169" s="288"/>
      <c r="I169" s="62">
        <v>1</v>
      </c>
      <c r="J169" s="62">
        <v>1</v>
      </c>
      <c r="K169" s="61">
        <f t="shared" si="21"/>
        <v>1</v>
      </c>
      <c r="L169" s="61">
        <f t="shared" si="22"/>
        <v>1</v>
      </c>
      <c r="M169" s="61"/>
      <c r="N169" s="61"/>
      <c r="O169" s="61"/>
      <c r="P169" s="61"/>
      <c r="Q169" s="61"/>
      <c r="R169" s="61"/>
      <c r="S169" s="33"/>
      <c r="T169" s="60"/>
      <c r="U169" s="48"/>
      <c r="V169" s="59"/>
      <c r="W169" s="58"/>
      <c r="X169" s="57"/>
      <c r="Y169" s="56"/>
      <c r="Z169" s="55" t="s">
        <v>269</v>
      </c>
      <c r="AA169" s="54"/>
      <c r="AB169" s="53"/>
      <c r="AC169" s="52"/>
      <c r="AD169" s="51">
        <f>TRUNC(AD164+AD165+AD166+AD167,2)</f>
        <v>2272.41</v>
      </c>
      <c r="AE169" s="32"/>
      <c r="AF169" s="39"/>
      <c r="AG169" s="38"/>
    </row>
    <row r="170" spans="1:33" s="27" customFormat="1" ht="5.45" customHeight="1" x14ac:dyDescent="0.25">
      <c r="A170" s="31"/>
      <c r="B170" s="31"/>
      <c r="C170" s="31"/>
      <c r="D170" s="31"/>
      <c r="E170" s="31"/>
      <c r="F170" s="31"/>
      <c r="I170" s="30"/>
      <c r="J170" s="30"/>
      <c r="K170" s="33"/>
      <c r="L170" s="33"/>
      <c r="M170" s="33"/>
      <c r="N170" s="33"/>
      <c r="O170" s="33"/>
      <c r="P170" s="33"/>
      <c r="Q170" s="33"/>
      <c r="R170" s="33"/>
      <c r="S170" s="33"/>
      <c r="T170" s="29"/>
      <c r="U170" s="48"/>
      <c r="V170" s="47"/>
      <c r="W170" s="47"/>
      <c r="X170" s="46"/>
      <c r="Y170" s="45"/>
      <c r="Z170" s="44"/>
      <c r="AA170" s="43"/>
      <c r="AB170" s="42"/>
      <c r="AC170" s="41"/>
      <c r="AD170" s="50"/>
      <c r="AE170" s="32"/>
      <c r="AF170" s="39"/>
      <c r="AG170" s="38"/>
    </row>
    <row r="171" spans="1:33" s="32" customFormat="1" ht="18" customHeight="1" x14ac:dyDescent="0.25">
      <c r="A171" s="37"/>
      <c r="B171" s="37"/>
      <c r="C171" s="37"/>
      <c r="D171" s="37"/>
      <c r="E171" s="37"/>
      <c r="F171" s="37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Z171" s="44"/>
      <c r="AA171" s="43"/>
      <c r="AB171" s="42"/>
      <c r="AC171" s="41"/>
      <c r="AD171" s="49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Z175" s="44"/>
      <c r="AA175" s="43"/>
      <c r="AB175" s="42"/>
      <c r="AC175" s="41"/>
      <c r="AD175" s="40"/>
      <c r="AF175" s="39"/>
      <c r="AG175" s="38"/>
    </row>
    <row r="176" spans="1:33" s="32" customFormat="1" x14ac:dyDescent="0.25">
      <c r="A176" s="37"/>
      <c r="B176" s="36"/>
      <c r="C176" s="36"/>
      <c r="D176" s="36"/>
      <c r="E176" s="36"/>
      <c r="F176" s="36"/>
      <c r="G176" s="35"/>
      <c r="H176" s="35"/>
      <c r="I176" s="34"/>
      <c r="J176" s="34"/>
      <c r="K176" s="34"/>
      <c r="L176" s="33"/>
      <c r="M176" s="33"/>
      <c r="N176" s="33"/>
      <c r="O176" s="33"/>
      <c r="P176" s="33"/>
      <c r="Q176" s="33"/>
      <c r="R176" s="33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27" customFormat="1" x14ac:dyDescent="0.25">
      <c r="A203" s="31"/>
      <c r="B203" s="26"/>
      <c r="C203" s="26"/>
      <c r="D203" s="26"/>
      <c r="E203" s="26"/>
      <c r="F203" s="26"/>
      <c r="G203" s="21"/>
      <c r="H203" s="21"/>
      <c r="I203" s="25"/>
      <c r="J203" s="25"/>
      <c r="K203" s="25"/>
      <c r="L203" s="30"/>
      <c r="M203" s="30"/>
      <c r="N203" s="30"/>
      <c r="O203" s="30"/>
      <c r="P203" s="30"/>
      <c r="Q203" s="30"/>
      <c r="R203" s="30"/>
      <c r="T203" s="28"/>
      <c r="U203" s="29"/>
      <c r="V203" s="28"/>
      <c r="W203" s="28"/>
      <c r="X203" s="28"/>
      <c r="Y203" s="28"/>
      <c r="Z203" s="28"/>
      <c r="AA203" s="28"/>
      <c r="AB203" s="28"/>
      <c r="AC203" s="28"/>
      <c r="AD203" s="28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</sheetData>
  <autoFilter ref="L26:L169">
    <filterColumn colId="0">
      <filters>
        <filter val="1"/>
      </filters>
    </filterColumn>
  </autoFilter>
  <mergeCells count="131">
    <mergeCell ref="V162:W162"/>
    <mergeCell ref="V156:W156"/>
    <mergeCell ref="V157:W157"/>
    <mergeCell ref="V158:W158"/>
    <mergeCell ref="V159:W159"/>
    <mergeCell ref="V160:W160"/>
    <mergeCell ref="V161:W161"/>
    <mergeCell ref="AC150:AC151"/>
    <mergeCell ref="AD150:AD151"/>
    <mergeCell ref="V152:W152"/>
    <mergeCell ref="V153:W153"/>
    <mergeCell ref="V154:W154"/>
    <mergeCell ref="V155:W155"/>
    <mergeCell ref="V148:Z148"/>
    <mergeCell ref="T150:T151"/>
    <mergeCell ref="V150:W151"/>
    <mergeCell ref="X150:X151"/>
    <mergeCell ref="Y150:AA150"/>
    <mergeCell ref="AB150:AB151"/>
    <mergeCell ref="V142:Z142"/>
    <mergeCell ref="V143:Z143"/>
    <mergeCell ref="V144:Z144"/>
    <mergeCell ref="V145:Z145"/>
    <mergeCell ref="V146:Z146"/>
    <mergeCell ref="V147:Z147"/>
    <mergeCell ref="V133:Z133"/>
    <mergeCell ref="V135:Z135"/>
    <mergeCell ref="V138:Z138"/>
    <mergeCell ref="V140:Z140"/>
    <mergeCell ref="V141:Z141"/>
    <mergeCell ref="V127:Z127"/>
    <mergeCell ref="V128:Z128"/>
    <mergeCell ref="V129:Z129"/>
    <mergeCell ref="V130:Z130"/>
    <mergeCell ref="V131:Z131"/>
    <mergeCell ref="V132:Z132"/>
    <mergeCell ref="V136:Z136"/>
    <mergeCell ref="V137:Z137"/>
    <mergeCell ref="X121:Y121"/>
    <mergeCell ref="V122:Z122"/>
    <mergeCell ref="V123:Z123"/>
    <mergeCell ref="V124:Z124"/>
    <mergeCell ref="V125:Z125"/>
    <mergeCell ref="V126:Z126"/>
    <mergeCell ref="V100:W100"/>
    <mergeCell ref="V101:W101"/>
    <mergeCell ref="V102:W102"/>
    <mergeCell ref="V103:W103"/>
    <mergeCell ref="V104:W104"/>
    <mergeCell ref="V121:W121"/>
    <mergeCell ref="V94:W94"/>
    <mergeCell ref="V95:W95"/>
    <mergeCell ref="V96:W96"/>
    <mergeCell ref="V97:W97"/>
    <mergeCell ref="V98:W98"/>
    <mergeCell ref="V99:W99"/>
    <mergeCell ref="V88:W88"/>
    <mergeCell ref="V89:W89"/>
    <mergeCell ref="V90:W90"/>
    <mergeCell ref="V91:W91"/>
    <mergeCell ref="V92:W92"/>
    <mergeCell ref="V93:W93"/>
    <mergeCell ref="V82:W82"/>
    <mergeCell ref="V83:W83"/>
    <mergeCell ref="V84:W84"/>
    <mergeCell ref="V85:W85"/>
    <mergeCell ref="V86:W86"/>
    <mergeCell ref="V87:W87"/>
    <mergeCell ref="V76:W76"/>
    <mergeCell ref="V77:W77"/>
    <mergeCell ref="V78:W78"/>
    <mergeCell ref="V79:W79"/>
    <mergeCell ref="V80:W80"/>
    <mergeCell ref="V81:W81"/>
    <mergeCell ref="V70:W70"/>
    <mergeCell ref="V71:W71"/>
    <mergeCell ref="V72:W72"/>
    <mergeCell ref="V73:W73"/>
    <mergeCell ref="V74:W74"/>
    <mergeCell ref="V75:W75"/>
    <mergeCell ref="V64:W64"/>
    <mergeCell ref="V65:W65"/>
    <mergeCell ref="V66:W66"/>
    <mergeCell ref="V67:W67"/>
    <mergeCell ref="V68:W68"/>
    <mergeCell ref="V69:W69"/>
    <mergeCell ref="V58:W58"/>
    <mergeCell ref="V59:W59"/>
    <mergeCell ref="V60:W60"/>
    <mergeCell ref="V61:W61"/>
    <mergeCell ref="V62:W62"/>
    <mergeCell ref="V63:W63"/>
    <mergeCell ref="V52:W52"/>
    <mergeCell ref="V53:W53"/>
    <mergeCell ref="V54:W54"/>
    <mergeCell ref="V55:W55"/>
    <mergeCell ref="V56:W56"/>
    <mergeCell ref="V57:W57"/>
    <mergeCell ref="V46:W46"/>
    <mergeCell ref="V47:W47"/>
    <mergeCell ref="V48:W48"/>
    <mergeCell ref="V49:W49"/>
    <mergeCell ref="V50:W50"/>
    <mergeCell ref="V51:W51"/>
    <mergeCell ref="V40:W40"/>
    <mergeCell ref="V41:W41"/>
    <mergeCell ref="V42:W42"/>
    <mergeCell ref="V43:W43"/>
    <mergeCell ref="V44:W44"/>
    <mergeCell ref="V45:W45"/>
    <mergeCell ref="V34:W34"/>
    <mergeCell ref="V35:W35"/>
    <mergeCell ref="V36:W36"/>
    <mergeCell ref="V37:W37"/>
    <mergeCell ref="V38:W38"/>
    <mergeCell ref="AD27:AD28"/>
    <mergeCell ref="V29:W29"/>
    <mergeCell ref="V30:W30"/>
    <mergeCell ref="V31:W31"/>
    <mergeCell ref="V32:W32"/>
    <mergeCell ref="V33:W33"/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</mergeCells>
  <conditionalFormatting sqref="T117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13:T116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09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08 H110:H117 H105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68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64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65:H167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05 T108:T112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38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5:G169 G105 G108:G117">
      <formula1>"CONSULTORIA,SICRO"</formula1>
    </dataValidation>
    <dataValidation type="whole" allowBlank="1" showInputMessage="1" showErrorMessage="1" sqref="T105 T108:T117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  <outlinePr summaryBelow="0"/>
    <pageSetUpPr fitToPage="1"/>
  </sheetPr>
  <dimension ref="A1:AG214"/>
  <sheetViews>
    <sheetView showGridLines="0" zoomScaleNormal="100" zoomScaleSheetLayoutView="85" workbookViewId="0">
      <pane xSplit="20" ySplit="25" topLeftCell="U157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01 01 03</v>
      </c>
      <c r="C1" s="25" t="str">
        <f>CONCATENATE($W$25)</f>
        <v>ESTUDO DE VIABILIDADE TÉCNICA, ECONOMICA E AMBIENTAL - EVTEA</v>
      </c>
      <c r="D1" s="25" t="str">
        <f>CONCATENATE($AC$25)</f>
        <v>Km</v>
      </c>
      <c r="E1" s="231">
        <f>$AD$172</f>
        <v>6721.14</v>
      </c>
      <c r="F1" s="231">
        <f>$AD$177</f>
        <v>8778.6299999999992</v>
      </c>
      <c r="G1" s="233">
        <f>$T$129</f>
        <v>13.5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405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456</v>
      </c>
      <c r="W25" s="579" t="str">
        <f>VLOOKUP(V25,ORÇAMENTO!E:G,2,0)</f>
        <v>ESTUDO DE VIABILIDADE TÉCNICA, ECONOMICA E AMBIENTAL - EVTEA</v>
      </c>
      <c r="X25" s="579"/>
      <c r="Y25" s="579"/>
      <c r="Z25" s="579"/>
      <c r="AA25" s="579"/>
      <c r="AB25" s="579"/>
      <c r="AC25" s="209" t="str">
        <f>VLOOKUP(V25,ORÇAMENTO!E:G,3,0)</f>
        <v>Km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IF(I27=1,1,IF(SUM(J28:J$178)+SUM(I$26:I27)&lt;$I$22,1,0))</f>
        <v>1</v>
      </c>
      <c r="K27" s="33">
        <f t="shared" ref="K27:K98" si="0">MAX(I27:J27)</f>
        <v>1</v>
      </c>
      <c r="L27" s="33">
        <f t="shared" ref="L27:L9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IF(I28=1,1,IF(SUM(J29:J$178)+SUM(I$26:I28)&lt;$I$22,1,0))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403" t="s">
        <v>65</v>
      </c>
      <c r="AA28" s="403" t="s">
        <v>64</v>
      </c>
      <c r="AB28" s="407" t="s">
        <v>65</v>
      </c>
      <c r="AC28" s="403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IF(I29=1,1,IF(SUM(J30:J$178)+SUM(I$26:I29)&lt;$I$22,1,0))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 t="s">
        <v>63</v>
      </c>
      <c r="U29" s="132"/>
      <c r="V29" s="563" t="s">
        <v>182</v>
      </c>
      <c r="W29" s="563"/>
      <c r="X29" s="131" t="s">
        <v>183</v>
      </c>
      <c r="Y29" s="115">
        <v>1</v>
      </c>
      <c r="Z29" s="115">
        <v>1</v>
      </c>
      <c r="AA29" s="115"/>
      <c r="AB29" s="207">
        <f>VLOOKUP(V29,BASE!$B$5:$E$53,4,FALSE)</f>
        <v>3366.25</v>
      </c>
      <c r="AC29" s="207"/>
      <c r="AD29" s="113">
        <f>TRUNC(Y29*((Z29*AB29)+(AA29*AC29)),4)</f>
        <v>3366.25</v>
      </c>
      <c r="AE29" s="32"/>
      <c r="AF29" s="39"/>
      <c r="AG29" s="38"/>
    </row>
    <row r="30" spans="1:33" s="27" customFormat="1" hidden="1" x14ac:dyDescent="0.25">
      <c r="A30" s="30"/>
      <c r="B30" s="122"/>
      <c r="C30" s="121"/>
      <c r="D30" s="121"/>
      <c r="E30" s="121"/>
      <c r="F30" s="122"/>
      <c r="I30" s="30">
        <f t="shared" ref="I30:I41" si="2">IF($AD30=0,0,1)</f>
        <v>0</v>
      </c>
      <c r="J30" s="30">
        <f>IF(I30=1,1,IF(SUM(J31:J$178)+SUM(I$26:I30)&lt;$I$22,1,0))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41" si="3">TRUNC(Y30*((Z30*AB30)+(AA30*AC30)),4)</f>
        <v>0</v>
      </c>
      <c r="AE30" s="32"/>
      <c r="AF30" s="39"/>
      <c r="AG30" s="38"/>
    </row>
    <row r="31" spans="1:33" s="27" customFormat="1" hidden="1" x14ac:dyDescent="0.25">
      <c r="A31" s="30"/>
      <c r="B31" s="122"/>
      <c r="C31" s="121"/>
      <c r="D31" s="121"/>
      <c r="E31" s="121"/>
      <c r="F31" s="122"/>
      <c r="I31" s="30">
        <f t="shared" si="2"/>
        <v>0</v>
      </c>
      <c r="J31" s="30">
        <f>IF(I31=1,1,IF(SUM(J32:J$178)+SUM(I$26:I31)&lt;$I$22,1,0))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IF(I32=1,1,IF(SUM(J33:J$178)+SUM(I$26:I32)&lt;$I$22,1,0))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IF(I33=1,1,IF(SUM(J34:J$178)+SUM(I$26:I33)&lt;$I$22,1,0))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IF(I34=1,1,IF(SUM(J35:J$178)+SUM(I$26:I34)&lt;$I$22,1,0))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IF(I35=1,1,IF(SUM(J37:J$178)+SUM(I$26:I35)&lt;$I$22,1,0))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E35" s="32"/>
      <c r="AF35" s="39"/>
      <c r="AG35" s="38"/>
    </row>
    <row r="36" spans="1:33" s="27" customFormat="1" x14ac:dyDescent="0.25">
      <c r="A36" s="30"/>
      <c r="B36" s="122"/>
      <c r="C36" s="121"/>
      <c r="D36" s="121"/>
      <c r="E36" s="121"/>
      <c r="F36" s="122"/>
      <c r="I36" s="30"/>
      <c r="J36" s="30"/>
      <c r="K36" s="33"/>
      <c r="L36" s="33"/>
      <c r="M36" s="33"/>
      <c r="N36" s="33"/>
      <c r="O36" s="33"/>
      <c r="P36" s="33"/>
      <c r="Q36" s="33"/>
      <c r="R36" s="33"/>
      <c r="S36" s="33"/>
      <c r="T36" s="123"/>
      <c r="U36" s="132"/>
      <c r="V36" s="415" t="s">
        <v>186</v>
      </c>
      <c r="W36" s="415"/>
      <c r="X36" s="131" t="s">
        <v>183</v>
      </c>
      <c r="Y36" s="115">
        <v>1</v>
      </c>
      <c r="Z36" s="115">
        <v>1</v>
      </c>
      <c r="AA36" s="115"/>
      <c r="AB36" s="207">
        <f>VLOOKUP(V36,BASE!$B$5:$E$53,4,FALSE)</f>
        <v>5032.54</v>
      </c>
      <c r="AC36" s="207"/>
      <c r="AD36" s="113">
        <f>TRUNC(Y36*((Z36*AB36)+(AA36*AC36)),4)</f>
        <v>5032.54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1</v>
      </c>
      <c r="J37" s="30">
        <f>IF(I37=1,1,IF(SUM(J40:J$178)+SUM(I$26:I37)&lt;$I$22,1,0))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 t="s">
        <v>184</v>
      </c>
      <c r="W37" s="563"/>
      <c r="X37" s="131" t="s">
        <v>183</v>
      </c>
      <c r="Y37" s="115">
        <v>6</v>
      </c>
      <c r="Z37" s="115">
        <v>1</v>
      </c>
      <c r="AA37" s="115"/>
      <c r="AB37" s="207">
        <f>VLOOKUP(V37,BASE!$B$5:$E$53,4,FALSE)</f>
        <v>239.7877334815829</v>
      </c>
      <c r="AC37" s="207"/>
      <c r="AD37" s="113">
        <f t="shared" si="3"/>
        <v>1438.7264</v>
      </c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/>
      <c r="J38" s="30"/>
      <c r="K38" s="33"/>
      <c r="L38" s="33"/>
      <c r="M38" s="33"/>
      <c r="N38" s="33"/>
      <c r="O38" s="33"/>
      <c r="P38" s="33"/>
      <c r="Q38" s="33"/>
      <c r="R38" s="33"/>
      <c r="S38" s="33"/>
      <c r="T38" s="123"/>
      <c r="U38" s="132"/>
      <c r="V38" s="563" t="s">
        <v>185</v>
      </c>
      <c r="W38" s="563"/>
      <c r="X38" s="131" t="s">
        <v>183</v>
      </c>
      <c r="Y38" s="115">
        <v>1</v>
      </c>
      <c r="Z38" s="115">
        <v>1</v>
      </c>
      <c r="AA38" s="115"/>
      <c r="AB38" s="207">
        <f>VLOOKUP(V38,BASE!$B$5:$E$53,4,FALSE)</f>
        <v>65.46508428631158</v>
      </c>
      <c r="AC38" s="207"/>
      <c r="AD38" s="113">
        <f t="shared" ref="AD38" si="4">TRUNC(Y38*((Z38*AB38)+(AA38*AC38)),4)</f>
        <v>65.465000000000003</v>
      </c>
      <c r="AE38" s="32"/>
      <c r="AF38" s="39"/>
      <c r="AG38" s="38"/>
    </row>
    <row r="39" spans="1:33" s="27" customFormat="1" x14ac:dyDescent="0.25">
      <c r="A39" s="30"/>
      <c r="B39" s="122"/>
      <c r="C39" s="121"/>
      <c r="D39" s="121"/>
      <c r="E39" s="121"/>
      <c r="F39" s="122"/>
      <c r="I39" s="30"/>
      <c r="J39" s="30"/>
      <c r="K39" s="33"/>
      <c r="L39" s="33"/>
      <c r="M39" s="33"/>
      <c r="N39" s="33"/>
      <c r="O39" s="33"/>
      <c r="P39" s="33"/>
      <c r="Q39" s="33"/>
      <c r="R39" s="33"/>
      <c r="S39" s="33"/>
      <c r="T39" s="123"/>
      <c r="U39" s="132"/>
      <c r="V39" s="415" t="s">
        <v>198</v>
      </c>
      <c r="W39" s="415"/>
      <c r="X39" s="131" t="s">
        <v>183</v>
      </c>
      <c r="Y39" s="115">
        <v>1</v>
      </c>
      <c r="Z39" s="115">
        <v>1</v>
      </c>
      <c r="AA39" s="115"/>
      <c r="AB39" s="207">
        <f>VLOOKUP(V39,BASE!$B$5:$E$53,4,FALSE)</f>
        <v>1860.06</v>
      </c>
      <c r="AC39" s="207"/>
      <c r="AD39" s="113">
        <f t="shared" ref="AD39" si="5">TRUNC(Y39*((Z39*AB39)+(AA39*AC39)),4)</f>
        <v>1860.06</v>
      </c>
      <c r="AE39" s="32"/>
      <c r="AF39" s="39"/>
      <c r="AG39" s="38"/>
    </row>
    <row r="40" spans="1:33" s="27" customFormat="1" x14ac:dyDescent="0.25">
      <c r="A40" s="30"/>
      <c r="B40" s="122"/>
      <c r="C40" s="121"/>
      <c r="D40" s="121"/>
      <c r="E40" s="121"/>
      <c r="F40" s="122"/>
      <c r="I40" s="30">
        <f t="shared" si="2"/>
        <v>1</v>
      </c>
      <c r="J40" s="30">
        <f>IF(I40=1,1,IF(SUM(J41:J$178)+SUM(I$26:I40)&lt;$I$22,1,0))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33"/>
      <c r="T40" s="123" t="s">
        <v>60</v>
      </c>
      <c r="U40" s="132"/>
      <c r="V40" s="563" t="s">
        <v>192</v>
      </c>
      <c r="W40" s="563"/>
      <c r="X40" s="131" t="s">
        <v>183</v>
      </c>
      <c r="Y40" s="115">
        <v>1</v>
      </c>
      <c r="Z40" s="115">
        <v>1</v>
      </c>
      <c r="AA40" s="115"/>
      <c r="AB40" s="207">
        <f>VLOOKUP(V40,BASE!$B$5:$E$53,4,FALSE)</f>
        <v>2638.6723937404377</v>
      </c>
      <c r="AC40" s="207"/>
      <c r="AD40" s="113">
        <f t="shared" si="3"/>
        <v>2638.6723000000002</v>
      </c>
      <c r="AE40" s="32"/>
      <c r="AF40" s="39"/>
      <c r="AG40" s="38"/>
    </row>
    <row r="41" spans="1:33" s="27" customFormat="1" hidden="1" x14ac:dyDescent="0.25">
      <c r="A41" s="30"/>
      <c r="B41" s="122"/>
      <c r="C41" s="121"/>
      <c r="D41" s="121"/>
      <c r="E41" s="121"/>
      <c r="F41" s="122"/>
      <c r="I41" s="30">
        <f t="shared" si="2"/>
        <v>0</v>
      </c>
      <c r="J41" s="30">
        <f>IF(I41=1,1,IF(SUM(J42:J$178)+SUM(I$26:I41)&lt;$I$22,1,0))</f>
        <v>0</v>
      </c>
      <c r="K41" s="33">
        <f t="shared" si="0"/>
        <v>0</v>
      </c>
      <c r="L41" s="33">
        <f t="shared" si="1"/>
        <v>0</v>
      </c>
      <c r="M41" s="33"/>
      <c r="N41" s="33"/>
      <c r="O41" s="33"/>
      <c r="P41" s="33"/>
      <c r="Q41" s="33"/>
      <c r="R41" s="33"/>
      <c r="S41" s="33"/>
      <c r="T41" s="123"/>
      <c r="U41" s="132"/>
      <c r="V41" s="563" t="s">
        <v>19</v>
      </c>
      <c r="W41" s="563"/>
      <c r="X41" s="131" t="s">
        <v>19</v>
      </c>
      <c r="Y41" s="115">
        <v>0</v>
      </c>
      <c r="Z41" s="115">
        <v>0</v>
      </c>
      <c r="AA41" s="115"/>
      <c r="AB41" s="207">
        <v>0</v>
      </c>
      <c r="AC41" s="207"/>
      <c r="AD41" s="113">
        <f t="shared" si="3"/>
        <v>0</v>
      </c>
      <c r="AE41" s="32"/>
      <c r="AF41" s="39"/>
      <c r="AG41" s="38"/>
    </row>
    <row r="42" spans="1:33" s="101" customFormat="1" ht="22.35" customHeight="1" x14ac:dyDescent="0.25">
      <c r="A42" s="112"/>
      <c r="B42" s="112"/>
      <c r="C42" s="112"/>
      <c r="D42" s="112"/>
      <c r="E42" s="112"/>
      <c r="F42" s="112"/>
      <c r="I42" s="30">
        <v>1</v>
      </c>
      <c r="J42" s="30">
        <f>IF(I42=1,1,IF(SUM(J43:J$178)+SUM(I$26:I42)&lt;$I$22,1,0))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61"/>
      <c r="T42" s="130"/>
      <c r="U42" s="111"/>
      <c r="V42" s="129"/>
      <c r="W42" s="129"/>
      <c r="X42" s="129"/>
      <c r="Y42" s="128"/>
      <c r="Z42" s="165"/>
      <c r="AA42" s="165"/>
      <c r="AB42" s="206"/>
      <c r="AC42" s="125" t="s">
        <v>59</v>
      </c>
      <c r="AD42" s="205">
        <f>SUM(AD29:AD41)</f>
        <v>14401.7137</v>
      </c>
      <c r="AE42" s="102"/>
      <c r="AF42" s="104"/>
      <c r="AG42" s="103"/>
    </row>
    <row r="43" spans="1:33" s="27" customFormat="1" ht="31.5" customHeight="1" x14ac:dyDescent="0.25">
      <c r="A43" s="31"/>
      <c r="B43" s="31"/>
      <c r="C43" s="31"/>
      <c r="D43" s="31"/>
      <c r="E43" s="31"/>
      <c r="F43" s="31"/>
      <c r="I43" s="30">
        <v>1</v>
      </c>
      <c r="J43" s="30">
        <f>IF(I43=1,1,IF(SUM(J44:J$178)+SUM(I$26:I43)&lt;$I$22,1,0))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408" t="s">
        <v>8</v>
      </c>
      <c r="U43" s="124"/>
      <c r="V43" s="568" t="s">
        <v>58</v>
      </c>
      <c r="W43" s="568"/>
      <c r="X43" s="134" t="s">
        <v>57</v>
      </c>
      <c r="Y43" s="135" t="s">
        <v>56</v>
      </c>
      <c r="Z43" s="135" t="s">
        <v>55</v>
      </c>
      <c r="AA43" s="135" t="s">
        <v>54</v>
      </c>
      <c r="AB43" s="204" t="s">
        <v>53</v>
      </c>
      <c r="AC43" s="135" t="s">
        <v>52</v>
      </c>
      <c r="AD43" s="404" t="s">
        <v>51</v>
      </c>
      <c r="AE43" s="32"/>
      <c r="AF43" s="39"/>
      <c r="AG43" s="38"/>
    </row>
    <row r="44" spans="1:33" s="27" customFormat="1" x14ac:dyDescent="0.25">
      <c r="A44" s="30"/>
      <c r="B44" s="122"/>
      <c r="C44" s="121"/>
      <c r="D44" s="121"/>
      <c r="E44" s="121"/>
      <c r="F44" s="122"/>
      <c r="I44" s="30">
        <v>1</v>
      </c>
      <c r="J44" s="30">
        <f>IF(I44=1,1,IF(SUM(J45:J$178)+SUM(I$26:I44)&lt;$I$22,1,0))</f>
        <v>1</v>
      </c>
      <c r="K44" s="33">
        <f t="shared" si="0"/>
        <v>1</v>
      </c>
      <c r="L44" s="33">
        <f t="shared" si="1"/>
        <v>1</v>
      </c>
      <c r="M44" s="33"/>
      <c r="N44" s="33"/>
      <c r="O44" s="33"/>
      <c r="P44" s="33"/>
      <c r="Q44" s="33"/>
      <c r="R44" s="33"/>
      <c r="S44" s="33"/>
      <c r="T44" s="195"/>
      <c r="U44" s="48"/>
      <c r="V44" s="573" t="s">
        <v>50</v>
      </c>
      <c r="W44" s="573"/>
      <c r="X44" s="131"/>
      <c r="Y44" s="199"/>
      <c r="Z44" s="114"/>
      <c r="AA44" s="202"/>
      <c r="AB44" s="114"/>
      <c r="AC44" s="196"/>
      <c r="AD44" s="201">
        <f>SUM(AD45:AD69)</f>
        <v>29500.747300000003</v>
      </c>
      <c r="AE44" s="32"/>
      <c r="AF44" s="39"/>
      <c r="AG44" s="38"/>
    </row>
    <row r="45" spans="1:33" s="27" customFormat="1" x14ac:dyDescent="0.25">
      <c r="A45" s="30"/>
      <c r="B45" s="122"/>
      <c r="C45" s="121"/>
      <c r="D45" s="121"/>
      <c r="E45" s="121"/>
      <c r="F45" s="122"/>
      <c r="I45" s="30">
        <v>1</v>
      </c>
      <c r="J45" s="30">
        <f>IF(I45=1,1,IF(SUM(J46:J$178)+SUM(I$26:I45)&lt;$I$22,1,0))</f>
        <v>1</v>
      </c>
      <c r="K45" s="33">
        <f t="shared" si="0"/>
        <v>1</v>
      </c>
      <c r="L45" s="33">
        <f t="shared" si="1"/>
        <v>1</v>
      </c>
      <c r="M45" s="33"/>
      <c r="N45" s="33"/>
      <c r="O45" s="33"/>
      <c r="P45" s="33"/>
      <c r="Q45" s="33"/>
      <c r="R45" s="33"/>
      <c r="S45" s="33"/>
      <c r="T45" s="200" t="s">
        <v>49</v>
      </c>
      <c r="U45" s="48"/>
      <c r="V45" s="569" t="s">
        <v>203</v>
      </c>
      <c r="W45" s="569"/>
      <c r="X45" s="131" t="s">
        <v>204</v>
      </c>
      <c r="Y45" s="207">
        <f>VLOOKUP(X45,BASE!$B$5:$E$53,4,FALSE)</f>
        <v>18408.34</v>
      </c>
      <c r="Z45" s="198">
        <v>1</v>
      </c>
      <c r="AA45" s="197">
        <f>AB45/SUM($AB$45:$AB$111)</f>
        <v>3.9603960396039604E-2</v>
      </c>
      <c r="AB45" s="114">
        <v>40</v>
      </c>
      <c r="AC45" s="196">
        <f>Y45/220</f>
        <v>83.674272727272722</v>
      </c>
      <c r="AD45" s="113">
        <f t="shared" ref="AD45" si="6">ROUND(AB45*AC45,4)</f>
        <v>3346.9708999999998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ref="I46:I63" si="7">IF($AD46=0,0,1)</f>
        <v>0</v>
      </c>
      <c r="J46" s="30">
        <f>IF(I46=1,1,IF(SUM(J47:J$178)+SUM(I$26:I46)&lt;$I$22,1,0))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ref="AD46:AD63" si="8">ROUND(AB46*AC46,4)</f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7"/>
        <v>0</v>
      </c>
      <c r="J47" s="30">
        <f>IF(I47=1,1,IF(SUM(J48:J$178)+SUM(I$26:I47)&lt;$I$22,1,0))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8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7"/>
        <v>0</v>
      </c>
      <c r="J48" s="30">
        <f>IF(I48=1,1,IF(SUM(J49:J$178)+SUM(I$26:I48)&lt;$I$22,1,0))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8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7"/>
        <v>0</v>
      </c>
      <c r="J49" s="30">
        <f>IF(I49=1,1,IF(SUM(J50:J$178)+SUM(I$26:I49)&lt;$I$22,1,0))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8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7"/>
        <v>0</v>
      </c>
      <c r="J50" s="30">
        <f>IF(I50=1,1,IF(SUM(J51:J$178)+SUM(I$26:I50)&lt;$I$22,1,0))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8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7"/>
        <v>0</v>
      </c>
      <c r="J51" s="30">
        <f>IF(I51=1,1,IF(SUM(J52:J$178)+SUM(I$26:I51)&lt;$I$22,1,0))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8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7"/>
        <v>0</v>
      </c>
      <c r="J52" s="30">
        <f>IF(I52=1,1,IF(SUM(J53:J$178)+SUM(I$26:I52)&lt;$I$22,1,0))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8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7"/>
        <v>0</v>
      </c>
      <c r="J53" s="30">
        <f>IF(I53=1,1,IF(SUM(J54:J$178)+SUM(I$26:I53)&lt;$I$22,1,0))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8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7"/>
        <v>0</v>
      </c>
      <c r="J54" s="30">
        <f>IF(I54=1,1,IF(SUM(J55:J$178)+SUM(I$26:I54)&lt;$I$22,1,0))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8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7"/>
        <v>0</v>
      </c>
      <c r="J55" s="30">
        <f>IF(I55=1,1,IF(SUM(J56:J$178)+SUM(I$26:I55)&lt;$I$22,1,0))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8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7"/>
        <v>0</v>
      </c>
      <c r="J56" s="30">
        <f>IF(I56=1,1,IF(SUM(J57:J$178)+SUM(I$26:I56)&lt;$I$22,1,0))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8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7"/>
        <v>0</v>
      </c>
      <c r="J57" s="30">
        <f>IF(I57=1,1,IF(SUM(J58:J$178)+SUM(I$26:I57)&lt;$I$22,1,0))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8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7"/>
        <v>0</v>
      </c>
      <c r="J58" s="30">
        <f>IF(I58=1,1,IF(SUM(J59:J$178)+SUM(I$26:I58)&lt;$I$22,1,0))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8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7"/>
        <v>0</v>
      </c>
      <c r="J59" s="30">
        <f>IF(I59=1,1,IF(SUM(J60:J$178)+SUM(I$26:I59)&lt;$I$22,1,0))</f>
        <v>0</v>
      </c>
      <c r="K59" s="33">
        <f t="shared" si="0"/>
        <v>0</v>
      </c>
      <c r="L59" s="33">
        <f t="shared" si="1"/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8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7"/>
        <v>0</v>
      </c>
      <c r="J60" s="30">
        <f>IF(I60=1,1,IF(SUM(J61:J$178)+SUM(I$26:I60)&lt;$I$22,1,0))</f>
        <v>0</v>
      </c>
      <c r="K60" s="33">
        <f t="shared" si="0"/>
        <v>0</v>
      </c>
      <c r="L60" s="33">
        <f t="shared" si="1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8"/>
        <v>0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7"/>
        <v>0</v>
      </c>
      <c r="J61" s="30">
        <f>IF(I61=1,1,IF(SUM(J62:J$178)+SUM(I$26:I61)&lt;$I$22,1,0))</f>
        <v>0</v>
      </c>
      <c r="K61" s="33">
        <f t="shared" si="0"/>
        <v>0</v>
      </c>
      <c r="L61" s="33">
        <f t="shared" si="1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8"/>
        <v>0</v>
      </c>
      <c r="AE61" s="32"/>
      <c r="AF61" s="39"/>
      <c r="AG61" s="38"/>
    </row>
    <row r="62" spans="1:33" s="27" customFormat="1" hidden="1" x14ac:dyDescent="0.25">
      <c r="A62" s="30"/>
      <c r="B62" s="122"/>
      <c r="C62" s="121"/>
      <c r="D62" s="121"/>
      <c r="E62" s="121"/>
      <c r="F62" s="122"/>
      <c r="I62" s="30">
        <f t="shared" si="7"/>
        <v>0</v>
      </c>
      <c r="J62" s="30">
        <f>IF(I62=1,1,IF(SUM(J63:J$178)+SUM(I$26:I62)&lt;$I$22,1,0))</f>
        <v>0</v>
      </c>
      <c r="K62" s="33">
        <f t="shared" si="0"/>
        <v>0</v>
      </c>
      <c r="L62" s="33">
        <f t="shared" si="1"/>
        <v>0</v>
      </c>
      <c r="M62" s="33"/>
      <c r="N62" s="33"/>
      <c r="O62" s="33"/>
      <c r="P62" s="33"/>
      <c r="Q62" s="33"/>
      <c r="R62" s="33"/>
      <c r="S62" s="33"/>
      <c r="T62" s="200"/>
      <c r="U62" s="48"/>
      <c r="V62" s="569" t="s">
        <v>19</v>
      </c>
      <c r="W62" s="569"/>
      <c r="X62" s="131" t="s">
        <v>19</v>
      </c>
      <c r="Y62" s="199">
        <v>0</v>
      </c>
      <c r="Z62" s="198">
        <v>0</v>
      </c>
      <c r="AA62" s="197">
        <v>0</v>
      </c>
      <c r="AB62" s="114">
        <v>0</v>
      </c>
      <c r="AC62" s="196">
        <v>0</v>
      </c>
      <c r="AD62" s="113">
        <f t="shared" si="8"/>
        <v>0</v>
      </c>
      <c r="AE62" s="32"/>
      <c r="AF62" s="39"/>
      <c r="AG62" s="38"/>
    </row>
    <row r="63" spans="1:33" s="27" customFormat="1" hidden="1" x14ac:dyDescent="0.25">
      <c r="A63" s="30"/>
      <c r="B63" s="122"/>
      <c r="C63" s="121"/>
      <c r="D63" s="121"/>
      <c r="E63" s="121"/>
      <c r="F63" s="122"/>
      <c r="I63" s="30">
        <f t="shared" si="7"/>
        <v>0</v>
      </c>
      <c r="J63" s="30">
        <f>IF(I63=1,1,IF(SUM(J64:J$178)+SUM(I$26:I63)&lt;$I$22,1,0))</f>
        <v>0</v>
      </c>
      <c r="K63" s="33">
        <f t="shared" si="0"/>
        <v>0</v>
      </c>
      <c r="L63" s="33">
        <f t="shared" si="1"/>
        <v>0</v>
      </c>
      <c r="M63" s="33"/>
      <c r="N63" s="33"/>
      <c r="O63" s="33"/>
      <c r="P63" s="33"/>
      <c r="Q63" s="33"/>
      <c r="R63" s="33"/>
      <c r="S63" s="33"/>
      <c r="T63" s="200"/>
      <c r="U63" s="48"/>
      <c r="V63" s="569" t="s">
        <v>19</v>
      </c>
      <c r="W63" s="569"/>
      <c r="X63" s="131" t="s">
        <v>19</v>
      </c>
      <c r="Y63" s="199">
        <v>0</v>
      </c>
      <c r="Z63" s="198">
        <v>0</v>
      </c>
      <c r="AA63" s="197">
        <v>0</v>
      </c>
      <c r="AB63" s="114">
        <v>0</v>
      </c>
      <c r="AC63" s="196">
        <v>0</v>
      </c>
      <c r="AD63" s="113">
        <f t="shared" si="8"/>
        <v>0</v>
      </c>
      <c r="AE63" s="32"/>
      <c r="AF63" s="39"/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v>1</v>
      </c>
      <c r="J64" s="30">
        <f>IF(I64=1,1,IF(SUM(J70:J$178)+SUM(I$26:I64)&lt;$I$22,1,0))</f>
        <v>1</v>
      </c>
      <c r="K64" s="33">
        <f t="shared" si="0"/>
        <v>1</v>
      </c>
      <c r="L64" s="33">
        <f t="shared" si="1"/>
        <v>1</v>
      </c>
      <c r="M64" s="33"/>
      <c r="N64" s="33"/>
      <c r="O64" s="33"/>
      <c r="P64" s="33"/>
      <c r="Q64" s="33"/>
      <c r="R64" s="33"/>
      <c r="S64" s="33"/>
      <c r="T64" s="200" t="s">
        <v>48</v>
      </c>
      <c r="U64" s="48"/>
      <c r="V64" s="569" t="s">
        <v>414</v>
      </c>
      <c r="W64" s="569"/>
      <c r="X64" s="131" t="s">
        <v>306</v>
      </c>
      <c r="Y64" s="207">
        <f>VLOOKUP(X64,BASE!$B$5:$E$53,4,FALSE)</f>
        <v>14505.08</v>
      </c>
      <c r="Z64" s="198">
        <v>1</v>
      </c>
      <c r="AA64" s="197">
        <f>AB64/SUM($AB$45:$AB$111)</f>
        <v>8.9108910891089105E-2</v>
      </c>
      <c r="AB64" s="114">
        <v>90</v>
      </c>
      <c r="AC64" s="196">
        <f>Y64/220</f>
        <v>65.932181818181817</v>
      </c>
      <c r="AD64" s="113">
        <f>ROUND(AB64*AC64,4)</f>
        <v>5933.8963999999996</v>
      </c>
      <c r="AE64" s="32"/>
      <c r="AF64" s="39"/>
      <c r="AG64" s="38"/>
    </row>
    <row r="65" spans="1:33" s="27" customFormat="1" x14ac:dyDescent="0.25">
      <c r="A65" s="30"/>
      <c r="B65" s="122"/>
      <c r="C65" s="121"/>
      <c r="D65" s="121"/>
      <c r="E65" s="121"/>
      <c r="F65" s="122"/>
      <c r="I65" s="30"/>
      <c r="J65" s="30"/>
      <c r="K65" s="33"/>
      <c r="L65" s="33"/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222</v>
      </c>
      <c r="W65" s="569"/>
      <c r="X65" s="131" t="s">
        <v>202</v>
      </c>
      <c r="Y65" s="207">
        <f>VLOOKUP(X65,BASE!$B$5:$E$53,4,FALSE)</f>
        <v>11347.68</v>
      </c>
      <c r="Z65" s="198">
        <v>1</v>
      </c>
      <c r="AA65" s="197">
        <f>AB65/SUM($AB$45:$AB$111)</f>
        <v>0.10891089108910891</v>
      </c>
      <c r="AB65" s="114">
        <v>110</v>
      </c>
      <c r="AC65" s="196">
        <f>Y65/220</f>
        <v>51.580363636363636</v>
      </c>
      <c r="AD65" s="113">
        <f>ROUND(AB65*AC65,4)</f>
        <v>5673.84</v>
      </c>
      <c r="AE65" s="32"/>
      <c r="AF65" s="39"/>
      <c r="AG65" s="38"/>
    </row>
    <row r="66" spans="1:33" s="27" customFormat="1" x14ac:dyDescent="0.25">
      <c r="A66" s="30"/>
      <c r="B66" s="122"/>
      <c r="C66" s="121"/>
      <c r="D66" s="121"/>
      <c r="E66" s="121"/>
      <c r="F66" s="122"/>
      <c r="I66" s="30"/>
      <c r="J66" s="30"/>
      <c r="K66" s="33"/>
      <c r="L66" s="33"/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445</v>
      </c>
      <c r="W66" s="569"/>
      <c r="X66" s="131" t="s">
        <v>202</v>
      </c>
      <c r="Y66" s="207">
        <f>VLOOKUP(X66,BASE!$B$5:$E$53,4,FALSE)</f>
        <v>11347.68</v>
      </c>
      <c r="Z66" s="198">
        <v>1</v>
      </c>
      <c r="AA66" s="197">
        <f>AB66/SUM($AB$45:$AB$111)</f>
        <v>5.9405940594059403E-2</v>
      </c>
      <c r="AB66" s="114">
        <v>60</v>
      </c>
      <c r="AC66" s="196">
        <f>Y66/220</f>
        <v>51.580363636363636</v>
      </c>
      <c r="AD66" s="113">
        <f>ROUND(AB66*AC66,4)</f>
        <v>3094.8218000000002</v>
      </c>
      <c r="AE66" s="32"/>
      <c r="AF66" s="39"/>
      <c r="AG66" s="38"/>
    </row>
    <row r="67" spans="1:33" s="27" customFormat="1" x14ac:dyDescent="0.25">
      <c r="A67" s="30"/>
      <c r="B67" s="122"/>
      <c r="C67" s="121"/>
      <c r="D67" s="121"/>
      <c r="E67" s="121"/>
      <c r="F67" s="122"/>
      <c r="I67" s="30"/>
      <c r="J67" s="30"/>
      <c r="K67" s="33"/>
      <c r="L67" s="33"/>
      <c r="M67" s="33"/>
      <c r="N67" s="33"/>
      <c r="O67" s="33"/>
      <c r="P67" s="33"/>
      <c r="Q67" s="33"/>
      <c r="R67" s="33"/>
      <c r="S67" s="33"/>
      <c r="T67" s="200"/>
      <c r="U67" s="48"/>
      <c r="V67" s="406" t="s">
        <v>446</v>
      </c>
      <c r="W67" s="406"/>
      <c r="X67" s="131" t="s">
        <v>202</v>
      </c>
      <c r="Y67" s="207">
        <f>VLOOKUP(X67,BASE!$B$5:$E$53,4,FALSE)</f>
        <v>11347.68</v>
      </c>
      <c r="Z67" s="198">
        <v>1</v>
      </c>
      <c r="AA67" s="197">
        <f t="shared" ref="AA67:AA69" si="9">AB67/SUM($AB$45:$AB$111)</f>
        <v>5.9405940594059403E-2</v>
      </c>
      <c r="AB67" s="114">
        <v>60</v>
      </c>
      <c r="AC67" s="196">
        <f t="shared" ref="AC67:AC69" si="10">Y67/220</f>
        <v>51.580363636363636</v>
      </c>
      <c r="AD67" s="113">
        <f t="shared" ref="AD67:AD69" si="11">ROUND(AB67*AC67,4)</f>
        <v>3094.8218000000002</v>
      </c>
      <c r="AE67" s="32"/>
      <c r="AF67" s="39"/>
      <c r="AG67" s="38"/>
    </row>
    <row r="68" spans="1:33" s="27" customFormat="1" x14ac:dyDescent="0.25">
      <c r="A68" s="30"/>
      <c r="B68" s="122"/>
      <c r="C68" s="121"/>
      <c r="D68" s="121"/>
      <c r="E68" s="121"/>
      <c r="F68" s="122"/>
      <c r="I68" s="30"/>
      <c r="J68" s="30"/>
      <c r="K68" s="33"/>
      <c r="L68" s="33"/>
      <c r="M68" s="33"/>
      <c r="N68" s="33"/>
      <c r="O68" s="33"/>
      <c r="P68" s="33"/>
      <c r="Q68" s="33"/>
      <c r="R68" s="33"/>
      <c r="S68" s="33"/>
      <c r="T68" s="200"/>
      <c r="U68" s="48"/>
      <c r="V68" s="406" t="s">
        <v>451</v>
      </c>
      <c r="W68" s="406"/>
      <c r="X68" s="131" t="s">
        <v>306</v>
      </c>
      <c r="Y68" s="207">
        <f>VLOOKUP(X68,BASE!$B$5:$E$53,4,FALSE)</f>
        <v>14505.08</v>
      </c>
      <c r="Z68" s="198">
        <v>1</v>
      </c>
      <c r="AA68" s="197">
        <f t="shared" si="9"/>
        <v>8.9108910891089105E-2</v>
      </c>
      <c r="AB68" s="114">
        <v>90</v>
      </c>
      <c r="AC68" s="196">
        <f t="shared" si="10"/>
        <v>65.932181818181817</v>
      </c>
      <c r="AD68" s="113">
        <f t="shared" si="11"/>
        <v>5933.8963999999996</v>
      </c>
      <c r="AE68" s="32"/>
      <c r="AF68" s="39"/>
      <c r="AG68" s="38"/>
    </row>
    <row r="69" spans="1:33" s="27" customFormat="1" x14ac:dyDescent="0.25">
      <c r="A69" s="30"/>
      <c r="B69" s="122"/>
      <c r="C69" s="121"/>
      <c r="D69" s="121"/>
      <c r="E69" s="121"/>
      <c r="F69" s="122"/>
      <c r="I69" s="30"/>
      <c r="J69" s="30"/>
      <c r="K69" s="33"/>
      <c r="L69" s="33"/>
      <c r="M69" s="33"/>
      <c r="N69" s="33"/>
      <c r="O69" s="33"/>
      <c r="P69" s="33"/>
      <c r="Q69" s="33"/>
      <c r="R69" s="33"/>
      <c r="S69" s="33"/>
      <c r="T69" s="200"/>
      <c r="U69" s="48"/>
      <c r="V69" s="406" t="s">
        <v>449</v>
      </c>
      <c r="W69" s="406"/>
      <c r="X69" s="131" t="s">
        <v>207</v>
      </c>
      <c r="Y69" s="207">
        <f>VLOOKUP(X69,BASE!$B$5:$E$53,4,FALSE)</f>
        <v>8882.5</v>
      </c>
      <c r="Z69" s="198">
        <v>1</v>
      </c>
      <c r="AA69" s="197">
        <f t="shared" si="9"/>
        <v>5.9405940594059403E-2</v>
      </c>
      <c r="AB69" s="114">
        <v>60</v>
      </c>
      <c r="AC69" s="196">
        <f t="shared" si="10"/>
        <v>40.375</v>
      </c>
      <c r="AD69" s="113">
        <f t="shared" si="11"/>
        <v>2422.5</v>
      </c>
      <c r="AE69" s="32"/>
      <c r="AF69" s="39"/>
      <c r="AG69" s="38"/>
    </row>
    <row r="70" spans="1:33" s="27" customFormat="1" x14ac:dyDescent="0.25">
      <c r="A70" s="30"/>
      <c r="B70" s="122"/>
      <c r="C70" s="121"/>
      <c r="D70" s="121"/>
      <c r="E70" s="121"/>
      <c r="F70" s="122"/>
      <c r="I70" s="30">
        <v>1</v>
      </c>
      <c r="J70" s="30">
        <f>IF(I70=1,1,IF(SUM(J71:J$178)+SUM(I$26:I70)&lt;$I$22,1,0))</f>
        <v>1</v>
      </c>
      <c r="K70" s="33">
        <f t="shared" si="0"/>
        <v>1</v>
      </c>
      <c r="L70" s="33">
        <f t="shared" si="1"/>
        <v>1</v>
      </c>
      <c r="M70" s="33"/>
      <c r="N70" s="33"/>
      <c r="O70" s="33"/>
      <c r="P70" s="33"/>
      <c r="Q70" s="33"/>
      <c r="R70" s="33"/>
      <c r="S70" s="33"/>
      <c r="T70" s="195"/>
      <c r="U70" s="48"/>
      <c r="V70" s="573" t="s">
        <v>47</v>
      </c>
      <c r="W70" s="573"/>
      <c r="X70" s="131"/>
      <c r="Y70" s="199"/>
      <c r="Z70" s="114"/>
      <c r="AA70" s="197"/>
      <c r="AB70" s="114"/>
      <c r="AC70" s="196"/>
      <c r="AD70" s="201">
        <f>SUM(AD71:AD90)</f>
        <v>3033.7799999999997</v>
      </c>
      <c r="AE70" s="32"/>
      <c r="AF70" s="39"/>
      <c r="AG70" s="38"/>
    </row>
    <row r="71" spans="1:33" s="27" customFormat="1" x14ac:dyDescent="0.25">
      <c r="A71" s="30"/>
      <c r="B71" s="122"/>
      <c r="C71" s="121"/>
      <c r="D71" s="121"/>
      <c r="E71" s="121"/>
      <c r="F71" s="122"/>
      <c r="I71" s="30">
        <v>1</v>
      </c>
      <c r="J71" s="30">
        <f>IF(I71=1,1,IF(SUM(J72:J$178)+SUM(I$26:I71)&lt;$I$22,1,0))</f>
        <v>1</v>
      </c>
      <c r="K71" s="33">
        <f t="shared" si="0"/>
        <v>1</v>
      </c>
      <c r="L71" s="33">
        <f t="shared" si="1"/>
        <v>1</v>
      </c>
      <c r="M71" s="33"/>
      <c r="N71" s="33"/>
      <c r="O71" s="33"/>
      <c r="P71" s="33"/>
      <c r="Q71" s="33"/>
      <c r="R71" s="33"/>
      <c r="S71" s="33"/>
      <c r="T71" s="200" t="s">
        <v>46</v>
      </c>
      <c r="U71" s="48"/>
      <c r="V71" s="569" t="s">
        <v>447</v>
      </c>
      <c r="W71" s="569"/>
      <c r="X71" s="131" t="s">
        <v>237</v>
      </c>
      <c r="Y71" s="207">
        <f>VLOOKUP(X71,BASE!$B$5:$E$53,4,FALSE)</f>
        <v>3793.13</v>
      </c>
      <c r="Z71" s="198">
        <v>1</v>
      </c>
      <c r="AA71" s="197">
        <f>AB71/SUM($AB$45:$AB$111)</f>
        <v>0.10891089108910891</v>
      </c>
      <c r="AB71" s="114">
        <v>110</v>
      </c>
      <c r="AC71" s="196">
        <f>Y71/220</f>
        <v>17.241500000000002</v>
      </c>
      <c r="AD71" s="113">
        <f>ROUND(AB71*AC71,4)</f>
        <v>1896.5650000000001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ref="I72:I89" si="12">IF($AD72=0,0,1)</f>
        <v>0</v>
      </c>
      <c r="J72" s="30">
        <f>IF(I72=1,1,IF(SUM(J73:J$178)+SUM(I$26:I72)&lt;$I$22,1,0))</f>
        <v>0</v>
      </c>
      <c r="K72" s="33">
        <f t="shared" si="0"/>
        <v>0</v>
      </c>
      <c r="L72" s="33">
        <f t="shared" si="1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ref="AD72:AD90" si="13">ROUND(AB72*AC72,4)</f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12"/>
        <v>0</v>
      </c>
      <c r="J73" s="30">
        <f>IF(I73=1,1,IF(SUM(J74:J$178)+SUM(I$26:I73)&lt;$I$22,1,0))</f>
        <v>0</v>
      </c>
      <c r="K73" s="33">
        <f t="shared" si="0"/>
        <v>0</v>
      </c>
      <c r="L73" s="33">
        <f t="shared" si="1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13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12"/>
        <v>0</v>
      </c>
      <c r="J74" s="30">
        <f>IF(I74=1,1,IF(SUM(J75:J$178)+SUM(I$26:I74)&lt;$I$22,1,0))</f>
        <v>0</v>
      </c>
      <c r="K74" s="33">
        <f t="shared" si="0"/>
        <v>0</v>
      </c>
      <c r="L74" s="33">
        <f t="shared" si="1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13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12"/>
        <v>0</v>
      </c>
      <c r="J75" s="30">
        <f>IF(I75=1,1,IF(SUM(J76:J$178)+SUM(I$26:I75)&lt;$I$22,1,0))</f>
        <v>0</v>
      </c>
      <c r="K75" s="33">
        <f t="shared" si="0"/>
        <v>0</v>
      </c>
      <c r="L75" s="33">
        <f t="shared" si="1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13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12"/>
        <v>0</v>
      </c>
      <c r="J76" s="30">
        <f>IF(I76=1,1,IF(SUM(J77:J$178)+SUM(I$26:I76)&lt;$I$22,1,0))</f>
        <v>0</v>
      </c>
      <c r="K76" s="33">
        <f t="shared" si="0"/>
        <v>0</v>
      </c>
      <c r="L76" s="33">
        <f t="shared" si="1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13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12"/>
        <v>0</v>
      </c>
      <c r="J77" s="30">
        <f>IF(I77=1,1,IF(SUM(J78:J$178)+SUM(I$26:I77)&lt;$I$22,1,0))</f>
        <v>0</v>
      </c>
      <c r="K77" s="33">
        <f t="shared" si="0"/>
        <v>0</v>
      </c>
      <c r="L77" s="33">
        <f t="shared" si="1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13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12"/>
        <v>0</v>
      </c>
      <c r="J78" s="30">
        <f>IF(I78=1,1,IF(SUM(J79:J$178)+SUM(I$26:I78)&lt;$I$22,1,0))</f>
        <v>0</v>
      </c>
      <c r="K78" s="33">
        <f t="shared" si="0"/>
        <v>0</v>
      </c>
      <c r="L78" s="33">
        <f t="shared" si="1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13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12"/>
        <v>0</v>
      </c>
      <c r="J79" s="30">
        <f>IF(I79=1,1,IF(SUM(J80:J$178)+SUM(I$26:I79)&lt;$I$22,1,0))</f>
        <v>0</v>
      </c>
      <c r="K79" s="33">
        <f t="shared" si="0"/>
        <v>0</v>
      </c>
      <c r="L79" s="33">
        <f t="shared" si="1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13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12"/>
        <v>0</v>
      </c>
      <c r="J80" s="30">
        <f>IF(I80=1,1,IF(SUM(J81:J$178)+SUM(I$26:I80)&lt;$I$22,1,0))</f>
        <v>0</v>
      </c>
      <c r="K80" s="33">
        <f t="shared" si="0"/>
        <v>0</v>
      </c>
      <c r="L80" s="33">
        <f t="shared" si="1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13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12"/>
        <v>0</v>
      </c>
      <c r="J81" s="30">
        <f>IF(I81=1,1,IF(SUM(J82:J$178)+SUM(I$26:I81)&lt;$I$22,1,0))</f>
        <v>0</v>
      </c>
      <c r="K81" s="33">
        <f t="shared" si="0"/>
        <v>0</v>
      </c>
      <c r="L81" s="33">
        <f t="shared" si="1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13"/>
        <v>0</v>
      </c>
      <c r="AE81" s="32"/>
      <c r="AF81" s="39"/>
      <c r="AG81" s="38"/>
    </row>
    <row r="82" spans="1:33" s="27" customFormat="1" hidden="1" x14ac:dyDescent="0.25">
      <c r="A82" s="30"/>
      <c r="B82" s="122"/>
      <c r="C82" s="121"/>
      <c r="D82" s="121"/>
      <c r="E82" s="121"/>
      <c r="F82" s="122"/>
      <c r="I82" s="30">
        <f t="shared" si="12"/>
        <v>0</v>
      </c>
      <c r="J82" s="30">
        <f>IF(I82=1,1,IF(SUM(J83:J$178)+SUM(I$26:I82)&lt;$I$22,1,0))</f>
        <v>0</v>
      </c>
      <c r="K82" s="33">
        <f t="shared" si="0"/>
        <v>0</v>
      </c>
      <c r="L82" s="33">
        <f t="shared" si="1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13"/>
        <v>0</v>
      </c>
      <c r="AE82" s="32"/>
      <c r="AF82" s="39"/>
      <c r="AG82" s="38"/>
    </row>
    <row r="83" spans="1:33" s="27" customFormat="1" hidden="1" x14ac:dyDescent="0.25">
      <c r="A83" s="30"/>
      <c r="B83" s="122"/>
      <c r="C83" s="121"/>
      <c r="D83" s="121"/>
      <c r="E83" s="121"/>
      <c r="F83" s="122"/>
      <c r="I83" s="30">
        <f t="shared" si="12"/>
        <v>0</v>
      </c>
      <c r="J83" s="30">
        <f>IF(I83=1,1,IF(SUM(J84:J$178)+SUM(I$26:I83)&lt;$I$22,1,0))</f>
        <v>0</v>
      </c>
      <c r="K83" s="33">
        <f t="shared" si="0"/>
        <v>0</v>
      </c>
      <c r="L83" s="33">
        <f t="shared" si="1"/>
        <v>0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13"/>
        <v>0</v>
      </c>
      <c r="AE83" s="32"/>
      <c r="AF83" s="39"/>
      <c r="AG83" s="38"/>
    </row>
    <row r="84" spans="1:33" s="27" customFormat="1" hidden="1" x14ac:dyDescent="0.25">
      <c r="A84" s="30"/>
      <c r="B84" s="122"/>
      <c r="C84" s="121"/>
      <c r="D84" s="121"/>
      <c r="E84" s="121"/>
      <c r="F84" s="122"/>
      <c r="I84" s="30">
        <f t="shared" si="12"/>
        <v>0</v>
      </c>
      <c r="J84" s="30">
        <f>IF(I84=1,1,IF(SUM(J85:J$178)+SUM(I$26:I84)&lt;$I$22,1,0))</f>
        <v>0</v>
      </c>
      <c r="K84" s="33">
        <f t="shared" si="0"/>
        <v>0</v>
      </c>
      <c r="L84" s="33">
        <f t="shared" si="1"/>
        <v>0</v>
      </c>
      <c r="M84" s="33"/>
      <c r="N84" s="33"/>
      <c r="O84" s="33"/>
      <c r="P84" s="33"/>
      <c r="Q84" s="33"/>
      <c r="R84" s="33"/>
      <c r="S84" s="33"/>
      <c r="T84" s="200"/>
      <c r="U84" s="48"/>
      <c r="V84" s="569" t="s">
        <v>19</v>
      </c>
      <c r="W84" s="569"/>
      <c r="X84" s="131" t="s">
        <v>19</v>
      </c>
      <c r="Y84" s="199">
        <v>0</v>
      </c>
      <c r="Z84" s="198">
        <v>0</v>
      </c>
      <c r="AA84" s="197">
        <v>0</v>
      </c>
      <c r="AB84" s="114">
        <v>0</v>
      </c>
      <c r="AC84" s="196">
        <v>0</v>
      </c>
      <c r="AD84" s="113">
        <f t="shared" si="13"/>
        <v>0</v>
      </c>
      <c r="AE84" s="32"/>
      <c r="AF84" s="39"/>
      <c r="AG84" s="38"/>
    </row>
    <row r="85" spans="1:33" s="27" customFormat="1" hidden="1" x14ac:dyDescent="0.25">
      <c r="A85" s="30"/>
      <c r="B85" s="122"/>
      <c r="C85" s="121"/>
      <c r="D85" s="121"/>
      <c r="E85" s="121"/>
      <c r="F85" s="122"/>
      <c r="I85" s="30">
        <f t="shared" si="12"/>
        <v>0</v>
      </c>
      <c r="J85" s="30">
        <f>IF(I85=1,1,IF(SUM(J86:J$178)+SUM(I$26:I85)&lt;$I$22,1,0))</f>
        <v>0</v>
      </c>
      <c r="K85" s="33">
        <f t="shared" si="0"/>
        <v>0</v>
      </c>
      <c r="L85" s="33">
        <f t="shared" si="1"/>
        <v>0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si="13"/>
        <v>0</v>
      </c>
      <c r="AE85" s="32"/>
      <c r="AF85" s="39"/>
      <c r="AG85" s="38"/>
    </row>
    <row r="86" spans="1:33" s="27" customFormat="1" hidden="1" x14ac:dyDescent="0.25">
      <c r="A86" s="30"/>
      <c r="B86" s="122"/>
      <c r="C86" s="121"/>
      <c r="D86" s="121"/>
      <c r="E86" s="121"/>
      <c r="F86" s="122"/>
      <c r="I86" s="30">
        <f t="shared" si="12"/>
        <v>0</v>
      </c>
      <c r="J86" s="30">
        <f>IF(I86=1,1,IF(SUM(J87:J$178)+SUM(I$26:I86)&lt;$I$22,1,0))</f>
        <v>0</v>
      </c>
      <c r="K86" s="33">
        <f t="shared" si="0"/>
        <v>0</v>
      </c>
      <c r="L86" s="33">
        <f t="shared" si="1"/>
        <v>0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si="13"/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si="12"/>
        <v>0</v>
      </c>
      <c r="J87" s="30">
        <f>IF(I87=1,1,IF(SUM(J88:J$178)+SUM(I$26:I87)&lt;$I$22,1,0))</f>
        <v>0</v>
      </c>
      <c r="K87" s="33">
        <f t="shared" si="0"/>
        <v>0</v>
      </c>
      <c r="L87" s="33">
        <f t="shared" si="1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13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12"/>
        <v>0</v>
      </c>
      <c r="J88" s="30">
        <f>IF(I88=1,1,IF(SUM(J89:J$178)+SUM(I$26:I88)&lt;$I$22,1,0))</f>
        <v>0</v>
      </c>
      <c r="K88" s="33">
        <f t="shared" si="0"/>
        <v>0</v>
      </c>
      <c r="L88" s="33">
        <f t="shared" si="1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13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12"/>
        <v>0</v>
      </c>
      <c r="J89" s="30">
        <f>IF(I89=1,1,IF(SUM(J90:J$178)+SUM(I$26:I89)&lt;$I$22,1,0))</f>
        <v>0</v>
      </c>
      <c r="K89" s="33">
        <f t="shared" si="0"/>
        <v>0</v>
      </c>
      <c r="L89" s="33">
        <f t="shared" si="1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13"/>
        <v>0</v>
      </c>
      <c r="AE89" s="32"/>
      <c r="AF89" s="39"/>
      <c r="AG89" s="38"/>
    </row>
    <row r="90" spans="1:33" s="27" customFormat="1" x14ac:dyDescent="0.25">
      <c r="A90" s="30"/>
      <c r="B90" s="122"/>
      <c r="C90" s="121"/>
      <c r="D90" s="121"/>
      <c r="E90" s="121"/>
      <c r="F90" s="122"/>
      <c r="I90" s="30">
        <v>1</v>
      </c>
      <c r="J90" s="30">
        <f>IF(I90=1,1,IF(SUM(J91:J$178)+SUM(I$26:I90)&lt;$I$22,1,0))</f>
        <v>1</v>
      </c>
      <c r="K90" s="33">
        <f t="shared" si="0"/>
        <v>1</v>
      </c>
      <c r="L90" s="33">
        <f t="shared" si="1"/>
        <v>1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448</v>
      </c>
      <c r="W90" s="569"/>
      <c r="X90" s="131" t="s">
        <v>228</v>
      </c>
      <c r="Y90" s="207">
        <f>VLOOKUP(X90,BASE!$B$5:$E$53,4,FALSE)</f>
        <v>2274.4299999999998</v>
      </c>
      <c r="Z90" s="198">
        <v>1</v>
      </c>
      <c r="AA90" s="197">
        <f>AB90/SUM($AB$45:$AB$111)</f>
        <v>0.10891089108910891</v>
      </c>
      <c r="AB90" s="114">
        <v>110</v>
      </c>
      <c r="AC90" s="196">
        <f>Y90/220</f>
        <v>10.338318181818181</v>
      </c>
      <c r="AD90" s="113">
        <f t="shared" si="13"/>
        <v>1137.2149999999999</v>
      </c>
      <c r="AE90" s="32"/>
      <c r="AF90" s="39"/>
      <c r="AG90" s="38"/>
    </row>
    <row r="91" spans="1:33" s="27" customFormat="1" x14ac:dyDescent="0.25">
      <c r="A91" s="30"/>
      <c r="B91" s="122"/>
      <c r="C91" s="121"/>
      <c r="D91" s="121"/>
      <c r="E91" s="121"/>
      <c r="F91" s="122"/>
      <c r="I91" s="30">
        <v>1</v>
      </c>
      <c r="J91" s="30">
        <f>IF(I91=1,1,IF(SUM(J92:J$178)+SUM(I$26:I91)&lt;$I$22,1,0))</f>
        <v>1</v>
      </c>
      <c r="K91" s="33">
        <f t="shared" si="0"/>
        <v>1</v>
      </c>
      <c r="L91" s="33">
        <f t="shared" si="1"/>
        <v>1</v>
      </c>
      <c r="M91" s="33"/>
      <c r="N91" s="33"/>
      <c r="O91" s="33"/>
      <c r="P91" s="33"/>
      <c r="Q91" s="33"/>
      <c r="R91" s="33"/>
      <c r="S91" s="33"/>
      <c r="T91" s="195"/>
      <c r="U91" s="48"/>
      <c r="V91" s="573" t="s">
        <v>45</v>
      </c>
      <c r="W91" s="573"/>
      <c r="X91" s="131"/>
      <c r="Y91" s="199"/>
      <c r="Z91" s="114"/>
      <c r="AA91" s="202"/>
      <c r="AB91" s="114"/>
      <c r="AC91" s="196"/>
      <c r="AD91" s="201">
        <f>SUM(AD92:AD111)</f>
        <v>2601.7345</v>
      </c>
      <c r="AE91" s="32"/>
      <c r="AF91" s="39"/>
      <c r="AG91" s="38"/>
    </row>
    <row r="92" spans="1:33" s="27" customFormat="1" x14ac:dyDescent="0.25">
      <c r="A92" s="30"/>
      <c r="B92" s="122"/>
      <c r="C92" s="121"/>
      <c r="D92" s="121"/>
      <c r="E92" s="121"/>
      <c r="F92" s="122"/>
      <c r="I92" s="30">
        <v>1</v>
      </c>
      <c r="J92" s="30">
        <f>IF(I92=1,1,IF(SUM(J93:J$178)+SUM(I$26:I92)&lt;$I$22,1,0))</f>
        <v>1</v>
      </c>
      <c r="K92" s="33">
        <f t="shared" si="0"/>
        <v>1</v>
      </c>
      <c r="L92" s="33">
        <f t="shared" si="1"/>
        <v>1</v>
      </c>
      <c r="M92" s="33"/>
      <c r="N92" s="33"/>
      <c r="O92" s="33"/>
      <c r="P92" s="33"/>
      <c r="Q92" s="33"/>
      <c r="R92" s="33"/>
      <c r="S92" s="33"/>
      <c r="T92" s="200" t="s">
        <v>44</v>
      </c>
      <c r="U92" s="48"/>
      <c r="V92" s="569" t="s">
        <v>419</v>
      </c>
      <c r="W92" s="569"/>
      <c r="X92" s="131" t="s">
        <v>246</v>
      </c>
      <c r="Y92" s="207">
        <f>VLOOKUP(X92,BASE!$B$5:$E$53,4,FALSE)</f>
        <v>2044.22</v>
      </c>
      <c r="Z92" s="198">
        <v>1</v>
      </c>
      <c r="AA92" s="197">
        <f t="shared" ref="AA92:AA93" si="14">AB92/SUM($AB$45:$AB$111)</f>
        <v>0.21782178217821782</v>
      </c>
      <c r="AB92" s="114">
        <v>220</v>
      </c>
      <c r="AC92" s="196">
        <f t="shared" ref="AC92:AC93" si="15">Y92/220</f>
        <v>9.2919090909090905</v>
      </c>
      <c r="AD92" s="113">
        <f t="shared" ref="AD92:AD110" si="16">ROUND(AB92*AC92,4)</f>
        <v>2044.22</v>
      </c>
      <c r="AE92" s="32"/>
      <c r="AF92" s="39"/>
      <c r="AG92" s="38"/>
    </row>
    <row r="93" spans="1:33" s="27" customFormat="1" x14ac:dyDescent="0.25">
      <c r="A93" s="30"/>
      <c r="B93" s="122"/>
      <c r="C93" s="121"/>
      <c r="D93" s="121"/>
      <c r="E93" s="121"/>
      <c r="F93" s="122"/>
      <c r="I93" s="30">
        <v>1</v>
      </c>
      <c r="J93" s="30">
        <f>IF(I93=1,1,IF(SUM(J94:J$178)+SUM(I$26:I93)&lt;$I$22,1,0))</f>
        <v>1</v>
      </c>
      <c r="K93" s="33">
        <f t="shared" si="0"/>
        <v>1</v>
      </c>
      <c r="L93" s="33">
        <f t="shared" si="1"/>
        <v>1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450</v>
      </c>
      <c r="W93" s="569"/>
      <c r="X93" s="131" t="s">
        <v>246</v>
      </c>
      <c r="Y93" s="207">
        <f>VLOOKUP(X93,BASE!$B$5:$E$53,4,FALSE)</f>
        <v>2044.22</v>
      </c>
      <c r="Z93" s="198">
        <v>1</v>
      </c>
      <c r="AA93" s="197">
        <f t="shared" si="14"/>
        <v>5.9405940594059403E-2</v>
      </c>
      <c r="AB93" s="114">
        <v>60</v>
      </c>
      <c r="AC93" s="196">
        <f t="shared" si="15"/>
        <v>9.2919090909090905</v>
      </c>
      <c r="AD93" s="113">
        <f t="shared" si="16"/>
        <v>557.5145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ref="I94:I111" si="17">IF($AD94=0,0,1)</f>
        <v>0</v>
      </c>
      <c r="J94" s="30">
        <f>IF(I94=1,1,IF(SUM(J95:J$178)+SUM(I$26:I94)&lt;$I$22,1,0))</f>
        <v>0</v>
      </c>
      <c r="K94" s="33">
        <f t="shared" si="0"/>
        <v>0</v>
      </c>
      <c r="L94" s="33">
        <f t="shared" si="1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6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7"/>
        <v>0</v>
      </c>
      <c r="J95" s="30">
        <f>IF(I95=1,1,IF(SUM(J96:J$178)+SUM(I$26:I95)&lt;$I$22,1,0))</f>
        <v>0</v>
      </c>
      <c r="K95" s="33">
        <f t="shared" si="0"/>
        <v>0</v>
      </c>
      <c r="L95" s="33">
        <f t="shared" si="1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6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17"/>
        <v>0</v>
      </c>
      <c r="J96" s="30">
        <f>IF(I96=1,1,IF(SUM(J97:J$178)+SUM(I$26:I96)&lt;$I$22,1,0))</f>
        <v>0</v>
      </c>
      <c r="K96" s="33">
        <f t="shared" si="0"/>
        <v>0</v>
      </c>
      <c r="L96" s="33">
        <f t="shared" si="1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6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17"/>
        <v>0</v>
      </c>
      <c r="J97" s="30">
        <f>IF(I97=1,1,IF(SUM(J98:J$178)+SUM(I$26:I97)&lt;$I$22,1,0))</f>
        <v>0</v>
      </c>
      <c r="K97" s="33">
        <f t="shared" si="0"/>
        <v>0</v>
      </c>
      <c r="L97" s="33">
        <f t="shared" si="1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/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6"/>
        <v>0</v>
      </c>
      <c r="AE97" s="32"/>
      <c r="AF97" s="39"/>
      <c r="AG97" s="38"/>
    </row>
    <row r="98" spans="1:33" s="27" customFormat="1" hidden="1" x14ac:dyDescent="0.25">
      <c r="A98" s="30"/>
      <c r="B98" s="122"/>
      <c r="C98" s="121"/>
      <c r="D98" s="121"/>
      <c r="E98" s="121"/>
      <c r="F98" s="122"/>
      <c r="I98" s="30">
        <f t="shared" si="17"/>
        <v>0</v>
      </c>
      <c r="J98" s="30">
        <f>IF(I98=1,1,IF(SUM(J99:J$178)+SUM(I$26:I98)&lt;$I$22,1,0))</f>
        <v>0</v>
      </c>
      <c r="K98" s="33">
        <f t="shared" si="0"/>
        <v>0</v>
      </c>
      <c r="L98" s="33">
        <f t="shared" si="1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6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17"/>
        <v>0</v>
      </c>
      <c r="J99" s="30">
        <f>IF(I99=1,1,IF(SUM(J100:J$178)+SUM(I$26:I99)&lt;$I$22,1,0))</f>
        <v>0</v>
      </c>
      <c r="K99" s="33">
        <f t="shared" ref="K99:K164" si="18">MAX(I99:J99)</f>
        <v>0</v>
      </c>
      <c r="L99" s="33">
        <f t="shared" ref="L99:L164" si="19">K99</f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6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17"/>
        <v>0</v>
      </c>
      <c r="J100" s="30">
        <f>IF(I100=1,1,IF(SUM(J101:J$178)+SUM(I$26:I100)&lt;$I$22,1,0))</f>
        <v>0</v>
      </c>
      <c r="K100" s="33">
        <f t="shared" si="18"/>
        <v>0</v>
      </c>
      <c r="L100" s="33">
        <f t="shared" si="19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6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7"/>
        <v>0</v>
      </c>
      <c r="J101" s="30">
        <f>IF(I101=1,1,IF(SUM(J102:J$178)+SUM(I$26:I101)&lt;$I$22,1,0))</f>
        <v>0</v>
      </c>
      <c r="K101" s="33">
        <f t="shared" si="18"/>
        <v>0</v>
      </c>
      <c r="L101" s="33">
        <f t="shared" si="19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6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17"/>
        <v>0</v>
      </c>
      <c r="J102" s="30">
        <f>IF(I102=1,1,IF(SUM(J103:J$178)+SUM(I$26:I102)&lt;$I$22,1,0))</f>
        <v>0</v>
      </c>
      <c r="K102" s="33">
        <f t="shared" si="18"/>
        <v>0</v>
      </c>
      <c r="L102" s="33">
        <f t="shared" si="19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6"/>
        <v>0</v>
      </c>
      <c r="AE102" s="32"/>
      <c r="AF102" s="39"/>
      <c r="AG102" s="38"/>
    </row>
    <row r="103" spans="1:33" s="27" customFormat="1" hidden="1" x14ac:dyDescent="0.25">
      <c r="A103" s="30"/>
      <c r="B103" s="122"/>
      <c r="C103" s="121"/>
      <c r="D103" s="121"/>
      <c r="E103" s="121"/>
      <c r="F103" s="122"/>
      <c r="I103" s="30">
        <f t="shared" si="17"/>
        <v>0</v>
      </c>
      <c r="J103" s="30">
        <f>IF(I103=1,1,IF(SUM(J104:J$178)+SUM(I$26:I103)&lt;$I$22,1,0))</f>
        <v>0</v>
      </c>
      <c r="K103" s="33">
        <f t="shared" si="18"/>
        <v>0</v>
      </c>
      <c r="L103" s="33">
        <f t="shared" si="19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6"/>
        <v>0</v>
      </c>
      <c r="AE103" s="32"/>
      <c r="AF103" s="39"/>
      <c r="AG103" s="38"/>
    </row>
    <row r="104" spans="1:33" s="27" customFormat="1" hidden="1" x14ac:dyDescent="0.25">
      <c r="A104" s="30"/>
      <c r="B104" s="122"/>
      <c r="C104" s="121"/>
      <c r="D104" s="121"/>
      <c r="E104" s="121"/>
      <c r="F104" s="122"/>
      <c r="I104" s="30">
        <f t="shared" si="17"/>
        <v>0</v>
      </c>
      <c r="J104" s="30">
        <f>IF(I104=1,1,IF(SUM(J105:J$178)+SUM(I$26:I104)&lt;$I$22,1,0))</f>
        <v>0</v>
      </c>
      <c r="K104" s="33">
        <f t="shared" si="18"/>
        <v>0</v>
      </c>
      <c r="L104" s="33">
        <f t="shared" si="19"/>
        <v>0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6"/>
        <v>0</v>
      </c>
      <c r="AE104" s="32"/>
      <c r="AF104" s="39"/>
      <c r="AG104" s="38"/>
    </row>
    <row r="105" spans="1:33" s="27" customFormat="1" ht="14.45" hidden="1" customHeight="1" x14ac:dyDescent="0.25">
      <c r="A105" s="30"/>
      <c r="B105" s="122"/>
      <c r="C105" s="121"/>
      <c r="D105" s="121"/>
      <c r="E105" s="121"/>
      <c r="F105" s="122"/>
      <c r="I105" s="30">
        <f t="shared" si="17"/>
        <v>0</v>
      </c>
      <c r="J105" s="30">
        <f>IF(I105=1,1,IF(SUM(J106:J$178)+SUM(I$26:I105)&lt;$I$22,1,0))</f>
        <v>0</v>
      </c>
      <c r="K105" s="33">
        <f t="shared" si="18"/>
        <v>0</v>
      </c>
      <c r="L105" s="33">
        <f t="shared" si="19"/>
        <v>0</v>
      </c>
      <c r="M105" s="33"/>
      <c r="N105" s="33"/>
      <c r="O105" s="33"/>
      <c r="P105" s="33"/>
      <c r="Q105" s="33"/>
      <c r="R105" s="33"/>
      <c r="S105" s="33"/>
      <c r="T105" s="200"/>
      <c r="U105" s="48"/>
      <c r="V105" s="569" t="s">
        <v>19</v>
      </c>
      <c r="W105" s="569"/>
      <c r="X105" s="131" t="s">
        <v>19</v>
      </c>
      <c r="Y105" s="199">
        <v>0</v>
      </c>
      <c r="Z105" s="198">
        <v>0</v>
      </c>
      <c r="AA105" s="197">
        <v>0</v>
      </c>
      <c r="AB105" s="114">
        <v>0</v>
      </c>
      <c r="AC105" s="196">
        <v>0</v>
      </c>
      <c r="AD105" s="113">
        <f t="shared" si="16"/>
        <v>0</v>
      </c>
      <c r="AE105" s="32"/>
      <c r="AF105" s="39"/>
      <c r="AG105" s="38"/>
    </row>
    <row r="106" spans="1:33" s="27" customFormat="1" hidden="1" x14ac:dyDescent="0.25">
      <c r="A106" s="30"/>
      <c r="B106" s="122"/>
      <c r="C106" s="121"/>
      <c r="D106" s="121"/>
      <c r="E106" s="121"/>
      <c r="F106" s="122"/>
      <c r="I106" s="30">
        <f t="shared" si="17"/>
        <v>0</v>
      </c>
      <c r="J106" s="30">
        <f>IF(I106=1,1,IF(SUM(J107:J$178)+SUM(I$26:I106)&lt;$I$22,1,0))</f>
        <v>0</v>
      </c>
      <c r="K106" s="33">
        <f t="shared" si="18"/>
        <v>0</v>
      </c>
      <c r="L106" s="33">
        <f t="shared" si="19"/>
        <v>0</v>
      </c>
      <c r="M106" s="33"/>
      <c r="N106" s="33"/>
      <c r="O106" s="33"/>
      <c r="P106" s="33"/>
      <c r="Q106" s="33"/>
      <c r="R106" s="33"/>
      <c r="S106" s="33"/>
      <c r="T106" s="200"/>
      <c r="U106" s="48"/>
      <c r="V106" s="569" t="s">
        <v>19</v>
      </c>
      <c r="W106" s="569"/>
      <c r="X106" s="131" t="s">
        <v>19</v>
      </c>
      <c r="Y106" s="199">
        <v>0</v>
      </c>
      <c r="Z106" s="198">
        <v>0</v>
      </c>
      <c r="AA106" s="197">
        <v>0</v>
      </c>
      <c r="AB106" s="114">
        <v>0</v>
      </c>
      <c r="AC106" s="196">
        <v>0</v>
      </c>
      <c r="AD106" s="113">
        <f t="shared" si="16"/>
        <v>0</v>
      </c>
      <c r="AE106" s="32"/>
      <c r="AF106" s="39"/>
      <c r="AG106" s="38"/>
    </row>
    <row r="107" spans="1:33" s="27" customFormat="1" hidden="1" x14ac:dyDescent="0.25">
      <c r="A107" s="30"/>
      <c r="B107" s="122"/>
      <c r="C107" s="121"/>
      <c r="D107" s="121"/>
      <c r="E107" s="121"/>
      <c r="F107" s="122"/>
      <c r="I107" s="30">
        <f t="shared" si="17"/>
        <v>0</v>
      </c>
      <c r="J107" s="30">
        <f>IF(I107=1,1,IF(SUM(J108:J$178)+SUM(I$26:I107)&lt;$I$22,1,0))</f>
        <v>0</v>
      </c>
      <c r="K107" s="33">
        <f t="shared" si="18"/>
        <v>0</v>
      </c>
      <c r="L107" s="33">
        <f t="shared" si="19"/>
        <v>0</v>
      </c>
      <c r="M107" s="33"/>
      <c r="N107" s="33"/>
      <c r="O107" s="33"/>
      <c r="P107" s="33"/>
      <c r="Q107" s="33"/>
      <c r="R107" s="33"/>
      <c r="S107" s="33"/>
      <c r="T107" s="200"/>
      <c r="U107" s="48"/>
      <c r="V107" s="569" t="s">
        <v>19</v>
      </c>
      <c r="W107" s="569"/>
      <c r="X107" s="131" t="s">
        <v>19</v>
      </c>
      <c r="Y107" s="199">
        <v>0</v>
      </c>
      <c r="Z107" s="198">
        <v>0</v>
      </c>
      <c r="AA107" s="197">
        <v>0</v>
      </c>
      <c r="AB107" s="114">
        <v>0</v>
      </c>
      <c r="AC107" s="196">
        <v>0</v>
      </c>
      <c r="AD107" s="113">
        <f t="shared" si="16"/>
        <v>0</v>
      </c>
      <c r="AE107" s="32"/>
      <c r="AF107" s="39"/>
      <c r="AG107" s="38"/>
    </row>
    <row r="108" spans="1:33" s="27" customFormat="1" hidden="1" x14ac:dyDescent="0.25">
      <c r="A108" s="30"/>
      <c r="B108" s="122"/>
      <c r="C108" s="121"/>
      <c r="D108" s="121"/>
      <c r="E108" s="121"/>
      <c r="F108" s="122"/>
      <c r="I108" s="30">
        <f t="shared" si="17"/>
        <v>0</v>
      </c>
      <c r="J108" s="30">
        <f>IF(I108=1,1,IF(SUM(J109:J$178)+SUM(I$26:I108)&lt;$I$22,1,0))</f>
        <v>0</v>
      </c>
      <c r="K108" s="33">
        <f t="shared" si="18"/>
        <v>0</v>
      </c>
      <c r="L108" s="33">
        <f t="shared" si="19"/>
        <v>0</v>
      </c>
      <c r="M108" s="33"/>
      <c r="N108" s="33"/>
      <c r="O108" s="33"/>
      <c r="P108" s="33"/>
      <c r="Q108" s="33"/>
      <c r="R108" s="33"/>
      <c r="S108" s="33"/>
      <c r="T108" s="200"/>
      <c r="U108" s="48"/>
      <c r="V108" s="569" t="s">
        <v>19</v>
      </c>
      <c r="W108" s="569"/>
      <c r="X108" s="131" t="s">
        <v>19</v>
      </c>
      <c r="Y108" s="199">
        <v>0</v>
      </c>
      <c r="Z108" s="198">
        <v>0</v>
      </c>
      <c r="AA108" s="197">
        <v>0</v>
      </c>
      <c r="AB108" s="114">
        <v>0</v>
      </c>
      <c r="AC108" s="196">
        <v>0</v>
      </c>
      <c r="AD108" s="113">
        <f t="shared" si="16"/>
        <v>0</v>
      </c>
      <c r="AE108" s="32"/>
      <c r="AF108" s="39"/>
      <c r="AG108" s="38"/>
    </row>
    <row r="109" spans="1:33" s="27" customFormat="1" hidden="1" x14ac:dyDescent="0.25">
      <c r="A109" s="30"/>
      <c r="B109" s="122"/>
      <c r="C109" s="121"/>
      <c r="D109" s="121"/>
      <c r="E109" s="121"/>
      <c r="F109" s="122"/>
      <c r="I109" s="30">
        <f t="shared" si="17"/>
        <v>0</v>
      </c>
      <c r="J109" s="30">
        <f>IF(I109=1,1,IF(SUM(J110:J$178)+SUM(I$26:I109)&lt;$I$22,1,0))</f>
        <v>0</v>
      </c>
      <c r="K109" s="33">
        <f t="shared" si="18"/>
        <v>0</v>
      </c>
      <c r="L109" s="33">
        <f t="shared" si="19"/>
        <v>0</v>
      </c>
      <c r="M109" s="33"/>
      <c r="N109" s="33"/>
      <c r="O109" s="33"/>
      <c r="P109" s="33"/>
      <c r="Q109" s="33"/>
      <c r="R109" s="33"/>
      <c r="S109" s="33"/>
      <c r="T109" s="200"/>
      <c r="U109" s="48"/>
      <c r="V109" s="569" t="s">
        <v>19</v>
      </c>
      <c r="W109" s="569"/>
      <c r="X109" s="131" t="s">
        <v>19</v>
      </c>
      <c r="Y109" s="199">
        <v>0</v>
      </c>
      <c r="Z109" s="198">
        <v>0</v>
      </c>
      <c r="AA109" s="197">
        <v>0</v>
      </c>
      <c r="AB109" s="114">
        <v>0</v>
      </c>
      <c r="AC109" s="196">
        <v>0</v>
      </c>
      <c r="AD109" s="113">
        <f t="shared" si="16"/>
        <v>0</v>
      </c>
      <c r="AE109" s="32"/>
      <c r="AF109" s="39"/>
      <c r="AG109" s="38"/>
    </row>
    <row r="110" spans="1:33" s="27" customFormat="1" hidden="1" x14ac:dyDescent="0.25">
      <c r="A110" s="30"/>
      <c r="B110" s="122"/>
      <c r="C110" s="121"/>
      <c r="D110" s="121"/>
      <c r="E110" s="121"/>
      <c r="F110" s="122"/>
      <c r="I110" s="30">
        <f t="shared" si="17"/>
        <v>0</v>
      </c>
      <c r="J110" s="30">
        <f>IF(I110=1,1,IF(SUM(J111:J$178)+SUM(I$26:I110)&lt;$I$22,1,0))</f>
        <v>0</v>
      </c>
      <c r="K110" s="33">
        <f t="shared" si="18"/>
        <v>0</v>
      </c>
      <c r="L110" s="33">
        <f t="shared" si="19"/>
        <v>0</v>
      </c>
      <c r="M110" s="33"/>
      <c r="N110" s="33"/>
      <c r="O110" s="33"/>
      <c r="P110" s="33"/>
      <c r="Q110" s="33"/>
      <c r="R110" s="33"/>
      <c r="S110" s="33"/>
      <c r="T110" s="200"/>
      <c r="U110" s="48"/>
      <c r="V110" s="569" t="s">
        <v>19</v>
      </c>
      <c r="W110" s="569"/>
      <c r="X110" s="131" t="s">
        <v>19</v>
      </c>
      <c r="Y110" s="199">
        <v>0</v>
      </c>
      <c r="Z110" s="198">
        <v>0</v>
      </c>
      <c r="AA110" s="197">
        <v>0</v>
      </c>
      <c r="AB110" s="114">
        <v>0</v>
      </c>
      <c r="AC110" s="196">
        <v>0</v>
      </c>
      <c r="AD110" s="113">
        <f t="shared" si="16"/>
        <v>0</v>
      </c>
      <c r="AE110" s="32"/>
      <c r="AF110" s="39"/>
      <c r="AG110" s="38"/>
    </row>
    <row r="111" spans="1:33" s="27" customFormat="1" x14ac:dyDescent="0.25">
      <c r="A111" s="30"/>
      <c r="B111" s="122"/>
      <c r="C111" s="121"/>
      <c r="D111" s="121"/>
      <c r="E111" s="121"/>
      <c r="F111" s="122"/>
      <c r="I111" s="30">
        <f t="shared" si="17"/>
        <v>0</v>
      </c>
      <c r="J111" s="30">
        <f>IF(I111=1,1,IF(SUM(J112:J$178)+SUM(I$26:I111)&lt;$I$22,1,0))</f>
        <v>1</v>
      </c>
      <c r="K111" s="33">
        <f t="shared" si="18"/>
        <v>1</v>
      </c>
      <c r="L111" s="33">
        <f t="shared" si="19"/>
        <v>1</v>
      </c>
      <c r="M111" s="33"/>
      <c r="N111" s="33"/>
      <c r="O111" s="33"/>
      <c r="P111" s="33"/>
      <c r="Q111" s="33"/>
      <c r="R111" s="33"/>
      <c r="S111" s="33"/>
      <c r="T111" s="200"/>
      <c r="U111" s="48"/>
      <c r="V111" s="569"/>
      <c r="W111" s="569"/>
      <c r="X111" s="131"/>
      <c r="Y111" s="207"/>
      <c r="Z111" s="198"/>
      <c r="AA111" s="197"/>
      <c r="AB111" s="114"/>
      <c r="AC111" s="196"/>
      <c r="AD111" s="113"/>
      <c r="AE111" s="32"/>
      <c r="AF111" s="39"/>
      <c r="AG111" s="38"/>
    </row>
    <row r="112" spans="1:33" s="27" customFormat="1" x14ac:dyDescent="0.25">
      <c r="A112" s="31"/>
      <c r="B112" s="31"/>
      <c r="C112" s="31"/>
      <c r="D112" s="31"/>
      <c r="E112" s="31"/>
      <c r="F112" s="31"/>
      <c r="I112" s="30">
        <v>1</v>
      </c>
      <c r="J112" s="30">
        <f>IF(I112=1,1,IF(SUM(J115:J$178)+SUM(I$26:I112)&lt;$I$22,1,0))</f>
        <v>1</v>
      </c>
      <c r="K112" s="33">
        <f t="shared" si="18"/>
        <v>1</v>
      </c>
      <c r="L112" s="33">
        <f t="shared" si="19"/>
        <v>1</v>
      </c>
      <c r="M112" s="33"/>
      <c r="N112" s="33"/>
      <c r="O112" s="33"/>
      <c r="P112" s="33"/>
      <c r="Q112" s="33"/>
      <c r="R112" s="33"/>
      <c r="S112" s="33"/>
      <c r="T112" s="195"/>
      <c r="U112" s="48"/>
      <c r="V112" s="570"/>
      <c r="W112" s="570"/>
      <c r="X112" s="194"/>
      <c r="Y112" s="193"/>
      <c r="Z112" s="191"/>
      <c r="AA112" s="192"/>
      <c r="AB112" s="191"/>
      <c r="AC112" s="160" t="s">
        <v>43</v>
      </c>
      <c r="AD112" s="190">
        <f>AD44+AD70+AD91</f>
        <v>35136.2618</v>
      </c>
      <c r="AE112" s="32"/>
      <c r="AF112" s="39"/>
      <c r="AG112" s="38"/>
    </row>
    <row r="113" spans="1:33" s="101" customFormat="1" ht="14.45" customHeight="1" x14ac:dyDescent="0.25">
      <c r="A113" s="30"/>
      <c r="B113" s="122"/>
      <c r="C113" s="121"/>
      <c r="D113" s="121"/>
      <c r="E113" s="121"/>
      <c r="F113" s="122"/>
      <c r="G113" s="64"/>
      <c r="H113" s="408"/>
      <c r="I113" s="30">
        <v>1</v>
      </c>
      <c r="J113" s="30">
        <f>H113</f>
        <v>0</v>
      </c>
      <c r="K113" s="33">
        <f t="shared" si="18"/>
        <v>1</v>
      </c>
      <c r="L113" s="33">
        <f t="shared" si="19"/>
        <v>1</v>
      </c>
      <c r="M113" s="33"/>
      <c r="N113" s="33"/>
      <c r="O113" s="33"/>
      <c r="P113" s="33"/>
      <c r="Q113" s="33"/>
      <c r="R113" s="33"/>
      <c r="S113" s="61"/>
      <c r="T113" s="157">
        <v>1</v>
      </c>
      <c r="U113" s="168"/>
      <c r="V113" s="185"/>
      <c r="W113" s="185"/>
      <c r="X113" s="185"/>
      <c r="Y113" s="184"/>
      <c r="Z113" s="183"/>
      <c r="AA113" s="183"/>
      <c r="AB113" s="189" t="s">
        <v>42</v>
      </c>
      <c r="AC113" s="188">
        <v>0.84040000000000004</v>
      </c>
      <c r="AD113" s="187">
        <f>$AD$112*AC113*T113</f>
        <v>29528.514416720001</v>
      </c>
      <c r="AE113" s="102"/>
      <c r="AF113" s="104"/>
      <c r="AG113" s="103"/>
    </row>
    <row r="114" spans="1:33" s="101" customFormat="1" ht="22.35" customHeight="1" x14ac:dyDescent="0.25">
      <c r="A114" s="112"/>
      <c r="B114" s="112"/>
      <c r="C114" s="112"/>
      <c r="D114" s="112"/>
      <c r="E114" s="112"/>
      <c r="F114" s="112"/>
      <c r="I114" s="30">
        <v>1</v>
      </c>
      <c r="J114" s="30">
        <f>IF(I114=1,1,IF(SUM(J117:J$178)+SUM(I$26:I114)&lt;$I$22,1,0))</f>
        <v>1</v>
      </c>
      <c r="K114" s="33">
        <f t="shared" si="18"/>
        <v>1</v>
      </c>
      <c r="L114" s="33">
        <f t="shared" si="19"/>
        <v>1</v>
      </c>
      <c r="M114" s="33"/>
      <c r="N114" s="33"/>
      <c r="O114" s="33"/>
      <c r="P114" s="33"/>
      <c r="Q114" s="33"/>
      <c r="R114" s="33"/>
      <c r="S114" s="61"/>
      <c r="T114" s="186"/>
      <c r="U114" s="168"/>
      <c r="V114" s="185"/>
      <c r="W114" s="185"/>
      <c r="X114" s="185"/>
      <c r="Y114" s="184"/>
      <c r="Z114" s="183"/>
      <c r="AA114" s="183"/>
      <c r="AB114" s="182"/>
      <c r="AC114" s="181" t="s">
        <v>41</v>
      </c>
      <c r="AD114" s="180">
        <f>AD112+AD113</f>
        <v>64664.776216719998</v>
      </c>
      <c r="AE114" s="102"/>
      <c r="AF114" s="104"/>
      <c r="AG114" s="103"/>
    </row>
    <row r="115" spans="1:33" s="101" customFormat="1" ht="25.35" customHeight="1" x14ac:dyDescent="0.25">
      <c r="A115" s="112"/>
      <c r="B115" s="112"/>
      <c r="C115" s="112"/>
      <c r="D115" s="112"/>
      <c r="E115" s="112"/>
      <c r="F115" s="112"/>
      <c r="G115" s="100"/>
      <c r="H115" s="100"/>
      <c r="I115" s="30">
        <v>1</v>
      </c>
      <c r="J115" s="30">
        <f>IF(I115=1,1,IF(SUM(J117:J$178)+SUM(I$26:I115)&lt;$I$22,1,0))</f>
        <v>1</v>
      </c>
      <c r="K115" s="33">
        <f t="shared" si="18"/>
        <v>1</v>
      </c>
      <c r="L115" s="33">
        <f t="shared" si="19"/>
        <v>1</v>
      </c>
      <c r="M115" s="33"/>
      <c r="N115" s="33"/>
      <c r="O115" s="33"/>
      <c r="P115" s="33"/>
      <c r="Q115" s="33"/>
      <c r="R115" s="33"/>
      <c r="S115" s="61"/>
      <c r="T115" s="179" t="s">
        <v>40</v>
      </c>
      <c r="U115" s="168"/>
      <c r="V115" s="178" t="s">
        <v>39</v>
      </c>
      <c r="W115" s="177"/>
      <c r="X115" s="167"/>
      <c r="Y115" s="177"/>
      <c r="Z115" s="176"/>
      <c r="AA115" s="176"/>
      <c r="AB115" s="176"/>
      <c r="AC115" s="125"/>
      <c r="AD115" s="175"/>
      <c r="AE115" s="102"/>
      <c r="AF115" s="104"/>
      <c r="AG115" s="103"/>
    </row>
    <row r="116" spans="1:33" s="101" customFormat="1" ht="14.45" customHeight="1" x14ac:dyDescent="0.25">
      <c r="A116" s="112"/>
      <c r="B116" s="112"/>
      <c r="C116" s="112"/>
      <c r="D116" s="112"/>
      <c r="E116" s="112"/>
      <c r="F116" s="112"/>
      <c r="G116" s="64"/>
      <c r="H116" s="408"/>
      <c r="I116" s="30">
        <v>1</v>
      </c>
      <c r="J116" s="30">
        <f t="shared" ref="J116:J125" si="20">I116</f>
        <v>1</v>
      </c>
      <c r="K116" s="33">
        <f t="shared" si="18"/>
        <v>1</v>
      </c>
      <c r="L116" s="33">
        <f t="shared" si="19"/>
        <v>1</v>
      </c>
      <c r="M116" s="33"/>
      <c r="N116" s="33"/>
      <c r="O116" s="33"/>
      <c r="P116" s="33"/>
      <c r="Q116" s="33"/>
      <c r="R116" s="33"/>
      <c r="S116" s="61"/>
      <c r="T116" s="157">
        <v>1</v>
      </c>
      <c r="U116" s="168"/>
      <c r="V116" s="169"/>
      <c r="W116" s="169"/>
      <c r="X116" s="169"/>
      <c r="Y116" s="164"/>
      <c r="Z116" s="164" t="s">
        <v>38</v>
      </c>
      <c r="AA116" s="174">
        <v>0.3</v>
      </c>
      <c r="AB116" s="173" t="s">
        <v>37</v>
      </c>
      <c r="AC116" s="172">
        <v>0.16300804173005867</v>
      </c>
      <c r="AD116" s="113">
        <f>ROUND($AD$114*AC116*T116,4)</f>
        <v>10540.878500000001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408"/>
      <c r="I117" s="30">
        <f t="shared" ref="I117:I125" si="21">IF($AD117=0,0,1)</f>
        <v>0</v>
      </c>
      <c r="J117" s="30">
        <f t="shared" si="20"/>
        <v>0</v>
      </c>
      <c r="K117" s="33">
        <f t="shared" si="18"/>
        <v>0</v>
      </c>
      <c r="L117" s="33">
        <f t="shared" si="19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71"/>
      <c r="AA117" s="170"/>
      <c r="AB117" s="164" t="s">
        <v>36</v>
      </c>
      <c r="AC117" s="163">
        <v>0.05</v>
      </c>
      <c r="AD117" s="113">
        <f t="shared" ref="AD117:AD125" si="22">ROUND($AD$114*AC117*T117,4)</f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/>
      <c r="H118" s="408"/>
      <c r="I118" s="30">
        <f t="shared" si="21"/>
        <v>0</v>
      </c>
      <c r="J118" s="30">
        <f t="shared" si="20"/>
        <v>0</v>
      </c>
      <c r="K118" s="33">
        <f t="shared" si="18"/>
        <v>0</v>
      </c>
      <c r="L118" s="33">
        <f t="shared" si="19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9"/>
      <c r="W118" s="169"/>
      <c r="X118" s="169"/>
      <c r="Y118" s="166"/>
      <c r="Z118" s="165"/>
      <c r="AA118" s="165"/>
      <c r="AB118" s="164" t="s">
        <v>36</v>
      </c>
      <c r="AC118" s="163">
        <v>7.6999999999999999E-2</v>
      </c>
      <c r="AD118" s="113">
        <f t="shared" si="22"/>
        <v>0</v>
      </c>
      <c r="AE118" s="102"/>
      <c r="AF118" s="104"/>
      <c r="AG118" s="103"/>
    </row>
    <row r="119" spans="1:33" s="101" customFormat="1" ht="14.45" hidden="1" customHeight="1" x14ac:dyDescent="0.25">
      <c r="A119" s="112"/>
      <c r="B119" s="112"/>
      <c r="C119" s="112"/>
      <c r="D119" s="112"/>
      <c r="E119" s="112"/>
      <c r="F119" s="112"/>
      <c r="G119" s="64"/>
      <c r="H119" s="408"/>
      <c r="I119" s="30">
        <f t="shared" si="21"/>
        <v>0</v>
      </c>
      <c r="J119" s="30">
        <f t="shared" si="20"/>
        <v>0</v>
      </c>
      <c r="K119" s="33">
        <f t="shared" si="18"/>
        <v>0</v>
      </c>
      <c r="L119" s="33">
        <f t="shared" si="19"/>
        <v>0</v>
      </c>
      <c r="M119" s="33"/>
      <c r="N119" s="33"/>
      <c r="O119" s="33"/>
      <c r="P119" s="33"/>
      <c r="Q119" s="33"/>
      <c r="R119" s="33"/>
      <c r="S119" s="61"/>
      <c r="T119" s="157">
        <v>0</v>
      </c>
      <c r="U119" s="168"/>
      <c r="V119" s="169"/>
      <c r="W119" s="169"/>
      <c r="X119" s="169"/>
      <c r="Y119" s="166"/>
      <c r="Z119" s="165"/>
      <c r="AA119" s="165"/>
      <c r="AB119" s="164" t="s">
        <v>35</v>
      </c>
      <c r="AC119" s="163">
        <v>1.4999999999999999E-2</v>
      </c>
      <c r="AD119" s="113">
        <f t="shared" si="22"/>
        <v>0</v>
      </c>
      <c r="AE119" s="102"/>
      <c r="AF119" s="104"/>
      <c r="AG119" s="103"/>
    </row>
    <row r="120" spans="1:33" s="101" customFormat="1" ht="14.45" hidden="1" customHeight="1" x14ac:dyDescent="0.25">
      <c r="A120" s="112"/>
      <c r="B120" s="112"/>
      <c r="C120" s="112"/>
      <c r="D120" s="112"/>
      <c r="E120" s="112"/>
      <c r="F120" s="112"/>
      <c r="G120" s="64"/>
      <c r="H120" s="408"/>
      <c r="I120" s="30">
        <f t="shared" si="21"/>
        <v>0</v>
      </c>
      <c r="J120" s="30">
        <f t="shared" si="20"/>
        <v>0</v>
      </c>
      <c r="K120" s="33">
        <f t="shared" si="18"/>
        <v>0</v>
      </c>
      <c r="L120" s="33">
        <f t="shared" si="19"/>
        <v>0</v>
      </c>
      <c r="M120" s="33"/>
      <c r="N120" s="33"/>
      <c r="O120" s="33"/>
      <c r="P120" s="33"/>
      <c r="Q120" s="33"/>
      <c r="R120" s="33"/>
      <c r="S120" s="61"/>
      <c r="T120" s="157">
        <v>0</v>
      </c>
      <c r="U120" s="168"/>
      <c r="V120" s="169"/>
      <c r="W120" s="169"/>
      <c r="X120" s="169"/>
      <c r="Y120" s="166"/>
      <c r="Z120" s="165"/>
      <c r="AA120" s="165"/>
      <c r="AB120" s="164" t="s">
        <v>35</v>
      </c>
      <c r="AC120" s="163">
        <v>2.7E-2</v>
      </c>
      <c r="AD120" s="113">
        <f t="shared" si="22"/>
        <v>0</v>
      </c>
      <c r="AE120" s="102"/>
      <c r="AF120" s="104"/>
      <c r="AG120" s="103"/>
    </row>
    <row r="121" spans="1:33" s="101" customFormat="1" ht="14.45" hidden="1" customHeight="1" x14ac:dyDescent="0.25">
      <c r="A121" s="112"/>
      <c r="B121" s="112"/>
      <c r="C121" s="112"/>
      <c r="D121" s="112"/>
      <c r="E121" s="112"/>
      <c r="F121" s="112"/>
      <c r="G121" s="64"/>
      <c r="H121" s="408"/>
      <c r="I121" s="30">
        <f t="shared" si="21"/>
        <v>0</v>
      </c>
      <c r="J121" s="30">
        <f t="shared" si="20"/>
        <v>0</v>
      </c>
      <c r="K121" s="33">
        <f t="shared" si="18"/>
        <v>0</v>
      </c>
      <c r="L121" s="33">
        <f t="shared" si="19"/>
        <v>0</v>
      </c>
      <c r="M121" s="33"/>
      <c r="N121" s="33"/>
      <c r="O121" s="33"/>
      <c r="P121" s="33"/>
      <c r="Q121" s="33"/>
      <c r="R121" s="33"/>
      <c r="S121" s="61"/>
      <c r="T121" s="157">
        <v>0</v>
      </c>
      <c r="U121" s="168"/>
      <c r="V121" s="169"/>
      <c r="W121" s="169"/>
      <c r="X121" s="169"/>
      <c r="Y121" s="166"/>
      <c r="Z121" s="165"/>
      <c r="AA121" s="165"/>
      <c r="AB121" s="164"/>
      <c r="AC121" s="163"/>
      <c r="AD121" s="113">
        <f t="shared" si="22"/>
        <v>0</v>
      </c>
      <c r="AE121" s="102"/>
      <c r="AF121" s="104"/>
      <c r="AG121" s="103"/>
    </row>
    <row r="122" spans="1:33" s="101" customFormat="1" ht="14.45" hidden="1" customHeight="1" x14ac:dyDescent="0.25">
      <c r="A122" s="112"/>
      <c r="B122" s="112"/>
      <c r="C122" s="112"/>
      <c r="D122" s="112"/>
      <c r="E122" s="112"/>
      <c r="F122" s="112"/>
      <c r="G122" s="64"/>
      <c r="H122" s="408"/>
      <c r="I122" s="30">
        <f t="shared" si="21"/>
        <v>0</v>
      </c>
      <c r="J122" s="30">
        <f t="shared" si="20"/>
        <v>0</v>
      </c>
      <c r="K122" s="33">
        <f t="shared" si="18"/>
        <v>0</v>
      </c>
      <c r="L122" s="33">
        <f t="shared" si="19"/>
        <v>0</v>
      </c>
      <c r="M122" s="33"/>
      <c r="N122" s="33"/>
      <c r="O122" s="33"/>
      <c r="P122" s="33"/>
      <c r="Q122" s="33"/>
      <c r="R122" s="33"/>
      <c r="S122" s="61"/>
      <c r="T122" s="157">
        <v>0</v>
      </c>
      <c r="U122" s="168"/>
      <c r="V122" s="169"/>
      <c r="W122" s="169"/>
      <c r="X122" s="169"/>
      <c r="Y122" s="166"/>
      <c r="Z122" s="165"/>
      <c r="AA122" s="165"/>
      <c r="AB122" s="164"/>
      <c r="AC122" s="163"/>
      <c r="AD122" s="113">
        <f t="shared" si="22"/>
        <v>0</v>
      </c>
      <c r="AE122" s="102"/>
      <c r="AF122" s="104"/>
      <c r="AG122" s="103"/>
    </row>
    <row r="123" spans="1:33" s="101" customFormat="1" ht="14.45" hidden="1" customHeight="1" x14ac:dyDescent="0.25">
      <c r="A123" s="112"/>
      <c r="B123" s="112"/>
      <c r="C123" s="112"/>
      <c r="D123" s="112"/>
      <c r="E123" s="112"/>
      <c r="F123" s="112"/>
      <c r="G123" s="64"/>
      <c r="H123" s="408"/>
      <c r="I123" s="30">
        <f t="shared" si="21"/>
        <v>0</v>
      </c>
      <c r="J123" s="30">
        <f t="shared" si="20"/>
        <v>0</v>
      </c>
      <c r="K123" s="33">
        <f t="shared" si="18"/>
        <v>0</v>
      </c>
      <c r="L123" s="33">
        <f t="shared" si="19"/>
        <v>0</v>
      </c>
      <c r="M123" s="33"/>
      <c r="N123" s="33"/>
      <c r="O123" s="33"/>
      <c r="P123" s="33"/>
      <c r="Q123" s="33"/>
      <c r="R123" s="33"/>
      <c r="S123" s="61"/>
      <c r="T123" s="157">
        <v>0</v>
      </c>
      <c r="U123" s="168"/>
      <c r="V123" s="169"/>
      <c r="W123" s="169"/>
      <c r="X123" s="169"/>
      <c r="Y123" s="166"/>
      <c r="Z123" s="165"/>
      <c r="AA123" s="165"/>
      <c r="AB123" s="164"/>
      <c r="AC123" s="163"/>
      <c r="AD123" s="113">
        <f t="shared" si="22"/>
        <v>0</v>
      </c>
      <c r="AE123" s="102"/>
      <c r="AF123" s="104"/>
      <c r="AG123" s="103"/>
    </row>
    <row r="124" spans="1:33" s="101" customFormat="1" ht="14.45" hidden="1" customHeight="1" x14ac:dyDescent="0.25">
      <c r="A124" s="112"/>
      <c r="B124" s="112"/>
      <c r="C124" s="112"/>
      <c r="D124" s="112"/>
      <c r="E124" s="112"/>
      <c r="F124" s="112"/>
      <c r="G124" s="64"/>
      <c r="H124" s="408"/>
      <c r="I124" s="30">
        <f t="shared" si="21"/>
        <v>0</v>
      </c>
      <c r="J124" s="30">
        <f t="shared" si="20"/>
        <v>0</v>
      </c>
      <c r="K124" s="33">
        <f t="shared" si="18"/>
        <v>0</v>
      </c>
      <c r="L124" s="33">
        <f t="shared" si="19"/>
        <v>0</v>
      </c>
      <c r="M124" s="33"/>
      <c r="N124" s="33"/>
      <c r="O124" s="33"/>
      <c r="P124" s="33"/>
      <c r="Q124" s="33"/>
      <c r="R124" s="33"/>
      <c r="S124" s="61"/>
      <c r="T124" s="157">
        <v>0</v>
      </c>
      <c r="U124" s="168"/>
      <c r="V124" s="169"/>
      <c r="W124" s="169"/>
      <c r="X124" s="169"/>
      <c r="Y124" s="166"/>
      <c r="Z124" s="165"/>
      <c r="AA124" s="165"/>
      <c r="AB124" s="164"/>
      <c r="AC124" s="163"/>
      <c r="AD124" s="113">
        <f t="shared" si="22"/>
        <v>0</v>
      </c>
      <c r="AE124" s="102"/>
      <c r="AF124" s="104"/>
      <c r="AG124" s="103"/>
    </row>
    <row r="125" spans="1:33" s="101" customFormat="1" ht="14.45" hidden="1" customHeight="1" x14ac:dyDescent="0.25">
      <c r="A125" s="112"/>
      <c r="B125" s="112"/>
      <c r="C125" s="112"/>
      <c r="D125" s="112"/>
      <c r="E125" s="112"/>
      <c r="F125" s="112"/>
      <c r="G125" s="64"/>
      <c r="H125" s="408"/>
      <c r="I125" s="30">
        <f t="shared" si="21"/>
        <v>0</v>
      </c>
      <c r="J125" s="30">
        <f t="shared" si="20"/>
        <v>0</v>
      </c>
      <c r="K125" s="33">
        <f t="shared" si="18"/>
        <v>0</v>
      </c>
      <c r="L125" s="33">
        <f t="shared" si="19"/>
        <v>0</v>
      </c>
      <c r="M125" s="33"/>
      <c r="N125" s="33"/>
      <c r="O125" s="33"/>
      <c r="P125" s="33"/>
      <c r="Q125" s="33"/>
      <c r="R125" s="33"/>
      <c r="S125" s="61"/>
      <c r="T125" s="157">
        <v>0</v>
      </c>
      <c r="U125" s="168"/>
      <c r="V125" s="167"/>
      <c r="W125" s="167"/>
      <c r="X125" s="167"/>
      <c r="Y125" s="166"/>
      <c r="Z125" s="165"/>
      <c r="AA125" s="165"/>
      <c r="AB125" s="164"/>
      <c r="AC125" s="163"/>
      <c r="AD125" s="113">
        <f t="shared" si="22"/>
        <v>0</v>
      </c>
      <c r="AE125" s="102"/>
      <c r="AF125" s="104"/>
      <c r="AG125" s="103"/>
    </row>
    <row r="126" spans="1:33" s="27" customFormat="1" x14ac:dyDescent="0.25">
      <c r="A126" s="30"/>
      <c r="B126" s="122"/>
      <c r="C126" s="121"/>
      <c r="D126" s="121"/>
      <c r="E126" s="121"/>
      <c r="F126" s="122"/>
      <c r="I126" s="30">
        <v>1</v>
      </c>
      <c r="J126" s="62">
        <v>1</v>
      </c>
      <c r="K126" s="33">
        <f t="shared" si="18"/>
        <v>1</v>
      </c>
      <c r="L126" s="33">
        <f t="shared" si="19"/>
        <v>1</v>
      </c>
      <c r="M126" s="33"/>
      <c r="N126" s="33"/>
      <c r="O126" s="33"/>
      <c r="P126" s="33"/>
      <c r="Q126" s="33"/>
      <c r="R126" s="33"/>
      <c r="S126" s="33"/>
      <c r="T126" s="162"/>
      <c r="U126" s="48"/>
      <c r="V126" s="161"/>
      <c r="W126" s="161"/>
      <c r="X126" s="88"/>
      <c r="Y126" s="88"/>
      <c r="Z126" s="86"/>
      <c r="AA126" s="86"/>
      <c r="AB126" s="160"/>
      <c r="AC126" s="159" t="s">
        <v>34</v>
      </c>
      <c r="AD126" s="158">
        <f>SUM(AD116:AD125)</f>
        <v>10540.878500000001</v>
      </c>
      <c r="AE126" s="32"/>
      <c r="AF126" s="39"/>
      <c r="AG126" s="38"/>
    </row>
    <row r="127" spans="1:33" s="27" customFormat="1" x14ac:dyDescent="0.25">
      <c r="A127" s="31"/>
      <c r="B127" s="31"/>
      <c r="C127" s="31"/>
      <c r="D127" s="31"/>
      <c r="E127" s="31"/>
      <c r="F127" s="31"/>
      <c r="I127" s="30">
        <v>1</v>
      </c>
      <c r="J127" s="62">
        <v>1</v>
      </c>
      <c r="K127" s="33">
        <f t="shared" si="18"/>
        <v>1</v>
      </c>
      <c r="L127" s="33">
        <f t="shared" si="19"/>
        <v>1</v>
      </c>
      <c r="M127" s="33"/>
      <c r="N127" s="33"/>
      <c r="O127" s="33"/>
      <c r="P127" s="33"/>
      <c r="Q127" s="33"/>
      <c r="R127" s="33"/>
      <c r="S127" s="33"/>
      <c r="T127" s="156"/>
      <c r="U127" s="48"/>
      <c r="V127" s="153"/>
      <c r="W127" s="151"/>
      <c r="X127" s="151"/>
      <c r="Y127" s="80"/>
      <c r="Z127" s="78"/>
      <c r="AA127" s="78"/>
      <c r="AB127" s="155"/>
      <c r="AC127" s="148" t="s">
        <v>33</v>
      </c>
      <c r="AD127" s="147">
        <f>TRUNC(AD114+AD126,2)</f>
        <v>75205.649999999994</v>
      </c>
      <c r="AE127" s="32"/>
      <c r="AF127" s="39"/>
      <c r="AG127" s="104"/>
    </row>
    <row r="128" spans="1:33" s="27" customFormat="1" x14ac:dyDescent="0.25">
      <c r="A128" s="31"/>
      <c r="B128" s="31"/>
      <c r="C128" s="31"/>
      <c r="D128" s="31"/>
      <c r="E128" s="31"/>
      <c r="F128" s="31"/>
      <c r="I128" s="30">
        <v>1</v>
      </c>
      <c r="J128" s="62">
        <v>1</v>
      </c>
      <c r="K128" s="33">
        <f t="shared" si="18"/>
        <v>1</v>
      </c>
      <c r="L128" s="33">
        <f t="shared" si="19"/>
        <v>1</v>
      </c>
      <c r="M128" s="33"/>
      <c r="N128" s="33"/>
      <c r="O128" s="33"/>
      <c r="P128" s="33"/>
      <c r="Q128" s="33"/>
      <c r="R128" s="33"/>
      <c r="S128" s="33"/>
      <c r="T128" s="409" t="s">
        <v>32</v>
      </c>
      <c r="U128" s="124"/>
      <c r="V128" s="153"/>
      <c r="W128" s="152"/>
      <c r="X128" s="152"/>
      <c r="Y128" s="151"/>
      <c r="Z128" s="150"/>
      <c r="AA128" s="150"/>
      <c r="AB128" s="149"/>
      <c r="AC128" s="148" t="s">
        <v>31</v>
      </c>
      <c r="AD128" s="147">
        <f>TRUNC(AD42+AD127,2)</f>
        <v>89607.360000000001</v>
      </c>
      <c r="AE128" s="32"/>
      <c r="AF128" s="39"/>
      <c r="AG128" s="38"/>
    </row>
    <row r="129" spans="1:33" s="101" customFormat="1" ht="22.35" customHeight="1" x14ac:dyDescent="0.25">
      <c r="A129" s="112"/>
      <c r="B129" s="112"/>
      <c r="C129" s="112"/>
      <c r="D129" s="112"/>
      <c r="E129" s="112"/>
      <c r="F129" s="112"/>
      <c r="I129" s="62">
        <v>1</v>
      </c>
      <c r="J129" s="62">
        <v>1</v>
      </c>
      <c r="K129" s="61">
        <f t="shared" si="18"/>
        <v>1</v>
      </c>
      <c r="L129" s="61">
        <f t="shared" si="19"/>
        <v>1</v>
      </c>
      <c r="M129" s="61"/>
      <c r="N129" s="61"/>
      <c r="O129" s="61"/>
      <c r="P129" s="61"/>
      <c r="Q129" s="61"/>
      <c r="R129" s="61"/>
      <c r="S129" s="61"/>
      <c r="T129" s="146">
        <v>13.5</v>
      </c>
      <c r="U129" s="145"/>
      <c r="V129" s="571" t="s">
        <v>30</v>
      </c>
      <c r="W129" s="571"/>
      <c r="X129" s="418" t="str">
        <f>IF($AD$127=0,"ZERO",CONCATENATE(TEXT(T129,"#.##0,00")," ",AC25))</f>
        <v>13,50 Km</v>
      </c>
      <c r="Y129" s="417"/>
      <c r="Z129" s="144"/>
      <c r="AA129" s="143"/>
      <c r="AB129" s="142"/>
      <c r="AC129" s="141" t="s">
        <v>29</v>
      </c>
      <c r="AD129" s="140">
        <f>IF(T129=0,0,ROUND(AD128/T129,2))</f>
        <v>6637.58</v>
      </c>
      <c r="AE129" s="102"/>
      <c r="AF129" s="104"/>
      <c r="AG129" s="103"/>
    </row>
    <row r="130" spans="1:33" s="27" customFormat="1" ht="39.6" customHeight="1" x14ac:dyDescent="0.25">
      <c r="A130" s="31"/>
      <c r="B130" s="31"/>
      <c r="C130" s="31"/>
      <c r="D130" s="31"/>
      <c r="E130" s="31"/>
      <c r="F130" s="31"/>
      <c r="I130" s="30">
        <v>1</v>
      </c>
      <c r="J130" s="30">
        <f>IF(I130=1,1,IF(SUM(J131:J$178)+SUM(I$26:I130)&lt;$I$22,1,0))</f>
        <v>1</v>
      </c>
      <c r="K130" s="33">
        <f t="shared" si="18"/>
        <v>1</v>
      </c>
      <c r="L130" s="33">
        <f t="shared" si="19"/>
        <v>1</v>
      </c>
      <c r="M130" s="33"/>
      <c r="N130" s="33"/>
      <c r="O130" s="33"/>
      <c r="P130" s="33"/>
      <c r="Q130" s="33"/>
      <c r="R130" s="33"/>
      <c r="S130" s="33"/>
      <c r="T130" s="408" t="s">
        <v>8</v>
      </c>
      <c r="U130" s="124"/>
      <c r="V130" s="568" t="s">
        <v>28</v>
      </c>
      <c r="W130" s="568"/>
      <c r="X130" s="568"/>
      <c r="Y130" s="568"/>
      <c r="Z130" s="568"/>
      <c r="AA130" s="403" t="s">
        <v>22</v>
      </c>
      <c r="AB130" s="407" t="s">
        <v>21</v>
      </c>
      <c r="AC130" s="135" t="s">
        <v>24</v>
      </c>
      <c r="AD130" s="134" t="s">
        <v>20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122"/>
      <c r="I131" s="30">
        <v>1</v>
      </c>
      <c r="J131" s="30">
        <f>IF(I131=1,1,IF(SUM(J132:J$178)+SUM(I$26:I131)&lt;$I$22,1,0))</f>
        <v>1</v>
      </c>
      <c r="K131" s="33">
        <f t="shared" si="18"/>
        <v>1</v>
      </c>
      <c r="L131" s="33">
        <f t="shared" si="19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>ROUND(AC131*AB131,4)</f>
        <v>0</v>
      </c>
      <c r="AE131" s="32"/>
      <c r="AF131" s="39"/>
      <c r="AG131" s="38"/>
    </row>
    <row r="132" spans="1:33" s="27" customFormat="1" hidden="1" x14ac:dyDescent="0.25">
      <c r="A132" s="30"/>
      <c r="B132" s="122"/>
      <c r="C132" s="121"/>
      <c r="D132" s="121"/>
      <c r="E132" s="121"/>
      <c r="F132" s="31"/>
      <c r="I132" s="30">
        <f t="shared" ref="I132:I141" si="23">IF($AD132=0,0,1)</f>
        <v>0</v>
      </c>
      <c r="J132" s="30">
        <f>IF(I132=1,1,IF(SUM(J133:J$178)+SUM(I$26:I132)&lt;$I$22,1,0))</f>
        <v>0</v>
      </c>
      <c r="K132" s="33">
        <f t="shared" si="18"/>
        <v>0</v>
      </c>
      <c r="L132" s="33">
        <f t="shared" si="19"/>
        <v>0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ref="AD132:AD141" si="24">ROUND(AC132*AB132,4)</f>
        <v>0</v>
      </c>
      <c r="AE132" s="32"/>
      <c r="AF132" s="39"/>
      <c r="AG132" s="38"/>
    </row>
    <row r="133" spans="1:33" s="27" customFormat="1" hidden="1" x14ac:dyDescent="0.25">
      <c r="A133" s="30"/>
      <c r="B133" s="122"/>
      <c r="C133" s="121"/>
      <c r="D133" s="121"/>
      <c r="E133" s="121"/>
      <c r="F133" s="31"/>
      <c r="I133" s="30">
        <f t="shared" si="23"/>
        <v>0</v>
      </c>
      <c r="J133" s="30">
        <f>IF(I133=1,1,IF(SUM(J134:J$178)+SUM(I$26:I133)&lt;$I$22,1,0))</f>
        <v>1</v>
      </c>
      <c r="K133" s="33">
        <f t="shared" si="18"/>
        <v>1</v>
      </c>
      <c r="L133" s="33">
        <f t="shared" si="19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24"/>
        <v>0</v>
      </c>
      <c r="AE133" s="32"/>
      <c r="AF133" s="39"/>
      <c r="AG133" s="38"/>
    </row>
    <row r="134" spans="1:33" s="27" customFormat="1" x14ac:dyDescent="0.25">
      <c r="A134" s="30"/>
      <c r="B134" s="122"/>
      <c r="C134" s="121"/>
      <c r="D134" s="121"/>
      <c r="E134" s="121"/>
      <c r="F134" s="31"/>
      <c r="I134" s="30">
        <f t="shared" si="23"/>
        <v>0</v>
      </c>
      <c r="J134" s="30">
        <f>IF(I134=1,1,IF(SUM(J135:J$178)+SUM(I$26:I134)&lt;$I$22,1,0))</f>
        <v>1</v>
      </c>
      <c r="K134" s="33">
        <f t="shared" si="18"/>
        <v>1</v>
      </c>
      <c r="L134" s="33">
        <f t="shared" si="19"/>
        <v>1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24"/>
        <v>0</v>
      </c>
      <c r="AE134" s="32"/>
      <c r="AF134" s="39"/>
      <c r="AG134" s="38"/>
    </row>
    <row r="135" spans="1:33" s="27" customFormat="1" x14ac:dyDescent="0.25">
      <c r="A135" s="30"/>
      <c r="B135" s="122"/>
      <c r="C135" s="121"/>
      <c r="D135" s="121"/>
      <c r="E135" s="121"/>
      <c r="F135" s="31"/>
      <c r="I135" s="30">
        <f t="shared" si="23"/>
        <v>0</v>
      </c>
      <c r="J135" s="30">
        <f>IF(I135=1,1,IF(SUM(J136:J$178)+SUM(I$26:I135)&lt;$I$22,1,0))</f>
        <v>1</v>
      </c>
      <c r="K135" s="33">
        <f t="shared" si="18"/>
        <v>1</v>
      </c>
      <c r="L135" s="33">
        <f t="shared" si="19"/>
        <v>1</v>
      </c>
      <c r="M135" s="33"/>
      <c r="N135" s="33"/>
      <c r="O135" s="33"/>
      <c r="P135" s="33"/>
      <c r="Q135" s="33"/>
      <c r="R135" s="33"/>
      <c r="S135" s="33"/>
      <c r="T135" s="123"/>
      <c r="U135" s="132"/>
      <c r="V135" s="563" t="s">
        <v>19</v>
      </c>
      <c r="W135" s="563"/>
      <c r="X135" s="563"/>
      <c r="Y135" s="563"/>
      <c r="Z135" s="563"/>
      <c r="AA135" s="131" t="s">
        <v>19</v>
      </c>
      <c r="AB135" s="115"/>
      <c r="AC135" s="114">
        <v>0</v>
      </c>
      <c r="AD135" s="113">
        <f t="shared" si="24"/>
        <v>0</v>
      </c>
      <c r="AE135" s="32"/>
      <c r="AF135" s="39"/>
      <c r="AG135" s="38"/>
    </row>
    <row r="136" spans="1:33" s="27" customFormat="1" x14ac:dyDescent="0.25">
      <c r="A136" s="30"/>
      <c r="B136" s="122"/>
      <c r="C136" s="121"/>
      <c r="D136" s="121"/>
      <c r="E136" s="121"/>
      <c r="F136" s="31"/>
      <c r="I136" s="30">
        <f t="shared" si="23"/>
        <v>0</v>
      </c>
      <c r="J136" s="30">
        <f>IF(I136=1,1,IF(SUM(J137:J$178)+SUM(I$26:I136)&lt;$I$22,1,0))</f>
        <v>1</v>
      </c>
      <c r="K136" s="33">
        <f t="shared" si="18"/>
        <v>1</v>
      </c>
      <c r="L136" s="33">
        <f t="shared" si="19"/>
        <v>1</v>
      </c>
      <c r="M136" s="33"/>
      <c r="N136" s="33"/>
      <c r="O136" s="33"/>
      <c r="P136" s="33"/>
      <c r="Q136" s="33"/>
      <c r="R136" s="33"/>
      <c r="S136" s="33"/>
      <c r="T136" s="123"/>
      <c r="U136" s="132"/>
      <c r="V136" s="563" t="s">
        <v>19</v>
      </c>
      <c r="W136" s="563"/>
      <c r="X136" s="563"/>
      <c r="Y136" s="563"/>
      <c r="Z136" s="563"/>
      <c r="AA136" s="131" t="s">
        <v>19</v>
      </c>
      <c r="AB136" s="115"/>
      <c r="AC136" s="114">
        <v>0</v>
      </c>
      <c r="AD136" s="113">
        <f t="shared" si="24"/>
        <v>0</v>
      </c>
      <c r="AE136" s="32"/>
      <c r="AF136" s="39"/>
      <c r="AG136" s="38"/>
    </row>
    <row r="137" spans="1:33" s="27" customFormat="1" x14ac:dyDescent="0.25">
      <c r="A137" s="30"/>
      <c r="B137" s="122"/>
      <c r="C137" s="121"/>
      <c r="D137" s="121"/>
      <c r="E137" s="121"/>
      <c r="F137" s="31"/>
      <c r="I137" s="30">
        <f t="shared" si="23"/>
        <v>0</v>
      </c>
      <c r="J137" s="30">
        <f>IF(I137=1,1,IF(SUM(J138:J$178)+SUM(I$26:I137)&lt;$I$22,1,0))</f>
        <v>1</v>
      </c>
      <c r="K137" s="33">
        <f t="shared" si="18"/>
        <v>1</v>
      </c>
      <c r="L137" s="33">
        <f t="shared" si="19"/>
        <v>1</v>
      </c>
      <c r="M137" s="33"/>
      <c r="N137" s="33"/>
      <c r="O137" s="33"/>
      <c r="P137" s="33"/>
      <c r="Q137" s="33"/>
      <c r="R137" s="33"/>
      <c r="S137" s="33"/>
      <c r="T137" s="123"/>
      <c r="U137" s="132"/>
      <c r="V137" s="563" t="s">
        <v>19</v>
      </c>
      <c r="W137" s="563"/>
      <c r="X137" s="563"/>
      <c r="Y137" s="563"/>
      <c r="Z137" s="563"/>
      <c r="AA137" s="131" t="s">
        <v>19</v>
      </c>
      <c r="AB137" s="115"/>
      <c r="AC137" s="114">
        <v>0</v>
      </c>
      <c r="AD137" s="113">
        <f t="shared" si="24"/>
        <v>0</v>
      </c>
      <c r="AE137" s="32"/>
      <c r="AF137" s="39"/>
      <c r="AG137" s="38"/>
    </row>
    <row r="138" spans="1:33" s="27" customFormat="1" x14ac:dyDescent="0.25">
      <c r="A138" s="30"/>
      <c r="B138" s="122"/>
      <c r="C138" s="121"/>
      <c r="D138" s="121"/>
      <c r="E138" s="121"/>
      <c r="F138" s="31"/>
      <c r="I138" s="30">
        <f t="shared" si="23"/>
        <v>0</v>
      </c>
      <c r="J138" s="30">
        <f>IF(I138=1,1,IF(SUM(J139:J$178)+SUM(I$26:I138)&lt;$I$22,1,0))</f>
        <v>1</v>
      </c>
      <c r="K138" s="33">
        <f t="shared" si="18"/>
        <v>1</v>
      </c>
      <c r="L138" s="33">
        <f t="shared" si="19"/>
        <v>1</v>
      </c>
      <c r="M138" s="33"/>
      <c r="N138" s="33"/>
      <c r="O138" s="33"/>
      <c r="P138" s="33"/>
      <c r="Q138" s="33"/>
      <c r="R138" s="33"/>
      <c r="S138" s="33"/>
      <c r="T138" s="123"/>
      <c r="U138" s="132"/>
      <c r="V138" s="563" t="s">
        <v>19</v>
      </c>
      <c r="W138" s="563"/>
      <c r="X138" s="563"/>
      <c r="Y138" s="563"/>
      <c r="Z138" s="563"/>
      <c r="AA138" s="131" t="s">
        <v>19</v>
      </c>
      <c r="AB138" s="115"/>
      <c r="AC138" s="114">
        <v>0</v>
      </c>
      <c r="AD138" s="113">
        <f t="shared" si="24"/>
        <v>0</v>
      </c>
      <c r="AE138" s="32"/>
      <c r="AF138" s="39"/>
      <c r="AG138" s="38"/>
    </row>
    <row r="139" spans="1:33" s="27" customFormat="1" x14ac:dyDescent="0.25">
      <c r="A139" s="30"/>
      <c r="B139" s="122"/>
      <c r="C139" s="121"/>
      <c r="D139" s="121"/>
      <c r="E139" s="121"/>
      <c r="F139" s="31"/>
      <c r="I139" s="30">
        <f t="shared" si="23"/>
        <v>0</v>
      </c>
      <c r="J139" s="30">
        <f>IF(I139=1,1,IF(SUM(J140:J$178)+SUM(I$26:I139)&lt;$I$22,1,0))</f>
        <v>1</v>
      </c>
      <c r="K139" s="33">
        <f t="shared" si="18"/>
        <v>1</v>
      </c>
      <c r="L139" s="33">
        <f t="shared" si="19"/>
        <v>1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f t="shared" si="24"/>
        <v>0</v>
      </c>
      <c r="AE139" s="32"/>
      <c r="AF139" s="39"/>
      <c r="AG139" s="38"/>
    </row>
    <row r="140" spans="1:33" s="27" customFormat="1" x14ac:dyDescent="0.25">
      <c r="A140" s="30"/>
      <c r="B140" s="122"/>
      <c r="C140" s="121"/>
      <c r="D140" s="121"/>
      <c r="E140" s="121"/>
      <c r="F140" s="31"/>
      <c r="I140" s="30">
        <f t="shared" si="23"/>
        <v>0</v>
      </c>
      <c r="J140" s="30">
        <f>IF(I140=1,1,IF(SUM(J141:J$178)+SUM(I$26:I140)&lt;$I$22,1,0))</f>
        <v>1</v>
      </c>
      <c r="K140" s="33">
        <f t="shared" si="18"/>
        <v>1</v>
      </c>
      <c r="L140" s="33">
        <f t="shared" si="19"/>
        <v>1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563" t="s">
        <v>19</v>
      </c>
      <c r="W140" s="563"/>
      <c r="X140" s="563"/>
      <c r="Y140" s="563"/>
      <c r="Z140" s="563"/>
      <c r="AA140" s="131" t="s">
        <v>19</v>
      </c>
      <c r="AB140" s="115"/>
      <c r="AC140" s="114">
        <v>0</v>
      </c>
      <c r="AD140" s="113">
        <f t="shared" si="24"/>
        <v>0</v>
      </c>
      <c r="AE140" s="32"/>
      <c r="AF140" s="39"/>
      <c r="AG140" s="38"/>
    </row>
    <row r="141" spans="1:33" s="27" customFormat="1" x14ac:dyDescent="0.25">
      <c r="A141" s="30"/>
      <c r="B141" s="122"/>
      <c r="C141" s="121"/>
      <c r="D141" s="121"/>
      <c r="E141" s="121"/>
      <c r="F141" s="31"/>
      <c r="I141" s="30">
        <f t="shared" si="23"/>
        <v>0</v>
      </c>
      <c r="J141" s="30">
        <f>IF(I141=1,1,IF(SUM(J142:J$178)+SUM(I$26:I141)&lt;$I$22,1,0))</f>
        <v>1</v>
      </c>
      <c r="K141" s="33">
        <f t="shared" si="18"/>
        <v>1</v>
      </c>
      <c r="L141" s="33">
        <f t="shared" si="19"/>
        <v>1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si="24"/>
        <v>0</v>
      </c>
      <c r="AE141" s="32"/>
      <c r="AF141" s="39"/>
      <c r="AG141" s="38"/>
    </row>
    <row r="142" spans="1:33" s="101" customFormat="1" ht="22.35" customHeight="1" x14ac:dyDescent="0.25">
      <c r="A142" s="112"/>
      <c r="B142" s="112"/>
      <c r="C142" s="112"/>
      <c r="D142" s="112"/>
      <c r="E142" s="112"/>
      <c r="F142" s="112"/>
      <c r="I142" s="62">
        <v>1</v>
      </c>
      <c r="J142" s="62">
        <v>1</v>
      </c>
      <c r="K142" s="61">
        <f t="shared" si="18"/>
        <v>1</v>
      </c>
      <c r="L142" s="61">
        <f t="shared" si="19"/>
        <v>1</v>
      </c>
      <c r="M142" s="61"/>
      <c r="N142" s="61"/>
      <c r="O142" s="61"/>
      <c r="P142" s="61"/>
      <c r="Q142" s="61"/>
      <c r="R142" s="61"/>
      <c r="S142" s="61"/>
      <c r="T142" s="130"/>
      <c r="U142" s="111"/>
      <c r="V142" s="129"/>
      <c r="W142" s="129"/>
      <c r="X142" s="129"/>
      <c r="Y142" s="128"/>
      <c r="Z142" s="127"/>
      <c r="AA142" s="127"/>
      <c r="AB142" s="126"/>
      <c r="AC142" s="125" t="s">
        <v>27</v>
      </c>
      <c r="AD142" s="105">
        <f>SUM(AD131:AD141)</f>
        <v>0</v>
      </c>
      <c r="AE142" s="102"/>
      <c r="AF142" s="104"/>
      <c r="AG142" s="103"/>
    </row>
    <row r="143" spans="1:33" s="27" customFormat="1" ht="25.5" x14ac:dyDescent="0.25">
      <c r="H143" s="138"/>
      <c r="I143" s="30">
        <v>1</v>
      </c>
      <c r="J143" s="30">
        <f>IF(I143=1,1,IF(SUM(J146:J$178)+SUM(I$26:I143)&lt;$I$22,1,0))</f>
        <v>1</v>
      </c>
      <c r="K143" s="33">
        <f t="shared" si="18"/>
        <v>1</v>
      </c>
      <c r="L143" s="33">
        <f t="shared" si="19"/>
        <v>1</v>
      </c>
      <c r="M143" s="33"/>
      <c r="N143" s="33"/>
      <c r="O143" s="33"/>
      <c r="P143" s="33"/>
      <c r="Q143" s="33"/>
      <c r="R143" s="33"/>
      <c r="S143" s="33"/>
      <c r="T143" s="408" t="s">
        <v>8</v>
      </c>
      <c r="U143" s="124"/>
      <c r="V143" s="568" t="s">
        <v>25</v>
      </c>
      <c r="W143" s="568"/>
      <c r="X143" s="568"/>
      <c r="Y143" s="568"/>
      <c r="Z143" s="568"/>
      <c r="AA143" s="403" t="s">
        <v>22</v>
      </c>
      <c r="AB143" s="407" t="s">
        <v>21</v>
      </c>
      <c r="AC143" s="135" t="s">
        <v>24</v>
      </c>
      <c r="AD143" s="134" t="s">
        <v>20</v>
      </c>
      <c r="AE143" s="32"/>
      <c r="AF143" s="39"/>
      <c r="AG143" s="38"/>
    </row>
    <row r="144" spans="1:33" s="27" customFormat="1" x14ac:dyDescent="0.25">
      <c r="H144" s="138"/>
      <c r="I144" s="30"/>
      <c r="J144" s="30"/>
      <c r="K144" s="33"/>
      <c r="L144" s="33"/>
      <c r="M144" s="33"/>
      <c r="N144" s="33"/>
      <c r="O144" s="33"/>
      <c r="P144" s="33"/>
      <c r="Q144" s="33"/>
      <c r="R144" s="33"/>
      <c r="S144" s="33"/>
      <c r="T144" s="435"/>
      <c r="U144" s="124"/>
      <c r="V144" s="563" t="s">
        <v>480</v>
      </c>
      <c r="W144" s="563"/>
      <c r="X144" s="563"/>
      <c r="Y144" s="563"/>
      <c r="Z144" s="563"/>
      <c r="AA144" s="131" t="s">
        <v>441</v>
      </c>
      <c r="AB144" s="115">
        <v>4</v>
      </c>
      <c r="AC144" s="207">
        <v>162</v>
      </c>
      <c r="AD144" s="113">
        <v>648</v>
      </c>
      <c r="AE144" s="32"/>
      <c r="AF144" s="39"/>
      <c r="AG144" s="38"/>
    </row>
    <row r="145" spans="1:33" s="27" customFormat="1" x14ac:dyDescent="0.25">
      <c r="H145" s="138"/>
      <c r="I145" s="30"/>
      <c r="J145" s="30"/>
      <c r="K145" s="33"/>
      <c r="L145" s="33"/>
      <c r="M145" s="33"/>
      <c r="N145" s="33"/>
      <c r="O145" s="33"/>
      <c r="P145" s="33"/>
      <c r="Q145" s="33"/>
      <c r="R145" s="33"/>
      <c r="S145" s="33"/>
      <c r="T145" s="435"/>
      <c r="U145" s="124"/>
      <c r="V145" s="563" t="s">
        <v>479</v>
      </c>
      <c r="W145" s="563"/>
      <c r="X145" s="563"/>
      <c r="Y145" s="563"/>
      <c r="Z145" s="563"/>
      <c r="AA145" s="131" t="s">
        <v>441</v>
      </c>
      <c r="AB145" s="115">
        <v>4</v>
      </c>
      <c r="AC145" s="207">
        <v>120</v>
      </c>
      <c r="AD145" s="113">
        <v>480</v>
      </c>
      <c r="AE145" s="32"/>
      <c r="AF145" s="39"/>
      <c r="AG145" s="38"/>
    </row>
    <row r="146" spans="1:33" s="27" customFormat="1" x14ac:dyDescent="0.25">
      <c r="A146" s="30"/>
      <c r="B146" s="122"/>
      <c r="C146" s="121"/>
      <c r="D146" s="121"/>
      <c r="E146" s="121"/>
      <c r="F146" s="31"/>
      <c r="H146" s="408"/>
      <c r="I146" s="30">
        <v>1</v>
      </c>
      <c r="J146" s="30">
        <v>0</v>
      </c>
      <c r="K146" s="33">
        <f t="shared" si="18"/>
        <v>1</v>
      </c>
      <c r="L146" s="33">
        <f t="shared" si="19"/>
        <v>1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v>0</v>
      </c>
      <c r="AE146" s="32"/>
      <c r="AF146" s="133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408"/>
      <c r="I147" s="30">
        <f t="shared" ref="I147:I156" si="25">IF($AD147=0,0,1)</f>
        <v>0</v>
      </c>
      <c r="J147" s="30">
        <v>0</v>
      </c>
      <c r="K147" s="33">
        <f t="shared" si="18"/>
        <v>0</v>
      </c>
      <c r="L147" s="33">
        <f t="shared" si="19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ref="AD147:AD156" si="26">ROUND(AC147*AB147,4)</f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H148" s="408"/>
      <c r="I148" s="30">
        <f t="shared" si="25"/>
        <v>0</v>
      </c>
      <c r="J148" s="30">
        <v>0</v>
      </c>
      <c r="K148" s="33">
        <f t="shared" si="18"/>
        <v>0</v>
      </c>
      <c r="L148" s="33">
        <f t="shared" si="19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26"/>
        <v>0</v>
      </c>
      <c r="AE148" s="32"/>
      <c r="AF148" s="39"/>
      <c r="AG148" s="38"/>
    </row>
    <row r="149" spans="1:33" s="27" customFormat="1" hidden="1" x14ac:dyDescent="0.25">
      <c r="A149" s="30"/>
      <c r="B149" s="122"/>
      <c r="C149" s="121"/>
      <c r="D149" s="121"/>
      <c r="E149" s="121"/>
      <c r="H149" s="408"/>
      <c r="I149" s="30">
        <f t="shared" si="25"/>
        <v>0</v>
      </c>
      <c r="J149" s="30">
        <v>0</v>
      </c>
      <c r="K149" s="33">
        <f t="shared" si="18"/>
        <v>0</v>
      </c>
      <c r="L149" s="33">
        <f t="shared" si="19"/>
        <v>0</v>
      </c>
      <c r="M149" s="33"/>
      <c r="N149" s="33"/>
      <c r="O149" s="33"/>
      <c r="P149" s="33"/>
      <c r="Q149" s="33"/>
      <c r="R149" s="33"/>
      <c r="S149" s="33"/>
      <c r="T149" s="123"/>
      <c r="U149" s="132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26"/>
        <v>0</v>
      </c>
      <c r="AE149" s="32"/>
      <c r="AF149" s="39"/>
      <c r="AG149" s="38"/>
    </row>
    <row r="150" spans="1:33" s="27" customFormat="1" hidden="1" x14ac:dyDescent="0.25">
      <c r="A150" s="30"/>
      <c r="B150" s="122"/>
      <c r="C150" s="121"/>
      <c r="D150" s="121"/>
      <c r="E150" s="121"/>
      <c r="H150" s="408"/>
      <c r="I150" s="30">
        <f t="shared" si="25"/>
        <v>0</v>
      </c>
      <c r="J150" s="30">
        <v>0</v>
      </c>
      <c r="K150" s="33">
        <f t="shared" si="18"/>
        <v>0</v>
      </c>
      <c r="L150" s="33">
        <f t="shared" si="19"/>
        <v>0</v>
      </c>
      <c r="M150" s="33"/>
      <c r="N150" s="33"/>
      <c r="O150" s="33"/>
      <c r="P150" s="33"/>
      <c r="Q150" s="33"/>
      <c r="R150" s="33"/>
      <c r="S150" s="33"/>
      <c r="T150" s="123"/>
      <c r="U150" s="132"/>
      <c r="V150" s="563" t="s">
        <v>19</v>
      </c>
      <c r="W150" s="563"/>
      <c r="X150" s="563"/>
      <c r="Y150" s="563"/>
      <c r="Z150" s="563"/>
      <c r="AA150" s="131" t="s">
        <v>19</v>
      </c>
      <c r="AB150" s="115"/>
      <c r="AC150" s="114">
        <v>0</v>
      </c>
      <c r="AD150" s="113">
        <f t="shared" si="26"/>
        <v>0</v>
      </c>
      <c r="AE150" s="32"/>
      <c r="AF150" s="39"/>
      <c r="AG150" s="38"/>
    </row>
    <row r="151" spans="1:33" s="27" customFormat="1" hidden="1" x14ac:dyDescent="0.25">
      <c r="A151" s="30"/>
      <c r="B151" s="122"/>
      <c r="C151" s="121"/>
      <c r="D151" s="121"/>
      <c r="E151" s="121"/>
      <c r="H151" s="408"/>
      <c r="I151" s="30">
        <f t="shared" si="25"/>
        <v>0</v>
      </c>
      <c r="J151" s="30">
        <v>0</v>
      </c>
      <c r="K151" s="33">
        <f t="shared" si="18"/>
        <v>0</v>
      </c>
      <c r="L151" s="33">
        <f t="shared" si="19"/>
        <v>0</v>
      </c>
      <c r="M151" s="33"/>
      <c r="N151" s="33"/>
      <c r="O151" s="33"/>
      <c r="P151" s="33"/>
      <c r="Q151" s="33"/>
      <c r="R151" s="33"/>
      <c r="S151" s="33"/>
      <c r="T151" s="123"/>
      <c r="U151" s="132"/>
      <c r="V151" s="563" t="s">
        <v>19</v>
      </c>
      <c r="W151" s="563"/>
      <c r="X151" s="563"/>
      <c r="Y151" s="563"/>
      <c r="Z151" s="563"/>
      <c r="AA151" s="131" t="s">
        <v>19</v>
      </c>
      <c r="AB151" s="115"/>
      <c r="AC151" s="114">
        <v>0</v>
      </c>
      <c r="AD151" s="113">
        <f t="shared" si="26"/>
        <v>0</v>
      </c>
      <c r="AE151" s="32"/>
      <c r="AF151" s="39"/>
      <c r="AG151" s="38"/>
    </row>
    <row r="152" spans="1:33" s="27" customFormat="1" hidden="1" x14ac:dyDescent="0.25">
      <c r="A152" s="30"/>
      <c r="B152" s="122"/>
      <c r="C152" s="121"/>
      <c r="D152" s="121"/>
      <c r="E152" s="121"/>
      <c r="H152" s="408"/>
      <c r="I152" s="30">
        <f t="shared" si="25"/>
        <v>0</v>
      </c>
      <c r="J152" s="30">
        <v>0</v>
      </c>
      <c r="K152" s="33">
        <f t="shared" si="18"/>
        <v>0</v>
      </c>
      <c r="L152" s="33">
        <f t="shared" si="19"/>
        <v>0</v>
      </c>
      <c r="M152" s="33"/>
      <c r="N152" s="33"/>
      <c r="O152" s="33"/>
      <c r="P152" s="33"/>
      <c r="Q152" s="33"/>
      <c r="R152" s="33"/>
      <c r="S152" s="33"/>
      <c r="T152" s="123"/>
      <c r="U152" s="132"/>
      <c r="V152" s="563" t="s">
        <v>19</v>
      </c>
      <c r="W152" s="563"/>
      <c r="X152" s="563"/>
      <c r="Y152" s="563"/>
      <c r="Z152" s="563"/>
      <c r="AA152" s="131" t="s">
        <v>19</v>
      </c>
      <c r="AB152" s="115"/>
      <c r="AC152" s="114">
        <v>0</v>
      </c>
      <c r="AD152" s="113">
        <f t="shared" si="26"/>
        <v>0</v>
      </c>
      <c r="AE152" s="32"/>
      <c r="AF152" s="39"/>
      <c r="AG152" s="38"/>
    </row>
    <row r="153" spans="1:33" s="27" customFormat="1" hidden="1" x14ac:dyDescent="0.25">
      <c r="A153" s="30"/>
      <c r="B153" s="122"/>
      <c r="C153" s="121"/>
      <c r="D153" s="121"/>
      <c r="E153" s="121"/>
      <c r="H153" s="408"/>
      <c r="I153" s="30">
        <f t="shared" si="25"/>
        <v>0</v>
      </c>
      <c r="J153" s="30">
        <v>0</v>
      </c>
      <c r="K153" s="33">
        <f t="shared" si="18"/>
        <v>0</v>
      </c>
      <c r="L153" s="33">
        <f t="shared" si="19"/>
        <v>0</v>
      </c>
      <c r="M153" s="33"/>
      <c r="N153" s="33"/>
      <c r="O153" s="33"/>
      <c r="P153" s="33"/>
      <c r="Q153" s="33"/>
      <c r="R153" s="33"/>
      <c r="S153" s="33"/>
      <c r="T153" s="123"/>
      <c r="U153" s="132"/>
      <c r="V153" s="563" t="s">
        <v>19</v>
      </c>
      <c r="W153" s="563"/>
      <c r="X153" s="563"/>
      <c r="Y153" s="563"/>
      <c r="Z153" s="563"/>
      <c r="AA153" s="131" t="s">
        <v>19</v>
      </c>
      <c r="AB153" s="115"/>
      <c r="AC153" s="114">
        <v>0</v>
      </c>
      <c r="AD153" s="113">
        <f t="shared" si="26"/>
        <v>0</v>
      </c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H154" s="408"/>
      <c r="I154" s="30">
        <f t="shared" si="25"/>
        <v>0</v>
      </c>
      <c r="J154" s="30">
        <v>0</v>
      </c>
      <c r="K154" s="33">
        <f t="shared" si="18"/>
        <v>0</v>
      </c>
      <c r="L154" s="33">
        <f t="shared" si="19"/>
        <v>0</v>
      </c>
      <c r="M154" s="33"/>
      <c r="N154" s="33"/>
      <c r="O154" s="33"/>
      <c r="P154" s="33"/>
      <c r="Q154" s="33"/>
      <c r="R154" s="33"/>
      <c r="S154" s="33"/>
      <c r="T154" s="123"/>
      <c r="U154" s="132"/>
      <c r="V154" s="563" t="s">
        <v>19</v>
      </c>
      <c r="W154" s="563"/>
      <c r="X154" s="563"/>
      <c r="Y154" s="563"/>
      <c r="Z154" s="563"/>
      <c r="AA154" s="131" t="s">
        <v>19</v>
      </c>
      <c r="AB154" s="115"/>
      <c r="AC154" s="114">
        <v>0</v>
      </c>
      <c r="AD154" s="113">
        <f t="shared" si="26"/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H155" s="408"/>
      <c r="I155" s="30">
        <f t="shared" si="25"/>
        <v>0</v>
      </c>
      <c r="J155" s="30">
        <v>0</v>
      </c>
      <c r="K155" s="33">
        <f t="shared" si="18"/>
        <v>0</v>
      </c>
      <c r="L155" s="33">
        <f t="shared" si="19"/>
        <v>0</v>
      </c>
      <c r="M155" s="33"/>
      <c r="N155" s="33"/>
      <c r="O155" s="33"/>
      <c r="P155" s="33"/>
      <c r="Q155" s="33"/>
      <c r="R155" s="33"/>
      <c r="S155" s="33"/>
      <c r="T155" s="123"/>
      <c r="U155" s="132"/>
      <c r="V155" s="563" t="s">
        <v>19</v>
      </c>
      <c r="W155" s="563"/>
      <c r="X155" s="563"/>
      <c r="Y155" s="563"/>
      <c r="Z155" s="563"/>
      <c r="AA155" s="131" t="s">
        <v>19</v>
      </c>
      <c r="AB155" s="115"/>
      <c r="AC155" s="114">
        <v>0</v>
      </c>
      <c r="AD155" s="113">
        <f t="shared" si="26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H156" s="408"/>
      <c r="I156" s="30">
        <f t="shared" si="25"/>
        <v>0</v>
      </c>
      <c r="J156" s="30">
        <v>0</v>
      </c>
      <c r="K156" s="33">
        <f t="shared" si="18"/>
        <v>0</v>
      </c>
      <c r="L156" s="33">
        <f t="shared" si="19"/>
        <v>0</v>
      </c>
      <c r="M156" s="33"/>
      <c r="N156" s="33"/>
      <c r="O156" s="33"/>
      <c r="P156" s="33"/>
      <c r="Q156" s="33"/>
      <c r="R156" s="33"/>
      <c r="S156" s="33"/>
      <c r="T156" s="123"/>
      <c r="U156" s="132"/>
      <c r="V156" s="563" t="s">
        <v>19</v>
      </c>
      <c r="W156" s="563"/>
      <c r="X156" s="563"/>
      <c r="Y156" s="563"/>
      <c r="Z156" s="563"/>
      <c r="AA156" s="131" t="s">
        <v>19</v>
      </c>
      <c r="AB156" s="115"/>
      <c r="AC156" s="114">
        <v>0</v>
      </c>
      <c r="AD156" s="113">
        <f t="shared" si="26"/>
        <v>0</v>
      </c>
      <c r="AE156" s="32"/>
      <c r="AF156" s="39"/>
      <c r="AG156" s="38"/>
    </row>
    <row r="157" spans="1:33" s="101" customFormat="1" ht="22.35" customHeight="1" x14ac:dyDescent="0.25">
      <c r="A157" s="112"/>
      <c r="B157" s="112"/>
      <c r="C157" s="112"/>
      <c r="D157" s="112"/>
      <c r="E157" s="112"/>
      <c r="F157" s="112"/>
      <c r="I157" s="62">
        <v>1</v>
      </c>
      <c r="J157" s="62">
        <v>1</v>
      </c>
      <c r="K157" s="61">
        <f t="shared" si="18"/>
        <v>1</v>
      </c>
      <c r="L157" s="61">
        <f t="shared" si="19"/>
        <v>1</v>
      </c>
      <c r="M157" s="61"/>
      <c r="N157" s="61"/>
      <c r="O157" s="61"/>
      <c r="P157" s="61"/>
      <c r="Q157" s="61"/>
      <c r="R157" s="61"/>
      <c r="S157" s="61"/>
      <c r="T157" s="130"/>
      <c r="U157" s="111"/>
      <c r="V157" s="110"/>
      <c r="W157" s="110"/>
      <c r="X157" s="110"/>
      <c r="Y157" s="109"/>
      <c r="Z157" s="108"/>
      <c r="AA157" s="108"/>
      <c r="AB157" s="107"/>
      <c r="AC157" s="106" t="s">
        <v>23</v>
      </c>
      <c r="AD157" s="105">
        <f>IF($T$129=0,0,ROUND((SUM(AD144:AD146))/$T$129,2))</f>
        <v>83.56</v>
      </c>
      <c r="AE157" s="102"/>
      <c r="AF157" s="104"/>
      <c r="AG157" s="103"/>
    </row>
    <row r="158" spans="1:33" s="27" customFormat="1" ht="15" customHeight="1" x14ac:dyDescent="0.25">
      <c r="A158" s="31"/>
      <c r="B158" s="31"/>
      <c r="C158" s="31"/>
      <c r="D158" s="31"/>
      <c r="E158" s="31"/>
      <c r="F158" s="31"/>
      <c r="I158" s="30">
        <v>1</v>
      </c>
      <c r="J158" s="30">
        <f>IF(I158=1,1,IF(SUM(J159:J$178)+SUM(I$26:I158)&lt;$I$22,1,0))</f>
        <v>1</v>
      </c>
      <c r="K158" s="33">
        <f t="shared" si="18"/>
        <v>1</v>
      </c>
      <c r="L158" s="33">
        <f t="shared" si="19"/>
        <v>1</v>
      </c>
      <c r="M158" s="33"/>
      <c r="N158" s="33"/>
      <c r="O158" s="33"/>
      <c r="P158" s="33"/>
      <c r="Q158" s="33"/>
      <c r="R158" s="33"/>
      <c r="S158" s="33"/>
      <c r="T158" s="585" t="s">
        <v>8</v>
      </c>
      <c r="U158" s="124"/>
      <c r="V158" s="566"/>
      <c r="W158" s="566"/>
      <c r="X158" s="567"/>
      <c r="Y158" s="567"/>
      <c r="Z158" s="567"/>
      <c r="AA158" s="567"/>
      <c r="AB158" s="558"/>
      <c r="AC158" s="559"/>
      <c r="AD158" s="560"/>
      <c r="AE158" s="32"/>
      <c r="AF158" s="39"/>
      <c r="AG158" s="38"/>
    </row>
    <row r="159" spans="1:33" s="27" customFormat="1" x14ac:dyDescent="0.25">
      <c r="A159" s="31"/>
      <c r="B159" s="31"/>
      <c r="C159" s="31"/>
      <c r="D159" s="31"/>
      <c r="E159" s="31"/>
      <c r="F159" s="31"/>
      <c r="I159" s="30">
        <v>1</v>
      </c>
      <c r="J159" s="30">
        <f>IF(I159=1,1,IF(SUM(J160:J$178)+SUM(I$26:I159)&lt;$I$22,1,0))</f>
        <v>1</v>
      </c>
      <c r="K159" s="33">
        <f t="shared" si="18"/>
        <v>1</v>
      </c>
      <c r="L159" s="33">
        <f t="shared" si="19"/>
        <v>1</v>
      </c>
      <c r="M159" s="33"/>
      <c r="N159" s="33"/>
      <c r="O159" s="33"/>
      <c r="P159" s="33"/>
      <c r="Q159" s="33"/>
      <c r="R159" s="33"/>
      <c r="S159" s="33"/>
      <c r="T159" s="586"/>
      <c r="U159" s="124"/>
      <c r="V159" s="566"/>
      <c r="W159" s="566"/>
      <c r="X159" s="567"/>
      <c r="Y159" s="479"/>
      <c r="Z159" s="479"/>
      <c r="AA159" s="479"/>
      <c r="AB159" s="558"/>
      <c r="AC159" s="559"/>
      <c r="AD159" s="560"/>
      <c r="AE159" s="32"/>
      <c r="AF159" s="39"/>
      <c r="AG159" s="38"/>
    </row>
    <row r="160" spans="1:33" s="27" customFormat="1" x14ac:dyDescent="0.25">
      <c r="A160" s="30"/>
      <c r="B160" s="122"/>
      <c r="C160" s="121"/>
      <c r="D160" s="121"/>
      <c r="E160" s="121"/>
      <c r="F160" s="31"/>
      <c r="I160" s="30">
        <v>1</v>
      </c>
      <c r="J160" s="30">
        <v>0</v>
      </c>
      <c r="K160" s="33">
        <f t="shared" si="18"/>
        <v>1</v>
      </c>
      <c r="L160" s="33">
        <f t="shared" si="19"/>
        <v>1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61"/>
      <c r="W160" s="561"/>
      <c r="X160" s="480"/>
      <c r="Y160" s="481"/>
      <c r="Z160" s="481"/>
      <c r="AA160" s="482"/>
      <c r="AB160" s="481"/>
      <c r="AC160" s="483"/>
      <c r="AD160" s="187"/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ref="I161:I170" si="27">IF($AD161=0,0,1)</f>
        <v>0</v>
      </c>
      <c r="J161" s="30">
        <v>0</v>
      </c>
      <c r="K161" s="33">
        <f t="shared" si="18"/>
        <v>0</v>
      </c>
      <c r="L161" s="33">
        <f t="shared" si="19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62" t="s">
        <v>19</v>
      </c>
      <c r="W161" s="562"/>
      <c r="X161" s="474" t="s">
        <v>19</v>
      </c>
      <c r="Y161" s="475"/>
      <c r="Z161" s="475"/>
      <c r="AA161" s="476">
        <v>0</v>
      </c>
      <c r="AB161" s="475"/>
      <c r="AC161" s="477">
        <v>0</v>
      </c>
      <c r="AD161" s="478">
        <f t="shared" ref="AD161:AD170" si="28">ROUND(AA161*AB161*AC161,4)</f>
        <v>0</v>
      </c>
      <c r="AE161" s="32"/>
      <c r="AF161" s="39"/>
      <c r="AG161" s="38"/>
    </row>
    <row r="162" spans="1:33" s="27" customFormat="1" hidden="1" x14ac:dyDescent="0.25">
      <c r="A162" s="30"/>
      <c r="B162" s="122"/>
      <c r="C162" s="121"/>
      <c r="D162" s="121"/>
      <c r="E162" s="121"/>
      <c r="F162" s="31"/>
      <c r="I162" s="30">
        <f t="shared" si="27"/>
        <v>0</v>
      </c>
      <c r="J162" s="30">
        <v>0</v>
      </c>
      <c r="K162" s="33">
        <f t="shared" si="18"/>
        <v>0</v>
      </c>
      <c r="L162" s="33">
        <f t="shared" si="19"/>
        <v>0</v>
      </c>
      <c r="M162" s="33"/>
      <c r="N162" s="33"/>
      <c r="O162" s="33"/>
      <c r="P162" s="33"/>
      <c r="Q162" s="33"/>
      <c r="R162" s="33"/>
      <c r="S162" s="120"/>
      <c r="T162" s="123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8"/>
        <v>0</v>
      </c>
      <c r="AE162" s="32"/>
      <c r="AF162" s="39"/>
      <c r="AG162" s="38"/>
    </row>
    <row r="163" spans="1:33" s="27" customFormat="1" hidden="1" x14ac:dyDescent="0.25">
      <c r="A163" s="30"/>
      <c r="B163" s="122"/>
      <c r="C163" s="121"/>
      <c r="D163" s="121"/>
      <c r="E163" s="121"/>
      <c r="F163" s="31"/>
      <c r="I163" s="30">
        <f t="shared" si="27"/>
        <v>0</v>
      </c>
      <c r="J163" s="30">
        <v>0</v>
      </c>
      <c r="K163" s="33">
        <f t="shared" si="18"/>
        <v>0</v>
      </c>
      <c r="L163" s="33">
        <f t="shared" si="19"/>
        <v>0</v>
      </c>
      <c r="M163" s="33"/>
      <c r="N163" s="33"/>
      <c r="O163" s="33"/>
      <c r="P163" s="33"/>
      <c r="Q163" s="33"/>
      <c r="R163" s="33"/>
      <c r="S163" s="120"/>
      <c r="T163" s="123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28"/>
        <v>0</v>
      </c>
      <c r="AE163" s="32"/>
      <c r="AF163" s="39"/>
      <c r="AG163" s="38"/>
    </row>
    <row r="164" spans="1:33" s="27" customFormat="1" hidden="1" x14ac:dyDescent="0.25">
      <c r="A164" s="30"/>
      <c r="B164" s="122"/>
      <c r="C164" s="121"/>
      <c r="D164" s="121"/>
      <c r="E164" s="121"/>
      <c r="F164" s="31"/>
      <c r="I164" s="30">
        <f t="shared" si="27"/>
        <v>0</v>
      </c>
      <c r="J164" s="30">
        <v>0</v>
      </c>
      <c r="K164" s="33">
        <f t="shared" si="18"/>
        <v>0</v>
      </c>
      <c r="L164" s="33">
        <f t="shared" si="19"/>
        <v>0</v>
      </c>
      <c r="M164" s="33"/>
      <c r="N164" s="33"/>
      <c r="O164" s="33"/>
      <c r="P164" s="33"/>
      <c r="Q164" s="33"/>
      <c r="R164" s="33"/>
      <c r="S164" s="120"/>
      <c r="T164" s="123"/>
      <c r="U164" s="118"/>
      <c r="V164" s="557" t="s">
        <v>19</v>
      </c>
      <c r="W164" s="557"/>
      <c r="X164" s="117" t="s">
        <v>19</v>
      </c>
      <c r="Y164" s="115"/>
      <c r="Z164" s="115"/>
      <c r="AA164" s="116">
        <v>0</v>
      </c>
      <c r="AB164" s="115"/>
      <c r="AC164" s="114">
        <v>0</v>
      </c>
      <c r="AD164" s="113">
        <f t="shared" si="28"/>
        <v>0</v>
      </c>
      <c r="AE164" s="32"/>
      <c r="AF164" s="39"/>
      <c r="AG164" s="38"/>
    </row>
    <row r="165" spans="1:33" s="27" customFormat="1" hidden="1" x14ac:dyDescent="0.25">
      <c r="A165" s="30"/>
      <c r="B165" s="122"/>
      <c r="C165" s="121"/>
      <c r="D165" s="121"/>
      <c r="E165" s="121"/>
      <c r="F165" s="31"/>
      <c r="I165" s="30">
        <f t="shared" si="27"/>
        <v>0</v>
      </c>
      <c r="J165" s="30">
        <v>0</v>
      </c>
      <c r="K165" s="33">
        <f t="shared" ref="K165:K177" si="29">MAX(I165:J165)</f>
        <v>0</v>
      </c>
      <c r="L165" s="33">
        <f t="shared" ref="L165:L177" si="30">K165</f>
        <v>0</v>
      </c>
      <c r="M165" s="33"/>
      <c r="N165" s="33"/>
      <c r="O165" s="33"/>
      <c r="P165" s="33"/>
      <c r="Q165" s="33"/>
      <c r="R165" s="33"/>
      <c r="S165" s="120"/>
      <c r="T165" s="123"/>
      <c r="U165" s="118"/>
      <c r="V165" s="557" t="s">
        <v>19</v>
      </c>
      <c r="W165" s="557"/>
      <c r="X165" s="117" t="s">
        <v>19</v>
      </c>
      <c r="Y165" s="115"/>
      <c r="Z165" s="115"/>
      <c r="AA165" s="116">
        <v>0</v>
      </c>
      <c r="AB165" s="115"/>
      <c r="AC165" s="114">
        <v>0</v>
      </c>
      <c r="AD165" s="113">
        <f t="shared" si="28"/>
        <v>0</v>
      </c>
      <c r="AE165" s="32"/>
      <c r="AF165" s="39"/>
      <c r="AG165" s="38"/>
    </row>
    <row r="166" spans="1:33" s="27" customFormat="1" hidden="1" x14ac:dyDescent="0.25">
      <c r="A166" s="30"/>
      <c r="B166" s="122"/>
      <c r="C166" s="121"/>
      <c r="D166" s="121"/>
      <c r="E166" s="121"/>
      <c r="F166" s="31"/>
      <c r="I166" s="30">
        <f t="shared" si="27"/>
        <v>0</v>
      </c>
      <c r="J166" s="30">
        <v>0</v>
      </c>
      <c r="K166" s="33">
        <f t="shared" si="29"/>
        <v>0</v>
      </c>
      <c r="L166" s="33">
        <f t="shared" si="30"/>
        <v>0</v>
      </c>
      <c r="M166" s="33"/>
      <c r="N166" s="33"/>
      <c r="O166" s="33"/>
      <c r="P166" s="33"/>
      <c r="Q166" s="33"/>
      <c r="R166" s="33"/>
      <c r="S166" s="120"/>
      <c r="T166" s="123"/>
      <c r="U166" s="118"/>
      <c r="V166" s="557" t="s">
        <v>19</v>
      </c>
      <c r="W166" s="557"/>
      <c r="X166" s="117" t="s">
        <v>19</v>
      </c>
      <c r="Y166" s="115"/>
      <c r="Z166" s="115"/>
      <c r="AA166" s="116">
        <v>0</v>
      </c>
      <c r="AB166" s="115"/>
      <c r="AC166" s="114">
        <v>0</v>
      </c>
      <c r="AD166" s="113">
        <f t="shared" si="28"/>
        <v>0</v>
      </c>
      <c r="AE166" s="32"/>
      <c r="AF166" s="39"/>
      <c r="AG166" s="38"/>
    </row>
    <row r="167" spans="1:33" s="27" customFormat="1" hidden="1" x14ac:dyDescent="0.25">
      <c r="A167" s="30"/>
      <c r="B167" s="122"/>
      <c r="C167" s="121"/>
      <c r="D167" s="121"/>
      <c r="E167" s="121"/>
      <c r="F167" s="31"/>
      <c r="I167" s="30">
        <f t="shared" si="27"/>
        <v>0</v>
      </c>
      <c r="J167" s="30">
        <v>0</v>
      </c>
      <c r="K167" s="33">
        <f t="shared" si="29"/>
        <v>0</v>
      </c>
      <c r="L167" s="33">
        <f t="shared" si="30"/>
        <v>0</v>
      </c>
      <c r="M167" s="33"/>
      <c r="N167" s="33"/>
      <c r="O167" s="33"/>
      <c r="P167" s="33"/>
      <c r="Q167" s="33"/>
      <c r="R167" s="33"/>
      <c r="S167" s="120"/>
      <c r="T167" s="123"/>
      <c r="U167" s="118"/>
      <c r="V167" s="557" t="s">
        <v>19</v>
      </c>
      <c r="W167" s="557"/>
      <c r="X167" s="117" t="s">
        <v>19</v>
      </c>
      <c r="Y167" s="115"/>
      <c r="Z167" s="115"/>
      <c r="AA167" s="116">
        <v>0</v>
      </c>
      <c r="AB167" s="115"/>
      <c r="AC167" s="114">
        <v>0</v>
      </c>
      <c r="AD167" s="113">
        <f t="shared" si="28"/>
        <v>0</v>
      </c>
      <c r="AE167" s="32"/>
      <c r="AF167" s="39"/>
      <c r="AG167" s="38"/>
    </row>
    <row r="168" spans="1:33" s="27" customFormat="1" hidden="1" x14ac:dyDescent="0.25">
      <c r="A168" s="30"/>
      <c r="B168" s="122"/>
      <c r="C168" s="121"/>
      <c r="D168" s="121"/>
      <c r="E168" s="121"/>
      <c r="F168" s="31"/>
      <c r="I168" s="30">
        <f t="shared" si="27"/>
        <v>0</v>
      </c>
      <c r="J168" s="30">
        <v>0</v>
      </c>
      <c r="K168" s="33">
        <f t="shared" si="29"/>
        <v>0</v>
      </c>
      <c r="L168" s="33">
        <f t="shared" si="30"/>
        <v>0</v>
      </c>
      <c r="M168" s="33"/>
      <c r="N168" s="33"/>
      <c r="O168" s="33"/>
      <c r="P168" s="33"/>
      <c r="Q168" s="33"/>
      <c r="R168" s="33"/>
      <c r="S168" s="120"/>
      <c r="T168" s="123"/>
      <c r="U168" s="118"/>
      <c r="V168" s="557" t="s">
        <v>19</v>
      </c>
      <c r="W168" s="557"/>
      <c r="X168" s="117" t="s">
        <v>19</v>
      </c>
      <c r="Y168" s="115"/>
      <c r="Z168" s="115"/>
      <c r="AA168" s="116">
        <v>0</v>
      </c>
      <c r="AB168" s="115"/>
      <c r="AC168" s="114">
        <v>0</v>
      </c>
      <c r="AD168" s="113">
        <f t="shared" si="28"/>
        <v>0</v>
      </c>
      <c r="AE168" s="32"/>
      <c r="AF168" s="39"/>
      <c r="AG168" s="38"/>
    </row>
    <row r="169" spans="1:33" s="27" customFormat="1" hidden="1" x14ac:dyDescent="0.25">
      <c r="A169" s="30"/>
      <c r="B169" s="122"/>
      <c r="C169" s="121"/>
      <c r="D169" s="121"/>
      <c r="E169" s="121"/>
      <c r="F169" s="31"/>
      <c r="I169" s="30">
        <f t="shared" si="27"/>
        <v>0</v>
      </c>
      <c r="J169" s="30">
        <v>0</v>
      </c>
      <c r="K169" s="33">
        <f t="shared" si="29"/>
        <v>0</v>
      </c>
      <c r="L169" s="33">
        <f t="shared" si="30"/>
        <v>0</v>
      </c>
      <c r="M169" s="33"/>
      <c r="N169" s="33"/>
      <c r="O169" s="33"/>
      <c r="P169" s="33"/>
      <c r="Q169" s="33"/>
      <c r="R169" s="33"/>
      <c r="S169" s="120"/>
      <c r="T169" s="123"/>
      <c r="U169" s="118"/>
      <c r="V169" s="557" t="s">
        <v>19</v>
      </c>
      <c r="W169" s="557"/>
      <c r="X169" s="117" t="s">
        <v>19</v>
      </c>
      <c r="Y169" s="115"/>
      <c r="Z169" s="115"/>
      <c r="AA169" s="116">
        <v>0</v>
      </c>
      <c r="AB169" s="115"/>
      <c r="AC169" s="114">
        <v>0</v>
      </c>
      <c r="AD169" s="113">
        <f t="shared" si="28"/>
        <v>0</v>
      </c>
      <c r="AE169" s="32"/>
      <c r="AF169" s="39"/>
      <c r="AG169" s="38"/>
    </row>
    <row r="170" spans="1:33" s="27" customFormat="1" hidden="1" x14ac:dyDescent="0.25">
      <c r="A170" s="30"/>
      <c r="B170" s="122"/>
      <c r="C170" s="121"/>
      <c r="D170" s="121"/>
      <c r="E170" s="121"/>
      <c r="F170" s="31"/>
      <c r="I170" s="30">
        <f t="shared" si="27"/>
        <v>0</v>
      </c>
      <c r="J170" s="30">
        <v>0</v>
      </c>
      <c r="K170" s="33">
        <f t="shared" si="29"/>
        <v>0</v>
      </c>
      <c r="L170" s="33">
        <f t="shared" si="30"/>
        <v>0</v>
      </c>
      <c r="M170" s="33"/>
      <c r="N170" s="33"/>
      <c r="O170" s="33"/>
      <c r="P170" s="33"/>
      <c r="Q170" s="33"/>
      <c r="R170" s="33"/>
      <c r="S170" s="120"/>
      <c r="T170" s="119"/>
      <c r="U170" s="118"/>
      <c r="V170" s="557" t="s">
        <v>19</v>
      </c>
      <c r="W170" s="557"/>
      <c r="X170" s="117" t="s">
        <v>19</v>
      </c>
      <c r="Y170" s="115"/>
      <c r="Z170" s="115"/>
      <c r="AA170" s="116">
        <v>0</v>
      </c>
      <c r="AB170" s="115"/>
      <c r="AC170" s="114">
        <v>0</v>
      </c>
      <c r="AD170" s="113">
        <f t="shared" si="28"/>
        <v>0</v>
      </c>
      <c r="AE170" s="32"/>
      <c r="AF170" s="39"/>
      <c r="AG170" s="38"/>
    </row>
    <row r="171" spans="1:33" s="101" customFormat="1" ht="22.35" customHeight="1" x14ac:dyDescent="0.25">
      <c r="A171" s="112"/>
      <c r="B171" s="112"/>
      <c r="C171" s="112"/>
      <c r="D171" s="112"/>
      <c r="E171" s="112"/>
      <c r="F171" s="112"/>
      <c r="G171" s="27"/>
      <c r="H171" s="27"/>
      <c r="I171" s="62">
        <v>1</v>
      </c>
      <c r="J171" s="62">
        <v>1</v>
      </c>
      <c r="K171" s="61">
        <f t="shared" si="29"/>
        <v>1</v>
      </c>
      <c r="L171" s="61">
        <f t="shared" si="30"/>
        <v>1</v>
      </c>
      <c r="M171" s="61"/>
      <c r="N171" s="61"/>
      <c r="O171" s="61"/>
      <c r="P171" s="61"/>
      <c r="Q171" s="61"/>
      <c r="R171" s="61"/>
      <c r="S171" s="61"/>
      <c r="T171" s="111"/>
      <c r="U171" s="111"/>
      <c r="V171" s="110"/>
      <c r="W171" s="110"/>
      <c r="X171" s="110"/>
      <c r="Y171" s="109"/>
      <c r="Z171" s="108"/>
      <c r="AA171" s="108"/>
      <c r="AB171" s="107"/>
      <c r="AC171" s="106"/>
      <c r="AD171" s="105"/>
      <c r="AE171" s="102"/>
      <c r="AF171" s="104"/>
      <c r="AG171" s="103"/>
    </row>
    <row r="172" spans="1:33" s="27" customFormat="1" ht="18" customHeight="1" x14ac:dyDescent="0.25">
      <c r="A172" s="31"/>
      <c r="B172" s="31"/>
      <c r="C172" s="31"/>
      <c r="D172" s="31"/>
      <c r="E172" s="31"/>
      <c r="F172" s="31"/>
      <c r="G172" s="100"/>
      <c r="H172" s="100"/>
      <c r="I172" s="30">
        <v>1</v>
      </c>
      <c r="J172" s="30">
        <f>IF(I172=1,1,IF(SUM(J173:J$178)+SUM(I$26:I172)&lt;$I$22,1,0))</f>
        <v>1</v>
      </c>
      <c r="K172" s="33">
        <f t="shared" si="29"/>
        <v>1</v>
      </c>
      <c r="L172" s="33">
        <f t="shared" si="30"/>
        <v>1</v>
      </c>
      <c r="M172" s="33"/>
      <c r="N172" s="33"/>
      <c r="O172" s="33"/>
      <c r="P172" s="33"/>
      <c r="Q172" s="33"/>
      <c r="R172" s="33"/>
      <c r="S172" s="33"/>
      <c r="T172" s="60"/>
      <c r="U172" s="48"/>
      <c r="V172" s="99"/>
      <c r="W172" s="98"/>
      <c r="X172" s="97"/>
      <c r="Y172" s="96"/>
      <c r="Z172" s="95" t="s">
        <v>486</v>
      </c>
      <c r="AA172" s="94"/>
      <c r="AB172" s="93"/>
      <c r="AC172" s="92"/>
      <c r="AD172" s="91">
        <f>TRUNC(SUM(AD129+AD142+AD157+AD171),2)</f>
        <v>6721.14</v>
      </c>
      <c r="AE172" s="32"/>
      <c r="AF172" s="39"/>
      <c r="AG172" s="38"/>
    </row>
    <row r="173" spans="1:33" s="27" customFormat="1" ht="18" customHeight="1" x14ac:dyDescent="0.25">
      <c r="A173" s="31"/>
      <c r="B173" s="31"/>
      <c r="C173" s="31"/>
      <c r="D173" s="31"/>
      <c r="E173" s="31"/>
      <c r="F173" s="31"/>
      <c r="G173" s="64"/>
      <c r="H173" s="408"/>
      <c r="I173" s="30">
        <f>IF($AD173=0,0,1)</f>
        <v>1</v>
      </c>
      <c r="J173" s="30">
        <f>H173</f>
        <v>0</v>
      </c>
      <c r="K173" s="33">
        <f t="shared" si="29"/>
        <v>1</v>
      </c>
      <c r="L173" s="33">
        <f t="shared" si="30"/>
        <v>1</v>
      </c>
      <c r="M173" s="33"/>
      <c r="N173" s="33"/>
      <c r="O173" s="33"/>
      <c r="P173" s="33"/>
      <c r="Q173" s="33"/>
      <c r="R173" s="33"/>
      <c r="S173" s="33"/>
      <c r="T173" s="60"/>
      <c r="U173" s="48"/>
      <c r="V173" s="90"/>
      <c r="W173" s="90"/>
      <c r="X173" s="89"/>
      <c r="Y173" s="88"/>
      <c r="Z173" s="87" t="s">
        <v>266</v>
      </c>
      <c r="AA173" s="86"/>
      <c r="AB173" s="85">
        <v>0.12</v>
      </c>
      <c r="AC173" s="84"/>
      <c r="AD173" s="83">
        <f>AD172*AB173</f>
        <v>806.53679999999997</v>
      </c>
      <c r="AE173" s="32"/>
      <c r="AF173" s="39"/>
      <c r="AG173" s="38"/>
    </row>
    <row r="174" spans="1:33" s="27" customFormat="1" ht="18" customHeight="1" x14ac:dyDescent="0.25">
      <c r="A174" s="31"/>
      <c r="B174" s="31"/>
      <c r="C174" s="31"/>
      <c r="D174" s="31"/>
      <c r="E174" s="31"/>
      <c r="F174" s="31"/>
      <c r="G174" s="64"/>
      <c r="H174" s="408"/>
      <c r="I174" s="30">
        <f>IF($AD174=0,0,1)</f>
        <v>1</v>
      </c>
      <c r="J174" s="30">
        <f>H174</f>
        <v>0</v>
      </c>
      <c r="K174" s="33">
        <f t="shared" si="29"/>
        <v>1</v>
      </c>
      <c r="L174" s="33">
        <f t="shared" si="30"/>
        <v>1</v>
      </c>
      <c r="M174" s="33"/>
      <c r="N174" s="33"/>
      <c r="O174" s="33"/>
      <c r="P174" s="33"/>
      <c r="Q174" s="33"/>
      <c r="R174" s="33"/>
      <c r="S174" s="33"/>
      <c r="T174" s="60"/>
      <c r="U174" s="48"/>
      <c r="V174" s="82"/>
      <c r="W174" s="82"/>
      <c r="X174" s="81"/>
      <c r="Y174" s="80"/>
      <c r="Z174" s="79" t="s">
        <v>267</v>
      </c>
      <c r="AA174" s="78"/>
      <c r="AB174" s="77">
        <v>0.10787172011661809</v>
      </c>
      <c r="AC174" s="76"/>
      <c r="AD174" s="75">
        <f>(AD173+AD172)*AB174</f>
        <v>812.02344489795939</v>
      </c>
      <c r="AE174" s="32"/>
      <c r="AF174" s="39"/>
      <c r="AG174" s="38"/>
    </row>
    <row r="175" spans="1:33" s="27" customFormat="1" ht="18" customHeight="1" x14ac:dyDescent="0.25">
      <c r="A175" s="31"/>
      <c r="B175" s="31"/>
      <c r="C175" s="31"/>
      <c r="D175" s="31"/>
      <c r="E175" s="31"/>
      <c r="F175" s="31"/>
      <c r="G175" s="64"/>
      <c r="H175" s="408"/>
      <c r="I175" s="30">
        <f>IF($AD175=0,0,1)</f>
        <v>1</v>
      </c>
      <c r="J175" s="30">
        <f>H175</f>
        <v>0</v>
      </c>
      <c r="K175" s="33">
        <f t="shared" si="29"/>
        <v>1</v>
      </c>
      <c r="L175" s="33">
        <f t="shared" si="30"/>
        <v>1</v>
      </c>
      <c r="M175" s="33"/>
      <c r="N175" s="33"/>
      <c r="O175" s="33"/>
      <c r="P175" s="33"/>
      <c r="Q175" s="33"/>
      <c r="R175" s="33"/>
      <c r="S175" s="33"/>
      <c r="T175" s="60"/>
      <c r="U175" s="48"/>
      <c r="V175" s="82"/>
      <c r="W175" s="82"/>
      <c r="X175" s="81"/>
      <c r="Y175" s="80"/>
      <c r="Z175" s="79" t="s">
        <v>268</v>
      </c>
      <c r="AA175" s="78"/>
      <c r="AB175" s="77">
        <v>5.8309037900874654E-2</v>
      </c>
      <c r="AC175" s="76"/>
      <c r="AD175" s="75">
        <f>(AD173+AD172)*AB175</f>
        <v>438.93159183673487</v>
      </c>
      <c r="AE175" s="32"/>
      <c r="AF175" s="39"/>
      <c r="AG175" s="38"/>
    </row>
    <row r="176" spans="1:33" s="27" customFormat="1" ht="18" hidden="1" customHeight="1" x14ac:dyDescent="0.25">
      <c r="A176" s="31"/>
      <c r="B176" s="31"/>
      <c r="C176" s="31"/>
      <c r="D176" s="31"/>
      <c r="E176" s="31"/>
      <c r="F176" s="31"/>
      <c r="G176" s="64"/>
      <c r="H176" s="408"/>
      <c r="I176" s="30">
        <f>IF($AD176=0,0,1)</f>
        <v>0</v>
      </c>
      <c r="J176" s="30">
        <f>H176</f>
        <v>0</v>
      </c>
      <c r="K176" s="33">
        <f t="shared" si="29"/>
        <v>0</v>
      </c>
      <c r="L176" s="33">
        <f t="shared" si="30"/>
        <v>0</v>
      </c>
      <c r="M176" s="33"/>
      <c r="N176" s="33"/>
      <c r="O176" s="33"/>
      <c r="P176" s="33"/>
      <c r="Q176" s="33"/>
      <c r="R176" s="33"/>
      <c r="S176" s="33"/>
      <c r="T176" s="60"/>
      <c r="U176" s="48"/>
      <c r="V176" s="74"/>
      <c r="W176" s="74"/>
      <c r="X176" s="73"/>
      <c r="Y176" s="72"/>
      <c r="Z176" s="71" t="s">
        <v>15</v>
      </c>
      <c r="AA176" s="70"/>
      <c r="AB176" s="69">
        <v>0</v>
      </c>
      <c r="AC176" s="68"/>
      <c r="AD176" s="67">
        <f>AD172*AB176</f>
        <v>0</v>
      </c>
      <c r="AE176" s="32"/>
      <c r="AF176" s="39"/>
      <c r="AG176" s="38"/>
    </row>
    <row r="177" spans="1:33" s="27" customFormat="1" ht="18" customHeight="1" x14ac:dyDescent="0.25">
      <c r="A177" s="31"/>
      <c r="B177" s="66"/>
      <c r="C177" s="65"/>
      <c r="D177" s="65"/>
      <c r="E177" s="31"/>
      <c r="F177" s="31"/>
      <c r="G177" s="64"/>
      <c r="H177" s="408"/>
      <c r="I177" s="62">
        <v>1</v>
      </c>
      <c r="J177" s="62">
        <v>1</v>
      </c>
      <c r="K177" s="61">
        <f t="shared" si="29"/>
        <v>1</v>
      </c>
      <c r="L177" s="61">
        <f t="shared" si="30"/>
        <v>1</v>
      </c>
      <c r="M177" s="61"/>
      <c r="N177" s="61"/>
      <c r="O177" s="61"/>
      <c r="P177" s="61"/>
      <c r="Q177" s="61"/>
      <c r="R177" s="61"/>
      <c r="S177" s="33"/>
      <c r="T177" s="60"/>
      <c r="U177" s="48"/>
      <c r="V177" s="59"/>
      <c r="W177" s="58"/>
      <c r="X177" s="57"/>
      <c r="Y177" s="56"/>
      <c r="Z177" s="55" t="s">
        <v>269</v>
      </c>
      <c r="AA177" s="54"/>
      <c r="AB177" s="53"/>
      <c r="AC177" s="52"/>
      <c r="AD177" s="51">
        <f>TRUNC(AD172+AD173+AD174+AD175,2)</f>
        <v>8778.6299999999992</v>
      </c>
      <c r="AE177" s="32"/>
      <c r="AF177" s="39"/>
      <c r="AG177" s="38"/>
    </row>
    <row r="178" spans="1:33" s="27" customFormat="1" ht="5.45" customHeight="1" x14ac:dyDescent="0.25">
      <c r="A178" s="31"/>
      <c r="B178" s="31"/>
      <c r="C178" s="31"/>
      <c r="D178" s="31"/>
      <c r="E178" s="31"/>
      <c r="F178" s="31"/>
      <c r="I178" s="30"/>
      <c r="J178" s="30"/>
      <c r="K178" s="33"/>
      <c r="L178" s="33"/>
      <c r="M178" s="33"/>
      <c r="N178" s="33"/>
      <c r="O178" s="33"/>
      <c r="P178" s="33"/>
      <c r="Q178" s="33"/>
      <c r="R178" s="33"/>
      <c r="S178" s="33"/>
      <c r="T178" s="29"/>
      <c r="U178" s="48"/>
      <c r="V178" s="47"/>
      <c r="W178" s="47"/>
      <c r="X178" s="46"/>
      <c r="Y178" s="45"/>
      <c r="Z178" s="44"/>
      <c r="AA178" s="43"/>
      <c r="AB178" s="42"/>
      <c r="AC178" s="41"/>
      <c r="AD178" s="50"/>
      <c r="AE178" s="32"/>
      <c r="AF178" s="39"/>
      <c r="AG178" s="38"/>
    </row>
    <row r="179" spans="1:33" s="32" customFormat="1" ht="18" customHeight="1" x14ac:dyDescent="0.25">
      <c r="A179" s="37"/>
      <c r="B179" s="37"/>
      <c r="C179" s="37"/>
      <c r="D179" s="37"/>
      <c r="E179" s="37"/>
      <c r="F179" s="37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29"/>
      <c r="U179" s="48"/>
      <c r="V179" s="47"/>
      <c r="W179" s="47"/>
      <c r="X179" s="46"/>
      <c r="Y179" s="45"/>
      <c r="Z179" s="44"/>
      <c r="AA179" s="43"/>
      <c r="AB179" s="42"/>
      <c r="AC179" s="41"/>
      <c r="AD179" s="49"/>
      <c r="AF179" s="39"/>
      <c r="AG179" s="38"/>
    </row>
    <row r="180" spans="1:33" s="32" customFormat="1" ht="18" customHeight="1" x14ac:dyDescent="0.25">
      <c r="A180" s="37"/>
      <c r="B180" s="37"/>
      <c r="C180" s="37"/>
      <c r="D180" s="37"/>
      <c r="E180" s="37"/>
      <c r="F180" s="37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29"/>
      <c r="U180" s="48"/>
      <c r="V180" s="47"/>
      <c r="W180" s="47"/>
      <c r="X180" s="46"/>
      <c r="Y180" s="45"/>
      <c r="AF180" s="39"/>
      <c r="AG180" s="38"/>
    </row>
    <row r="181" spans="1:33" s="32" customFormat="1" ht="18" customHeight="1" x14ac:dyDescent="0.25">
      <c r="A181" s="37"/>
      <c r="B181" s="37"/>
      <c r="C181" s="37"/>
      <c r="D181" s="37"/>
      <c r="E181" s="37"/>
      <c r="F181" s="37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29"/>
      <c r="U181" s="48"/>
      <c r="V181" s="47"/>
      <c r="W181" s="47"/>
      <c r="X181" s="46"/>
      <c r="Y181" s="45"/>
      <c r="AF181" s="39"/>
      <c r="AG181" s="38"/>
    </row>
    <row r="182" spans="1:33" s="32" customFormat="1" ht="18" customHeight="1" x14ac:dyDescent="0.25">
      <c r="A182" s="37"/>
      <c r="B182" s="37"/>
      <c r="C182" s="37"/>
      <c r="D182" s="37"/>
      <c r="E182" s="37"/>
      <c r="F182" s="37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29"/>
      <c r="U182" s="48"/>
      <c r="V182" s="47"/>
      <c r="W182" s="47"/>
      <c r="X182" s="46"/>
      <c r="Y182" s="45"/>
      <c r="AF182" s="39"/>
      <c r="AG182" s="38"/>
    </row>
    <row r="183" spans="1:33" s="32" customFormat="1" ht="18" customHeight="1" x14ac:dyDescent="0.25">
      <c r="A183" s="37"/>
      <c r="B183" s="37"/>
      <c r="C183" s="37"/>
      <c r="D183" s="37"/>
      <c r="E183" s="37"/>
      <c r="F183" s="37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29"/>
      <c r="U183" s="48"/>
      <c r="V183" s="47"/>
      <c r="W183" s="47"/>
      <c r="X183" s="46"/>
      <c r="Y183" s="45"/>
      <c r="Z183" s="44"/>
      <c r="AA183" s="43"/>
      <c r="AB183" s="42"/>
      <c r="AC183" s="41"/>
      <c r="AD183" s="40"/>
      <c r="AF183" s="39"/>
      <c r="AG183" s="38"/>
    </row>
    <row r="184" spans="1:33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3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3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3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3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3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3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3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3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32" customFormat="1" x14ac:dyDescent="0.25">
      <c r="A203" s="37"/>
      <c r="B203" s="36"/>
      <c r="C203" s="36"/>
      <c r="D203" s="36"/>
      <c r="E203" s="36"/>
      <c r="F203" s="36"/>
      <c r="G203" s="35"/>
      <c r="H203" s="35"/>
      <c r="I203" s="34"/>
      <c r="J203" s="34"/>
      <c r="K203" s="34"/>
      <c r="L203" s="33"/>
      <c r="M203" s="33"/>
      <c r="N203" s="33"/>
      <c r="O203" s="33"/>
      <c r="P203" s="33"/>
      <c r="Q203" s="33"/>
      <c r="R203" s="33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</row>
    <row r="204" spans="1:30" s="32" customFormat="1" x14ac:dyDescent="0.25">
      <c r="A204" s="37"/>
      <c r="B204" s="36"/>
      <c r="C204" s="36"/>
      <c r="D204" s="36"/>
      <c r="E204" s="36"/>
      <c r="F204" s="36"/>
      <c r="G204" s="35"/>
      <c r="H204" s="35"/>
      <c r="I204" s="34"/>
      <c r="J204" s="34"/>
      <c r="K204" s="34"/>
      <c r="L204" s="33"/>
      <c r="M204" s="33"/>
      <c r="N204" s="33"/>
      <c r="O204" s="33"/>
      <c r="P204" s="33"/>
      <c r="Q204" s="33"/>
      <c r="R204" s="33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</row>
    <row r="205" spans="1:30" s="32" customFormat="1" x14ac:dyDescent="0.25">
      <c r="A205" s="37"/>
      <c r="B205" s="36"/>
      <c r="C205" s="36"/>
      <c r="D205" s="36"/>
      <c r="E205" s="36"/>
      <c r="F205" s="36"/>
      <c r="G205" s="35"/>
      <c r="H205" s="35"/>
      <c r="I205" s="34"/>
      <c r="J205" s="34"/>
      <c r="K205" s="34"/>
      <c r="L205" s="33"/>
      <c r="M205" s="33"/>
      <c r="N205" s="33"/>
      <c r="O205" s="33"/>
      <c r="P205" s="33"/>
      <c r="Q205" s="33"/>
      <c r="R205" s="33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</row>
    <row r="206" spans="1:30" s="32" customFormat="1" x14ac:dyDescent="0.25">
      <c r="A206" s="37"/>
      <c r="B206" s="36"/>
      <c r="C206" s="36"/>
      <c r="D206" s="36"/>
      <c r="E206" s="36"/>
      <c r="F206" s="36"/>
      <c r="G206" s="35"/>
      <c r="H206" s="35"/>
      <c r="I206" s="34"/>
      <c r="J206" s="34"/>
      <c r="K206" s="34"/>
      <c r="L206" s="33"/>
      <c r="M206" s="33"/>
      <c r="N206" s="33"/>
      <c r="O206" s="33"/>
      <c r="P206" s="33"/>
      <c r="Q206" s="33"/>
      <c r="R206" s="33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</row>
    <row r="207" spans="1:30" s="32" customFormat="1" x14ac:dyDescent="0.25">
      <c r="A207" s="37"/>
      <c r="B207" s="36"/>
      <c r="C207" s="36"/>
      <c r="D207" s="36"/>
      <c r="E207" s="36"/>
      <c r="F207" s="36"/>
      <c r="G207" s="35"/>
      <c r="H207" s="35"/>
      <c r="I207" s="34"/>
      <c r="J207" s="34"/>
      <c r="K207" s="34"/>
      <c r="L207" s="33"/>
      <c r="M207" s="33"/>
      <c r="N207" s="33"/>
      <c r="O207" s="33"/>
      <c r="P207" s="33"/>
      <c r="Q207" s="33"/>
      <c r="R207" s="33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</row>
    <row r="208" spans="1:30" s="32" customFormat="1" x14ac:dyDescent="0.25">
      <c r="A208" s="37"/>
      <c r="B208" s="36"/>
      <c r="C208" s="36"/>
      <c r="D208" s="36"/>
      <c r="E208" s="36"/>
      <c r="F208" s="36"/>
      <c r="G208" s="35"/>
      <c r="H208" s="35"/>
      <c r="I208" s="34"/>
      <c r="J208" s="34"/>
      <c r="K208" s="34"/>
      <c r="L208" s="33"/>
      <c r="M208" s="33"/>
      <c r="N208" s="33"/>
      <c r="O208" s="33"/>
      <c r="P208" s="33"/>
      <c r="Q208" s="33"/>
      <c r="R208" s="33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</row>
    <row r="209" spans="1:30" s="32" customFormat="1" x14ac:dyDescent="0.25">
      <c r="A209" s="37"/>
      <c r="B209" s="36"/>
      <c r="C209" s="36"/>
      <c r="D209" s="36"/>
      <c r="E209" s="36"/>
      <c r="F209" s="36"/>
      <c r="G209" s="35"/>
      <c r="H209" s="35"/>
      <c r="I209" s="34"/>
      <c r="J209" s="34"/>
      <c r="K209" s="34"/>
      <c r="L209" s="33"/>
      <c r="M209" s="33"/>
      <c r="N209" s="33"/>
      <c r="O209" s="33"/>
      <c r="P209" s="33"/>
      <c r="Q209" s="33"/>
      <c r="R209" s="33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</row>
    <row r="210" spans="1:30" s="32" customFormat="1" x14ac:dyDescent="0.25">
      <c r="A210" s="37"/>
      <c r="B210" s="36"/>
      <c r="C210" s="36"/>
      <c r="D210" s="36"/>
      <c r="E210" s="36"/>
      <c r="F210" s="36"/>
      <c r="G210" s="35"/>
      <c r="H210" s="35"/>
      <c r="I210" s="34"/>
      <c r="J210" s="34"/>
      <c r="K210" s="34"/>
      <c r="L210" s="33"/>
      <c r="M210" s="33"/>
      <c r="N210" s="33"/>
      <c r="O210" s="33"/>
      <c r="P210" s="33"/>
      <c r="Q210" s="33"/>
      <c r="R210" s="33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</row>
    <row r="211" spans="1:30" s="27" customFormat="1" x14ac:dyDescent="0.25">
      <c r="A211" s="31"/>
      <c r="B211" s="26"/>
      <c r="C211" s="26"/>
      <c r="D211" s="26"/>
      <c r="E211" s="26"/>
      <c r="F211" s="26"/>
      <c r="G211" s="21"/>
      <c r="H211" s="21"/>
      <c r="I211" s="25"/>
      <c r="J211" s="25"/>
      <c r="K211" s="25"/>
      <c r="L211" s="30"/>
      <c r="M211" s="30"/>
      <c r="N211" s="30"/>
      <c r="O211" s="30"/>
      <c r="P211" s="30"/>
      <c r="Q211" s="30"/>
      <c r="R211" s="30"/>
      <c r="T211" s="28"/>
      <c r="U211" s="29"/>
      <c r="V211" s="28"/>
      <c r="W211" s="28"/>
      <c r="X211" s="28"/>
      <c r="Y211" s="28"/>
      <c r="Z211" s="28"/>
      <c r="AA211" s="28"/>
      <c r="AB211" s="28"/>
      <c r="AC211" s="28"/>
      <c r="AD211" s="28"/>
    </row>
    <row r="212" spans="1:30" s="27" customFormat="1" x14ac:dyDescent="0.25">
      <c r="A212" s="31"/>
      <c r="B212" s="26"/>
      <c r="C212" s="26"/>
      <c r="D212" s="26"/>
      <c r="E212" s="26"/>
      <c r="F212" s="26"/>
      <c r="G212" s="21"/>
      <c r="H212" s="21"/>
      <c r="I212" s="25"/>
      <c r="J212" s="25"/>
      <c r="K212" s="25"/>
      <c r="L212" s="30"/>
      <c r="M212" s="30"/>
      <c r="N212" s="30"/>
      <c r="O212" s="30"/>
      <c r="P212" s="30"/>
      <c r="Q212" s="30"/>
      <c r="R212" s="30"/>
      <c r="T212" s="28"/>
      <c r="U212" s="29"/>
      <c r="V212" s="28"/>
      <c r="W212" s="28"/>
      <c r="X212" s="28"/>
      <c r="Y212" s="28"/>
      <c r="Z212" s="28"/>
      <c r="AA212" s="28"/>
      <c r="AB212" s="28"/>
      <c r="AC212" s="28"/>
      <c r="AD212" s="28"/>
    </row>
    <row r="213" spans="1:30" s="27" customFormat="1" x14ac:dyDescent="0.25">
      <c r="A213" s="31"/>
      <c r="B213" s="26"/>
      <c r="C213" s="26"/>
      <c r="D213" s="26"/>
      <c r="E213" s="26"/>
      <c r="F213" s="26"/>
      <c r="G213" s="21"/>
      <c r="H213" s="21"/>
      <c r="I213" s="25"/>
      <c r="J213" s="25"/>
      <c r="K213" s="25"/>
      <c r="L213" s="30"/>
      <c r="M213" s="30"/>
      <c r="N213" s="30"/>
      <c r="O213" s="30"/>
      <c r="P213" s="30"/>
      <c r="Q213" s="30"/>
      <c r="R213" s="30"/>
      <c r="T213" s="28"/>
      <c r="U213" s="29"/>
      <c r="V213" s="28"/>
      <c r="W213" s="28"/>
      <c r="X213" s="28"/>
      <c r="Y213" s="28"/>
      <c r="Z213" s="28"/>
      <c r="AA213" s="28"/>
      <c r="AB213" s="28"/>
      <c r="AC213" s="28"/>
      <c r="AD213" s="28"/>
    </row>
    <row r="214" spans="1:30" s="27" customFormat="1" x14ac:dyDescent="0.25">
      <c r="A214" s="31"/>
      <c r="B214" s="26"/>
      <c r="C214" s="26"/>
      <c r="D214" s="26"/>
      <c r="E214" s="26"/>
      <c r="F214" s="26"/>
      <c r="G214" s="21"/>
      <c r="H214" s="21"/>
      <c r="I214" s="25"/>
      <c r="J214" s="25"/>
      <c r="K214" s="25"/>
      <c r="L214" s="30"/>
      <c r="M214" s="30"/>
      <c r="N214" s="30"/>
      <c r="O214" s="30"/>
      <c r="P214" s="30"/>
      <c r="Q214" s="30"/>
      <c r="R214" s="30"/>
      <c r="T214" s="28"/>
      <c r="U214" s="29"/>
      <c r="V214" s="28"/>
      <c r="W214" s="28"/>
      <c r="X214" s="28"/>
      <c r="Y214" s="28"/>
      <c r="Z214" s="28"/>
      <c r="AA214" s="28"/>
      <c r="AB214" s="28"/>
      <c r="AC214" s="28"/>
      <c r="AD214" s="28"/>
    </row>
  </sheetData>
  <autoFilter ref="L26:L177">
    <filterColumn colId="0">
      <filters>
        <filter val="1"/>
      </filters>
    </filterColumn>
  </autoFilter>
  <mergeCells count="134">
    <mergeCell ref="V165:W165"/>
    <mergeCell ref="V166:W166"/>
    <mergeCell ref="V167:W167"/>
    <mergeCell ref="V168:W168"/>
    <mergeCell ref="V169:W169"/>
    <mergeCell ref="V170:W170"/>
    <mergeCell ref="AD158:AD159"/>
    <mergeCell ref="V160:W160"/>
    <mergeCell ref="V161:W161"/>
    <mergeCell ref="V162:W162"/>
    <mergeCell ref="V163:W163"/>
    <mergeCell ref="V164:W164"/>
    <mergeCell ref="T158:T159"/>
    <mergeCell ref="V158:W159"/>
    <mergeCell ref="X158:X159"/>
    <mergeCell ref="Y158:AA158"/>
    <mergeCell ref="AB158:AB159"/>
    <mergeCell ref="AC158:AC159"/>
    <mergeCell ref="V151:Z151"/>
    <mergeCell ref="V152:Z152"/>
    <mergeCell ref="V153:Z153"/>
    <mergeCell ref="V154:Z154"/>
    <mergeCell ref="V155:Z155"/>
    <mergeCell ref="V156:Z156"/>
    <mergeCell ref="V143:Z143"/>
    <mergeCell ref="V146:Z146"/>
    <mergeCell ref="V147:Z147"/>
    <mergeCell ref="V148:Z148"/>
    <mergeCell ref="V149:Z149"/>
    <mergeCell ref="V150:Z150"/>
    <mergeCell ref="V136:Z136"/>
    <mergeCell ref="V137:Z137"/>
    <mergeCell ref="V138:Z138"/>
    <mergeCell ref="V139:Z139"/>
    <mergeCell ref="V140:Z140"/>
    <mergeCell ref="V141:Z141"/>
    <mergeCell ref="V144:Z144"/>
    <mergeCell ref="V145:Z145"/>
    <mergeCell ref="V130:Z130"/>
    <mergeCell ref="V131:Z131"/>
    <mergeCell ref="V132:Z132"/>
    <mergeCell ref="V133:Z133"/>
    <mergeCell ref="V134:Z134"/>
    <mergeCell ref="V135:Z135"/>
    <mergeCell ref="V109:W109"/>
    <mergeCell ref="V110:W110"/>
    <mergeCell ref="V111:W111"/>
    <mergeCell ref="V112:W112"/>
    <mergeCell ref="V129:W129"/>
    <mergeCell ref="V103:W103"/>
    <mergeCell ref="V104:W104"/>
    <mergeCell ref="V105:W105"/>
    <mergeCell ref="V106:W106"/>
    <mergeCell ref="V107:W107"/>
    <mergeCell ref="V108:W108"/>
    <mergeCell ref="V97:W97"/>
    <mergeCell ref="V98:W98"/>
    <mergeCell ref="V99:W99"/>
    <mergeCell ref="V100:W100"/>
    <mergeCell ref="V101:W101"/>
    <mergeCell ref="V102:W102"/>
    <mergeCell ref="V91:W91"/>
    <mergeCell ref="V92:W92"/>
    <mergeCell ref="V93:W93"/>
    <mergeCell ref="V94:W94"/>
    <mergeCell ref="V95:W95"/>
    <mergeCell ref="V96:W96"/>
    <mergeCell ref="V85:W85"/>
    <mergeCell ref="V86:W86"/>
    <mergeCell ref="V87:W87"/>
    <mergeCell ref="V88:W88"/>
    <mergeCell ref="V89:W89"/>
    <mergeCell ref="V90:W90"/>
    <mergeCell ref="V79:W79"/>
    <mergeCell ref="V80:W80"/>
    <mergeCell ref="V81:W81"/>
    <mergeCell ref="V82:W82"/>
    <mergeCell ref="V83:W83"/>
    <mergeCell ref="V84:W84"/>
    <mergeCell ref="V73:W73"/>
    <mergeCell ref="V74:W74"/>
    <mergeCell ref="V75:W75"/>
    <mergeCell ref="V76:W76"/>
    <mergeCell ref="V77:W77"/>
    <mergeCell ref="V78:W78"/>
    <mergeCell ref="V62:W62"/>
    <mergeCell ref="V63:W63"/>
    <mergeCell ref="V64:W64"/>
    <mergeCell ref="V70:W70"/>
    <mergeCell ref="V71:W71"/>
    <mergeCell ref="V72:W72"/>
    <mergeCell ref="V66:W66"/>
    <mergeCell ref="V65:W65"/>
    <mergeCell ref="V56:W56"/>
    <mergeCell ref="V57:W57"/>
    <mergeCell ref="V58:W58"/>
    <mergeCell ref="V59:W59"/>
    <mergeCell ref="V60:W60"/>
    <mergeCell ref="V61:W61"/>
    <mergeCell ref="V50:W50"/>
    <mergeCell ref="V51:W51"/>
    <mergeCell ref="V52:W52"/>
    <mergeCell ref="V53:W53"/>
    <mergeCell ref="V54:W54"/>
    <mergeCell ref="V55:W55"/>
    <mergeCell ref="V44:W44"/>
    <mergeCell ref="V45:W45"/>
    <mergeCell ref="V46:W46"/>
    <mergeCell ref="V47:W47"/>
    <mergeCell ref="V48:W48"/>
    <mergeCell ref="V49:W49"/>
    <mergeCell ref="V34:W34"/>
    <mergeCell ref="V35:W35"/>
    <mergeCell ref="V37:W37"/>
    <mergeCell ref="V40:W40"/>
    <mergeCell ref="V41:W41"/>
    <mergeCell ref="V43:W43"/>
    <mergeCell ref="AD27:AD28"/>
    <mergeCell ref="V29:W29"/>
    <mergeCell ref="V30:W30"/>
    <mergeCell ref="V31:W31"/>
    <mergeCell ref="V32:W32"/>
    <mergeCell ref="V33:W33"/>
    <mergeCell ref="V38:W38"/>
    <mergeCell ref="W23:AB23"/>
    <mergeCell ref="AC23:AD23"/>
    <mergeCell ref="W24:AB24"/>
    <mergeCell ref="W25:AB25"/>
    <mergeCell ref="T27:T28"/>
    <mergeCell ref="V27:W28"/>
    <mergeCell ref="X27:X28"/>
    <mergeCell ref="Y27:Y28"/>
    <mergeCell ref="Z27:AA27"/>
    <mergeCell ref="AB27:AC27"/>
  </mergeCells>
  <conditionalFormatting sqref="T125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T121:T124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17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16 H118:H125 H113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76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72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73:H175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77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T113 T116:T120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0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9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8">
      <iconSet iconSet="3Symbols" showValue="0">
        <cfvo type="percent" val="0"/>
        <cfvo type="num" val="0" gte="0"/>
        <cfvo type="num" val="1"/>
      </iconSet>
    </cfRule>
  </conditionalFormatting>
  <conditionalFormatting sqref="H150">
    <cfRule type="iconSet" priority="7">
      <iconSet iconSet="3Symbols" showValue="0">
        <cfvo type="percent" val="0"/>
        <cfvo type="num" val="0" gte="0"/>
        <cfvo type="num" val="1"/>
      </iconSet>
    </cfRule>
  </conditionalFormatting>
  <conditionalFormatting sqref="H151">
    <cfRule type="iconSet" priority="6">
      <iconSet iconSet="3Symbols" showValue="0">
        <cfvo type="percent" val="0"/>
        <cfvo type="num" val="0" gte="0"/>
        <cfvo type="num" val="1"/>
      </iconSet>
    </cfRule>
  </conditionalFormatting>
  <conditionalFormatting sqref="H152">
    <cfRule type="iconSet" priority="5">
      <iconSet iconSet="3Symbols" showValue="0">
        <cfvo type="percent" val="0"/>
        <cfvo type="num" val="0" gte="0"/>
        <cfvo type="num" val="1"/>
      </iconSet>
    </cfRule>
  </conditionalFormatting>
  <conditionalFormatting sqref="H153">
    <cfRule type="iconSet" priority="4">
      <iconSet iconSet="3Symbols" showValue="0">
        <cfvo type="percent" val="0"/>
        <cfvo type="num" val="0" gte="0"/>
        <cfvo type="num" val="1"/>
      </iconSet>
    </cfRule>
  </conditionalFormatting>
  <conditionalFormatting sqref="H154">
    <cfRule type="iconSet" priority="3">
      <iconSet iconSet="3Symbols" showValue="0">
        <cfvo type="percent" val="0"/>
        <cfvo type="num" val="0" gte="0"/>
        <cfvo type="num" val="1"/>
      </iconSet>
    </cfRule>
  </conditionalFormatting>
  <conditionalFormatting sqref="H155">
    <cfRule type="iconSet" priority="2">
      <iconSet iconSet="3Symbols" showValue="0">
        <cfvo type="percent" val="0"/>
        <cfvo type="num" val="0" gte="0"/>
        <cfvo type="num" val="1"/>
      </iconSet>
    </cfRule>
  </conditionalFormatting>
  <conditionalFormatting sqref="H156">
    <cfRule type="iconSet" priority="1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73:G177 G113 G116:G125">
      <formula1>"CONSULTORIA,SICRO"</formula1>
    </dataValidation>
    <dataValidation type="whole" allowBlank="1" showInputMessage="1" showErrorMessage="1" sqref="T113 T116:T125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67" orientation="portrait" r:id="rId1"/>
  <headerFooter>
    <oddFooter>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5" filterMode="1">
    <tabColor rgb="FFFFC000"/>
    <outlinePr summaryBelow="0"/>
    <pageSetUpPr fitToPage="1"/>
  </sheetPr>
  <dimension ref="A1:AG209"/>
  <sheetViews>
    <sheetView showGridLines="0" zoomScaleNormal="100" zoomScaleSheetLayoutView="100" workbookViewId="0">
      <pane xSplit="20" ySplit="25" topLeftCell="U43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01 02 01</v>
      </c>
      <c r="C1" s="25" t="str">
        <f>CONCATENATE($W$25)</f>
        <v>ESTUDOS DE TRÁFEGO</v>
      </c>
      <c r="D1" s="25" t="str">
        <f>CONCATENATE($AC$25)</f>
        <v>km</v>
      </c>
      <c r="E1" s="231">
        <f>$AD$167</f>
        <v>820.87</v>
      </c>
      <c r="F1" s="231">
        <f>$AD$172</f>
        <v>1072.1500000000001</v>
      </c>
      <c r="G1" s="233">
        <f>$T$124</f>
        <v>55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181</v>
      </c>
      <c r="W25" s="579" t="s">
        <v>397</v>
      </c>
      <c r="X25" s="579"/>
      <c r="Y25" s="579"/>
      <c r="Z25" s="579"/>
      <c r="AA25" s="579"/>
      <c r="AB25" s="579"/>
      <c r="AC25" s="209" t="s">
        <v>396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IF(I27=1,1,IF(SUM(J28:J$173)+SUM(I$26:I27)&lt;$I$22,1,0))</f>
        <v>1</v>
      </c>
      <c r="K27" s="33">
        <f t="shared" ref="K27:K58" si="0">MAX(I27:J27)</f>
        <v>1</v>
      </c>
      <c r="L27" s="33">
        <f t="shared" ref="L27:L5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IF(I28=1,1,IF(SUM(J29:J$173)+SUM(I$26:I28)&lt;$I$22,1,0))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IF(I29=1,1,IF(SUM(J30:J$173)+SUM(I$26:I29)&lt;$I$22,1,0))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/>
      <c r="B30" s="122"/>
      <c r="C30" s="121"/>
      <c r="D30" s="121"/>
      <c r="E30" s="121"/>
      <c r="F30" s="122"/>
      <c r="I30" s="30">
        <f t="shared" ref="I30:I39" si="2">IF($AD30=0,0,1)</f>
        <v>0</v>
      </c>
      <c r="J30" s="30">
        <f>IF(I30=1,1,IF(SUM(J31:J$173)+SUM(I$26:I30)&lt;$I$22,1,0))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9" si="3">TRUNC(Y30*((Z30*AB30)+(AA30*AC30)),4)</f>
        <v>0</v>
      </c>
      <c r="AE30" s="32"/>
      <c r="AF30" s="39"/>
      <c r="AG30" s="38"/>
    </row>
    <row r="31" spans="1:33" s="27" customFormat="1" hidden="1" x14ac:dyDescent="0.25">
      <c r="A31" s="30"/>
      <c r="B31" s="122"/>
      <c r="C31" s="121"/>
      <c r="D31" s="121"/>
      <c r="E31" s="121"/>
      <c r="F31" s="122"/>
      <c r="I31" s="30">
        <f t="shared" si="2"/>
        <v>0</v>
      </c>
      <c r="J31" s="30">
        <f>IF(I31=1,1,IF(SUM(J32:J$173)+SUM(I$26:I31)&lt;$I$22,1,0))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IF(I32=1,1,IF(SUM(J33:J$173)+SUM(I$26:I32)&lt;$I$22,1,0))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IF(I33=1,1,IF(SUM(J34:J$173)+SUM(I$26:I33)&lt;$I$22,1,0))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IF(I34=1,1,IF(SUM(J35:J$173)+SUM(I$26:I34)&lt;$I$22,1,0))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IF(I35=1,1,IF(SUM(J36:J$173)+SUM(I$26:I35)&lt;$I$22,1,0))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E35" s="32"/>
      <c r="AF35" s="39"/>
      <c r="AG35" s="38"/>
    </row>
    <row r="36" spans="1:33" s="27" customFormat="1" hidden="1" x14ac:dyDescent="0.25">
      <c r="A36" s="30"/>
      <c r="B36" s="122"/>
      <c r="C36" s="121"/>
      <c r="D36" s="121"/>
      <c r="E36" s="121"/>
      <c r="F36" s="122"/>
      <c r="I36" s="30">
        <f t="shared" si="2"/>
        <v>0</v>
      </c>
      <c r="J36" s="30">
        <f>IF(I36=1,1,IF(SUM(J37:J$173)+SUM(I$26:I36)&lt;$I$22,1,0))</f>
        <v>0</v>
      </c>
      <c r="K36" s="33">
        <f t="shared" si="0"/>
        <v>0</v>
      </c>
      <c r="L36" s="33">
        <f t="shared" si="1"/>
        <v>0</v>
      </c>
      <c r="M36" s="33"/>
      <c r="N36" s="33"/>
      <c r="O36" s="33"/>
      <c r="P36" s="33"/>
      <c r="Q36" s="33"/>
      <c r="R36" s="33"/>
      <c r="S36" s="33"/>
      <c r="T36" s="123"/>
      <c r="U36" s="132"/>
      <c r="V36" s="563" t="s">
        <v>19</v>
      </c>
      <c r="W36" s="563"/>
      <c r="X36" s="131" t="s">
        <v>19</v>
      </c>
      <c r="Y36" s="115">
        <v>0</v>
      </c>
      <c r="Z36" s="115">
        <v>0</v>
      </c>
      <c r="AA36" s="115"/>
      <c r="AB36" s="207">
        <v>0</v>
      </c>
      <c r="AC36" s="207"/>
      <c r="AD36" s="113">
        <f t="shared" si="3"/>
        <v>0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1</v>
      </c>
      <c r="J37" s="30">
        <f>IF(I37=1,1,IF(SUM(J38:J$173)+SUM(I$26:I37)&lt;$I$22,1,0))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 t="s">
        <v>184</v>
      </c>
      <c r="W37" s="563"/>
      <c r="X37" s="131" t="s">
        <v>183</v>
      </c>
      <c r="Y37" s="115">
        <v>1</v>
      </c>
      <c r="Z37" s="115">
        <v>1</v>
      </c>
      <c r="AA37" s="115"/>
      <c r="AB37" s="207">
        <f>VLOOKUP(V37,BASE!$B$5:$E$53,4,FALSE)</f>
        <v>239.7877334815829</v>
      </c>
      <c r="AC37" s="207"/>
      <c r="AD37" s="113">
        <f t="shared" si="3"/>
        <v>239.7877</v>
      </c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>
        <f t="shared" si="2"/>
        <v>1</v>
      </c>
      <c r="J38" s="30">
        <f>IF(I38=1,1,IF(SUM(J39:J$173)+SUM(I$26:I38)&lt;$I$22,1,0))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 t="s">
        <v>185</v>
      </c>
      <c r="W38" s="563"/>
      <c r="X38" s="131" t="s">
        <v>183</v>
      </c>
      <c r="Y38" s="115">
        <v>1</v>
      </c>
      <c r="Z38" s="115">
        <v>1</v>
      </c>
      <c r="AA38" s="115"/>
      <c r="AB38" s="207">
        <f>VLOOKUP(V38,BASE!$B$5:$E$53,4,FALSE)</f>
        <v>65.46508428631158</v>
      </c>
      <c r="AC38" s="207"/>
      <c r="AD38" s="113">
        <f t="shared" si="3"/>
        <v>65.465000000000003</v>
      </c>
      <c r="AE38" s="32"/>
      <c r="AF38" s="39"/>
      <c r="AG38" s="38"/>
    </row>
    <row r="39" spans="1:33" s="27" customFormat="1" hidden="1" x14ac:dyDescent="0.25">
      <c r="A39" s="30"/>
      <c r="B39" s="122"/>
      <c r="C39" s="121"/>
      <c r="D39" s="121"/>
      <c r="E39" s="121"/>
      <c r="F39" s="122"/>
      <c r="I39" s="30">
        <f t="shared" si="2"/>
        <v>0</v>
      </c>
      <c r="J39" s="30">
        <f>IF(I39=1,1,IF(SUM(J40:J$173)+SUM(I$26:I39)&lt;$I$22,1,0))</f>
        <v>0</v>
      </c>
      <c r="K39" s="33">
        <f t="shared" si="0"/>
        <v>0</v>
      </c>
      <c r="L39" s="33">
        <f t="shared" si="1"/>
        <v>0</v>
      </c>
      <c r="M39" s="33"/>
      <c r="N39" s="33"/>
      <c r="O39" s="33"/>
      <c r="P39" s="33"/>
      <c r="Q39" s="33"/>
      <c r="R39" s="33"/>
      <c r="S39" s="33"/>
      <c r="T39" s="123"/>
      <c r="U39" s="132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3"/>
        <v>0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IF(I40=1,1,IF(SUM(J41:J$173)+SUM(I$26:I40)&lt;$I$22,1,0))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SUM(AD29:AD39)</f>
        <v>305.2527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IF(I41=1,1,IF(SUM(J42:J$173)+SUM(I$26:I41)&lt;$I$22,1,0))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63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03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IF(I42=1,1,IF(SUM(J43:J$173)+SUM(I$26:I42)&lt;$I$22,1,0))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SUM(AD43:AD62)</f>
        <v>5799.9146000000001</v>
      </c>
      <c r="AE42" s="32"/>
      <c r="AF42" s="39"/>
      <c r="AG42" s="38"/>
    </row>
    <row r="43" spans="1:33" s="27" customFormat="1" x14ac:dyDescent="0.25">
      <c r="A43" s="30"/>
      <c r="B43" s="122"/>
      <c r="C43" s="121"/>
      <c r="D43" s="121"/>
      <c r="E43" s="121"/>
      <c r="F43" s="122"/>
      <c r="I43" s="30">
        <v>1</v>
      </c>
      <c r="J43" s="30">
        <f>IF(I43=1,1,IF(SUM(J44:J$173)+SUM(I$26:I43)&lt;$I$22,1,0))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81</v>
      </c>
      <c r="U43" s="48"/>
      <c r="V43" s="569" t="s">
        <v>212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AB43/SUM($AB$43:$AB$106)</f>
        <v>9.1954022988505746E-2</v>
      </c>
      <c r="AB43" s="114">
        <v>80</v>
      </c>
      <c r="AC43" s="196">
        <f>Y43/220</f>
        <v>51.580363636363636</v>
      </c>
      <c r="AD43" s="113">
        <f>ROUND(AB43*AC43,4)</f>
        <v>4126.4291000000003</v>
      </c>
      <c r="AE43" s="32"/>
      <c r="AF43" s="39"/>
      <c r="AG43" s="38"/>
    </row>
    <row r="44" spans="1:33" s="27" customFormat="1" hidden="1" x14ac:dyDescent="0.25">
      <c r="A44" s="30"/>
      <c r="B44" s="122"/>
      <c r="C44" s="121"/>
      <c r="D44" s="121"/>
      <c r="E44" s="121"/>
      <c r="F44" s="122"/>
      <c r="I44" s="30">
        <f t="shared" ref="I44:I61" si="4">IF($AD44=0,0,1)</f>
        <v>0</v>
      </c>
      <c r="J44" s="30">
        <f>IF(I44=1,1,IF(SUM(J45:J$173)+SUM(I$26:I44)&lt;$I$22,1,0))</f>
        <v>0</v>
      </c>
      <c r="K44" s="33">
        <f t="shared" si="0"/>
        <v>0</v>
      </c>
      <c r="L44" s="33">
        <f t="shared" si="1"/>
        <v>0</v>
      </c>
      <c r="M44" s="33"/>
      <c r="N44" s="33"/>
      <c r="O44" s="33"/>
      <c r="P44" s="33"/>
      <c r="Q44" s="33"/>
      <c r="R44" s="33"/>
      <c r="S44" s="33"/>
      <c r="T44" s="200"/>
      <c r="U44" s="48"/>
      <c r="V44" s="569" t="s">
        <v>19</v>
      </c>
      <c r="W44" s="569"/>
      <c r="X44" s="131" t="s">
        <v>19</v>
      </c>
      <c r="Y44" s="199">
        <v>0</v>
      </c>
      <c r="Z44" s="198">
        <v>0</v>
      </c>
      <c r="AA44" s="197">
        <v>0</v>
      </c>
      <c r="AB44" s="114">
        <v>0</v>
      </c>
      <c r="AC44" s="196">
        <v>0</v>
      </c>
      <c r="AD44" s="113">
        <f t="shared" ref="AD44:AD62" si="5">ROUND(AB44*AC44,4)</f>
        <v>0</v>
      </c>
      <c r="AE44" s="32"/>
      <c r="AF44" s="39"/>
      <c r="AG44" s="38"/>
    </row>
    <row r="45" spans="1:33" s="27" customFormat="1" hidden="1" x14ac:dyDescent="0.25">
      <c r="A45" s="30"/>
      <c r="B45" s="122"/>
      <c r="C45" s="121"/>
      <c r="D45" s="121"/>
      <c r="E45" s="121"/>
      <c r="F45" s="122"/>
      <c r="I45" s="30">
        <f t="shared" si="4"/>
        <v>0</v>
      </c>
      <c r="J45" s="30">
        <f>IF(I45=1,1,IF(SUM(J46:J$173)+SUM(I$26:I45)&lt;$I$22,1,0))</f>
        <v>0</v>
      </c>
      <c r="K45" s="33">
        <f t="shared" si="0"/>
        <v>0</v>
      </c>
      <c r="L45" s="33">
        <f t="shared" si="1"/>
        <v>0</v>
      </c>
      <c r="M45" s="33"/>
      <c r="N45" s="33"/>
      <c r="O45" s="33"/>
      <c r="P45" s="33"/>
      <c r="Q45" s="33"/>
      <c r="R45" s="33"/>
      <c r="S45" s="33"/>
      <c r="T45" s="200"/>
      <c r="U45" s="48"/>
      <c r="V45" s="569" t="s">
        <v>19</v>
      </c>
      <c r="W45" s="569"/>
      <c r="X45" s="131" t="s">
        <v>19</v>
      </c>
      <c r="Y45" s="199">
        <v>0</v>
      </c>
      <c r="Z45" s="198">
        <v>0</v>
      </c>
      <c r="AA45" s="197">
        <v>0</v>
      </c>
      <c r="AB45" s="114">
        <v>0</v>
      </c>
      <c r="AC45" s="196">
        <v>0</v>
      </c>
      <c r="AD45" s="113">
        <f t="shared" si="5"/>
        <v>0</v>
      </c>
      <c r="AE45" s="32"/>
      <c r="AF45" s="39"/>
      <c r="AG45" s="38"/>
    </row>
    <row r="46" spans="1:33" s="27" customFormat="1" hidden="1" x14ac:dyDescent="0.25">
      <c r="A46" s="30"/>
      <c r="B46" s="122"/>
      <c r="C46" s="121"/>
      <c r="D46" s="121"/>
      <c r="E46" s="121"/>
      <c r="F46" s="122"/>
      <c r="I46" s="30">
        <f t="shared" si="4"/>
        <v>0</v>
      </c>
      <c r="J46" s="30">
        <f>IF(I46=1,1,IF(SUM(J47:J$173)+SUM(I$26:I46)&lt;$I$22,1,0))</f>
        <v>0</v>
      </c>
      <c r="K46" s="33">
        <f t="shared" si="0"/>
        <v>0</v>
      </c>
      <c r="L46" s="33">
        <f t="shared" si="1"/>
        <v>0</v>
      </c>
      <c r="M46" s="33"/>
      <c r="N46" s="33"/>
      <c r="O46" s="33"/>
      <c r="P46" s="33"/>
      <c r="Q46" s="33"/>
      <c r="R46" s="33"/>
      <c r="S46" s="33"/>
      <c r="T46" s="200"/>
      <c r="U46" s="48"/>
      <c r="V46" s="569" t="s">
        <v>19</v>
      </c>
      <c r="W46" s="569"/>
      <c r="X46" s="131" t="s">
        <v>19</v>
      </c>
      <c r="Y46" s="199">
        <v>0</v>
      </c>
      <c r="Z46" s="198">
        <v>0</v>
      </c>
      <c r="AA46" s="197">
        <v>0</v>
      </c>
      <c r="AB46" s="114">
        <v>0</v>
      </c>
      <c r="AC46" s="196">
        <v>0</v>
      </c>
      <c r="AD46" s="113">
        <f t="shared" si="5"/>
        <v>0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IF(I47=1,1,IF(SUM(J48:J$173)+SUM(I$26:I47)&lt;$I$22,1,0))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IF(I48=1,1,IF(SUM(J49:J$173)+SUM(I$26:I48)&lt;$I$22,1,0))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IF(I49=1,1,IF(SUM(J50:J$173)+SUM(I$26:I49)&lt;$I$22,1,0))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IF(I50=1,1,IF(SUM(J51:J$173)+SUM(I$26:I50)&lt;$I$22,1,0))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IF(I51=1,1,IF(SUM(J52:J$173)+SUM(I$26:I51)&lt;$I$22,1,0))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IF(I52=1,1,IF(SUM(J53:J$173)+SUM(I$26:I52)&lt;$I$22,1,0))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IF(I53=1,1,IF(SUM(J54:J$173)+SUM(I$26:I53)&lt;$I$22,1,0))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IF(I54=1,1,IF(SUM(J55:J$173)+SUM(I$26:I54)&lt;$I$22,1,0))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IF(I55=1,1,IF(SUM(J56:J$173)+SUM(I$26:I55)&lt;$I$22,1,0))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IF(I56=1,1,IF(SUM(J57:J$173)+SUM(I$26:I56)&lt;$I$22,1,0))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IF(I57=1,1,IF(SUM(J58:J$173)+SUM(I$26:I57)&lt;$I$22,1,0))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IF(I58=1,1,IF(SUM(J59:J$173)+SUM(I$26:I58)&lt;$I$22,1,0))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IF(I59=1,1,IF(SUM(J60:J$173)+SUM(I$26:I59)&lt;$I$22,1,0))</f>
        <v>0</v>
      </c>
      <c r="K59" s="33">
        <f t="shared" ref="K59:K92" si="6">MAX(I59:J59)</f>
        <v>0</v>
      </c>
      <c r="L59" s="33">
        <f t="shared" ref="L59:L92" si="7">K59</f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4"/>
        <v>0</v>
      </c>
      <c r="J60" s="30">
        <f>IF(I60=1,1,IF(SUM(J61:J$173)+SUM(I$26:I60)&lt;$I$22,1,0))</f>
        <v>0</v>
      </c>
      <c r="K60" s="33">
        <f t="shared" si="6"/>
        <v>0</v>
      </c>
      <c r="L60" s="33">
        <f t="shared" si="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4"/>
        <v>0</v>
      </c>
      <c r="J61" s="30">
        <f>IF(I61=1,1,IF(SUM(J62:J$173)+SUM(I$26:I61)&lt;$I$22,1,0))</f>
        <v>0</v>
      </c>
      <c r="K61" s="33">
        <f t="shared" si="6"/>
        <v>0</v>
      </c>
      <c r="L61" s="33">
        <f t="shared" si="7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5"/>
        <v>0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IF(I62=1,1,IF(SUM(J63:J$173)+SUM(I$26:I62)&lt;$I$22,1,0))</f>
        <v>1</v>
      </c>
      <c r="K62" s="33">
        <f t="shared" si="6"/>
        <v>1</v>
      </c>
      <c r="L62" s="33">
        <f t="shared" si="7"/>
        <v>1</v>
      </c>
      <c r="M62" s="33"/>
      <c r="N62" s="33"/>
      <c r="O62" s="33"/>
      <c r="P62" s="33"/>
      <c r="Q62" s="33"/>
      <c r="R62" s="33"/>
      <c r="S62" s="33"/>
      <c r="T62" s="200" t="s">
        <v>48</v>
      </c>
      <c r="U62" s="48"/>
      <c r="V62" s="569" t="s">
        <v>203</v>
      </c>
      <c r="W62" s="569"/>
      <c r="X62" s="131" t="s">
        <v>204</v>
      </c>
      <c r="Y62" s="207">
        <f>VLOOKUP(X62,BASE!$B$5:$E$53,4,FALSE)</f>
        <v>18408.34</v>
      </c>
      <c r="Z62" s="198">
        <v>1</v>
      </c>
      <c r="AA62" s="197">
        <f>AB62/SUM($AB$43:$AB$106)</f>
        <v>2.2988505747126436E-2</v>
      </c>
      <c r="AB62" s="114">
        <v>20</v>
      </c>
      <c r="AC62" s="196">
        <f>Y62/220</f>
        <v>83.674272727272722</v>
      </c>
      <c r="AD62" s="113">
        <f t="shared" si="5"/>
        <v>1673.4855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IF(I63=1,1,IF(SUM(J64:J$173)+SUM(I$26:I63)&lt;$I$22,1,0))</f>
        <v>1</v>
      </c>
      <c r="K63" s="33">
        <f t="shared" si="6"/>
        <v>1</v>
      </c>
      <c r="L63" s="33">
        <f t="shared" si="7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SUM(AD64:AD85)</f>
        <v>11517.115</v>
      </c>
      <c r="AE63" s="32"/>
      <c r="AF63" s="39"/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v>1</v>
      </c>
      <c r="J64" s="30">
        <f>IF(I64=1,1,IF(SUM(J65:J$173)+SUM(I$26:I64)&lt;$I$22,1,0))</f>
        <v>1</v>
      </c>
      <c r="K64" s="33">
        <f t="shared" si="6"/>
        <v>1</v>
      </c>
      <c r="L64" s="33">
        <f t="shared" si="7"/>
        <v>1</v>
      </c>
      <c r="M64" s="33"/>
      <c r="N64" s="33"/>
      <c r="O64" s="33"/>
      <c r="P64" s="33"/>
      <c r="Q64" s="33"/>
      <c r="R64" s="33"/>
      <c r="S64" s="33"/>
      <c r="T64" s="200" t="s">
        <v>80</v>
      </c>
      <c r="U64" s="48"/>
      <c r="V64" s="569" t="s">
        <v>231</v>
      </c>
      <c r="W64" s="569"/>
      <c r="X64" s="131" t="s">
        <v>232</v>
      </c>
      <c r="Y64" s="207">
        <f>VLOOKUP(X64,BASE!$B$5:$E$53,4,FALSE)</f>
        <v>6576.05</v>
      </c>
      <c r="Z64" s="198">
        <v>1</v>
      </c>
      <c r="AA64" s="197">
        <f>AB64/SUM($AB$43:$AB$106)</f>
        <v>0.25287356321839083</v>
      </c>
      <c r="AB64" s="114">
        <v>220</v>
      </c>
      <c r="AC64" s="196">
        <f>Y64/220</f>
        <v>29.891136363636363</v>
      </c>
      <c r="AD64" s="113">
        <f>ROUND(AB64*AC64,4)</f>
        <v>6576.05</v>
      </c>
      <c r="AE64" s="32"/>
      <c r="AF64" s="39"/>
      <c r="AG64" s="38"/>
    </row>
    <row r="65" spans="1:33" s="27" customFormat="1" hidden="1" x14ac:dyDescent="0.25">
      <c r="A65" s="30"/>
      <c r="B65" s="122"/>
      <c r="C65" s="121"/>
      <c r="D65" s="121"/>
      <c r="E65" s="121"/>
      <c r="F65" s="122"/>
      <c r="I65" s="30">
        <f t="shared" ref="I65:I82" si="8">IF($AD65=0,0,1)</f>
        <v>0</v>
      </c>
      <c r="J65" s="30">
        <f>IF(I65=1,1,IF(SUM(J66:J$173)+SUM(I$26:I65)&lt;$I$22,1,0))</f>
        <v>0</v>
      </c>
      <c r="K65" s="33">
        <f t="shared" si="6"/>
        <v>0</v>
      </c>
      <c r="L65" s="33">
        <f t="shared" si="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ref="AD65:AD85" si="9">ROUND(AB65*AC65,4)</f>
        <v>0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8"/>
        <v>0</v>
      </c>
      <c r="J66" s="30">
        <f>IF(I66=1,1,IF(SUM(J67:J$173)+SUM(I$26:I66)&lt;$I$22,1,0))</f>
        <v>0</v>
      </c>
      <c r="K66" s="33">
        <f t="shared" si="6"/>
        <v>0</v>
      </c>
      <c r="L66" s="33">
        <f t="shared" si="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9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8"/>
        <v>0</v>
      </c>
      <c r="J67" s="30">
        <f>IF(I67=1,1,IF(SUM(J68:J$173)+SUM(I$26:I67)&lt;$I$22,1,0))</f>
        <v>0</v>
      </c>
      <c r="K67" s="33">
        <f t="shared" si="6"/>
        <v>0</v>
      </c>
      <c r="L67" s="33">
        <f t="shared" si="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9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8"/>
        <v>0</v>
      </c>
      <c r="J68" s="30">
        <f>IF(I68=1,1,IF(SUM(J69:J$173)+SUM(I$26:I68)&lt;$I$22,1,0))</f>
        <v>0</v>
      </c>
      <c r="K68" s="33">
        <f t="shared" si="6"/>
        <v>0</v>
      </c>
      <c r="L68" s="33">
        <f t="shared" si="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9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8"/>
        <v>0</v>
      </c>
      <c r="J69" s="30">
        <f>IF(I69=1,1,IF(SUM(J70:J$173)+SUM(I$26:I69)&lt;$I$22,1,0))</f>
        <v>0</v>
      </c>
      <c r="K69" s="33">
        <f t="shared" si="6"/>
        <v>0</v>
      </c>
      <c r="L69" s="33">
        <f t="shared" si="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9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8"/>
        <v>0</v>
      </c>
      <c r="J70" s="30">
        <f>IF(I70=1,1,IF(SUM(J71:J$173)+SUM(I$26:I70)&lt;$I$22,1,0))</f>
        <v>0</v>
      </c>
      <c r="K70" s="33">
        <f t="shared" si="6"/>
        <v>0</v>
      </c>
      <c r="L70" s="33">
        <f t="shared" si="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9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8"/>
        <v>0</v>
      </c>
      <c r="J71" s="30">
        <f>IF(I71=1,1,IF(SUM(J72:J$173)+SUM(I$26:I71)&lt;$I$22,1,0))</f>
        <v>0</v>
      </c>
      <c r="K71" s="33">
        <f t="shared" si="6"/>
        <v>0</v>
      </c>
      <c r="L71" s="33">
        <f t="shared" si="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9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8"/>
        <v>0</v>
      </c>
      <c r="J72" s="30">
        <f>IF(I72=1,1,IF(SUM(J73:J$173)+SUM(I$26:I72)&lt;$I$22,1,0))</f>
        <v>0</v>
      </c>
      <c r="K72" s="33">
        <f t="shared" si="6"/>
        <v>0</v>
      </c>
      <c r="L72" s="33">
        <f t="shared" si="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9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8"/>
        <v>0</v>
      </c>
      <c r="J73" s="30">
        <f>IF(I73=1,1,IF(SUM(J74:J$173)+SUM(I$26:I73)&lt;$I$22,1,0))</f>
        <v>0</v>
      </c>
      <c r="K73" s="33">
        <f t="shared" si="6"/>
        <v>0</v>
      </c>
      <c r="L73" s="33">
        <f t="shared" si="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9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8"/>
        <v>0</v>
      </c>
      <c r="J74" s="30">
        <f>IF(I74=1,1,IF(SUM(J75:J$173)+SUM(I$26:I74)&lt;$I$22,1,0))</f>
        <v>0</v>
      </c>
      <c r="K74" s="33">
        <f t="shared" si="6"/>
        <v>0</v>
      </c>
      <c r="L74" s="33">
        <f t="shared" si="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9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8"/>
        <v>0</v>
      </c>
      <c r="J75" s="30">
        <f>IF(I75=1,1,IF(SUM(J76:J$173)+SUM(I$26:I75)&lt;$I$22,1,0))</f>
        <v>0</v>
      </c>
      <c r="K75" s="33">
        <f t="shared" si="6"/>
        <v>0</v>
      </c>
      <c r="L75" s="33">
        <f t="shared" si="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9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8"/>
        <v>0</v>
      </c>
      <c r="J76" s="30">
        <f>IF(I76=1,1,IF(SUM(J77:J$173)+SUM(I$26:I76)&lt;$I$22,1,0))</f>
        <v>0</v>
      </c>
      <c r="K76" s="33">
        <f t="shared" si="6"/>
        <v>0</v>
      </c>
      <c r="L76" s="33">
        <f t="shared" si="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9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8"/>
        <v>0</v>
      </c>
      <c r="J77" s="30">
        <f>IF(I77=1,1,IF(SUM(J78:J$173)+SUM(I$26:I77)&lt;$I$22,1,0))</f>
        <v>0</v>
      </c>
      <c r="K77" s="33">
        <f t="shared" si="6"/>
        <v>0</v>
      </c>
      <c r="L77" s="33">
        <f t="shared" si="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9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8"/>
        <v>0</v>
      </c>
      <c r="J78" s="30">
        <f>IF(I78=1,1,IF(SUM(J79:J$173)+SUM(I$26:I78)&lt;$I$22,1,0))</f>
        <v>0</v>
      </c>
      <c r="K78" s="33">
        <f t="shared" si="6"/>
        <v>0</v>
      </c>
      <c r="L78" s="33">
        <f t="shared" si="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9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8"/>
        <v>0</v>
      </c>
      <c r="J79" s="30">
        <f>IF(I79=1,1,IF(SUM(J80:J$173)+SUM(I$26:I79)&lt;$I$22,1,0))</f>
        <v>0</v>
      </c>
      <c r="K79" s="33">
        <f t="shared" si="6"/>
        <v>0</v>
      </c>
      <c r="L79" s="33">
        <f t="shared" si="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9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8"/>
        <v>0</v>
      </c>
      <c r="J80" s="30">
        <f>IF(I80=1,1,IF(SUM(J81:J$173)+SUM(I$26:I80)&lt;$I$22,1,0))</f>
        <v>0</v>
      </c>
      <c r="K80" s="33">
        <f t="shared" si="6"/>
        <v>0</v>
      </c>
      <c r="L80" s="33">
        <f t="shared" si="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9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8"/>
        <v>0</v>
      </c>
      <c r="J81" s="30">
        <f>IF(I81=1,1,IF(SUM(J82:J$173)+SUM(I$26:I81)&lt;$I$22,1,0))</f>
        <v>0</v>
      </c>
      <c r="K81" s="33">
        <f t="shared" si="6"/>
        <v>0</v>
      </c>
      <c r="L81" s="33">
        <f t="shared" si="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9"/>
        <v>0</v>
      </c>
      <c r="AE81" s="32"/>
      <c r="AF81" s="39"/>
      <c r="AG81" s="38"/>
    </row>
    <row r="82" spans="1:33" s="27" customFormat="1" hidden="1" x14ac:dyDescent="0.25">
      <c r="A82" s="30"/>
      <c r="B82" s="122"/>
      <c r="C82" s="121"/>
      <c r="D82" s="121"/>
      <c r="E82" s="121"/>
      <c r="F82" s="122"/>
      <c r="I82" s="30">
        <f t="shared" si="8"/>
        <v>0</v>
      </c>
      <c r="J82" s="30">
        <f>IF(I82=1,1,IF(SUM(J85:J$173)+SUM(I$26:I82)&lt;$I$22,1,0))</f>
        <v>0</v>
      </c>
      <c r="K82" s="33">
        <f t="shared" si="6"/>
        <v>0</v>
      </c>
      <c r="L82" s="33">
        <f t="shared" si="7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9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/>
      <c r="J83" s="30"/>
      <c r="K83" s="33"/>
      <c r="L83" s="33"/>
      <c r="M83" s="33"/>
      <c r="N83" s="33"/>
      <c r="O83" s="33"/>
      <c r="P83" s="33"/>
      <c r="Q83" s="33"/>
      <c r="R83" s="33"/>
      <c r="S83" s="33"/>
      <c r="T83" s="200"/>
      <c r="U83" s="48"/>
      <c r="V83" s="422" t="s">
        <v>244</v>
      </c>
      <c r="W83" s="422"/>
      <c r="X83" s="131" t="s">
        <v>237</v>
      </c>
      <c r="Y83" s="207">
        <f>VLOOKUP(X83,BASE!$B$5:$E$53,4,FALSE)</f>
        <v>3793.13</v>
      </c>
      <c r="Z83" s="198">
        <v>1</v>
      </c>
      <c r="AA83" s="197">
        <f t="shared" ref="AA83:AA84" si="10">AB83/SUM($AB$43:$AB$106)</f>
        <v>0.12643678160919541</v>
      </c>
      <c r="AB83" s="114">
        <v>110</v>
      </c>
      <c r="AC83" s="196">
        <f t="shared" ref="AC83:AC84" si="11">Y83/220</f>
        <v>17.241500000000002</v>
      </c>
      <c r="AD83" s="113">
        <f t="shared" si="9"/>
        <v>1896.5650000000001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/>
      <c r="J84" s="30"/>
      <c r="K84" s="33"/>
      <c r="L84" s="33"/>
      <c r="M84" s="33"/>
      <c r="N84" s="33"/>
      <c r="O84" s="33"/>
      <c r="P84" s="33"/>
      <c r="Q84" s="33"/>
      <c r="R84" s="33"/>
      <c r="S84" s="33"/>
      <c r="T84" s="200"/>
      <c r="U84" s="48"/>
      <c r="V84" s="422" t="s">
        <v>243</v>
      </c>
      <c r="W84" s="422"/>
      <c r="X84" s="131" t="s">
        <v>230</v>
      </c>
      <c r="Y84" s="207">
        <f>VLOOKUP(X84,BASE!$B$5:$E$53,4,FALSE)</f>
        <v>3044.5</v>
      </c>
      <c r="Z84" s="198">
        <v>2</v>
      </c>
      <c r="AA84" s="197">
        <f t="shared" si="10"/>
        <v>0.25287356321839083</v>
      </c>
      <c r="AB84" s="114">
        <v>220</v>
      </c>
      <c r="AC84" s="196">
        <f t="shared" si="11"/>
        <v>13.838636363636363</v>
      </c>
      <c r="AD84" s="113">
        <f t="shared" si="9"/>
        <v>3044.5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IF(I85=1,1,IF(SUM(J86:J$173)+SUM(I$26:I85)&lt;$I$22,1,0))</f>
        <v>1</v>
      </c>
      <c r="K85" s="33">
        <f t="shared" si="6"/>
        <v>1</v>
      </c>
      <c r="L85" s="33">
        <f t="shared" si="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 t="shared" si="9"/>
        <v>0</v>
      </c>
      <c r="AE85" s="32"/>
      <c r="AF85" s="39"/>
      <c r="AG85" s="38"/>
    </row>
    <row r="86" spans="1:33" s="27" customFormat="1" x14ac:dyDescent="0.25">
      <c r="A86" s="30"/>
      <c r="B86" s="122"/>
      <c r="C86" s="121"/>
      <c r="D86" s="121"/>
      <c r="E86" s="121"/>
      <c r="F86" s="122"/>
      <c r="I86" s="30">
        <v>1</v>
      </c>
      <c r="J86" s="30">
        <f>IF(I86=1,1,IF(SUM(J87:J$173)+SUM(I$26:I86)&lt;$I$22,1,0))</f>
        <v>1</v>
      </c>
      <c r="K86" s="33">
        <f t="shared" si="6"/>
        <v>1</v>
      </c>
      <c r="L86" s="33">
        <f t="shared" si="7"/>
        <v>1</v>
      </c>
      <c r="M86" s="33"/>
      <c r="N86" s="33"/>
      <c r="O86" s="33"/>
      <c r="P86" s="33"/>
      <c r="Q86" s="33"/>
      <c r="R86" s="33"/>
      <c r="S86" s="33"/>
      <c r="T86" s="195"/>
      <c r="U86" s="48"/>
      <c r="V86" s="573" t="s">
        <v>45</v>
      </c>
      <c r="W86" s="573"/>
      <c r="X86" s="131"/>
      <c r="Y86" s="199"/>
      <c r="Z86" s="114"/>
      <c r="AA86" s="202"/>
      <c r="AB86" s="114"/>
      <c r="AC86" s="196"/>
      <c r="AD86" s="201">
        <f>SUM(AD87:AD106)</f>
        <v>2044.22</v>
      </c>
      <c r="AE86" s="32"/>
      <c r="AF86" s="39"/>
      <c r="AG86" s="38"/>
    </row>
    <row r="87" spans="1:33" s="27" customFormat="1" x14ac:dyDescent="0.25">
      <c r="A87" s="30"/>
      <c r="B87" s="122"/>
      <c r="C87" s="121"/>
      <c r="D87" s="121"/>
      <c r="E87" s="121"/>
      <c r="F87" s="122"/>
      <c r="I87" s="30">
        <v>1</v>
      </c>
      <c r="J87" s="30">
        <f>IF(I87=1,1,IF(SUM(J88:J$173)+SUM(I$26:I87)&lt;$I$22,1,0))</f>
        <v>1</v>
      </c>
      <c r="K87" s="33">
        <f t="shared" si="6"/>
        <v>1</v>
      </c>
      <c r="L87" s="33">
        <f t="shared" si="7"/>
        <v>1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249</v>
      </c>
      <c r="W87" s="569"/>
      <c r="X87" s="131" t="s">
        <v>246</v>
      </c>
      <c r="Y87" s="207">
        <f>VLOOKUP(X87,BASE!$B$5:$E$53,4,FALSE)</f>
        <v>2044.22</v>
      </c>
      <c r="Z87" s="198">
        <v>2</v>
      </c>
      <c r="AA87" s="197">
        <f t="shared" ref="AA87" si="12">AB87/SUM($AB$43:$AB$106)</f>
        <v>0.25287356321839083</v>
      </c>
      <c r="AB87" s="114">
        <v>220</v>
      </c>
      <c r="AC87" s="196">
        <f t="shared" ref="AC87" si="13">Y87/220</f>
        <v>9.2919090909090905</v>
      </c>
      <c r="AD87" s="113">
        <f t="shared" ref="AD87" si="14">ROUND(AB87*AC87,4)</f>
        <v>2044.22</v>
      </c>
      <c r="AE87" s="32"/>
      <c r="AF87" s="39"/>
      <c r="AG87" s="38"/>
    </row>
    <row r="88" spans="1:33" s="27" customFormat="1" x14ac:dyDescent="0.25">
      <c r="A88" s="30"/>
      <c r="B88" s="122"/>
      <c r="C88" s="121"/>
      <c r="D88" s="121"/>
      <c r="E88" s="121"/>
      <c r="F88" s="122"/>
      <c r="I88" s="30">
        <v>1</v>
      </c>
      <c r="J88" s="30">
        <f>IF(I88=1,1,IF(SUM(J89:J$173)+SUM(I$26:I88)&lt;$I$22,1,0))</f>
        <v>1</v>
      </c>
      <c r="K88" s="33">
        <f t="shared" si="6"/>
        <v>1</v>
      </c>
      <c r="L88" s="33">
        <f t="shared" si="7"/>
        <v>1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ref="AD88:AD106" si="15">ROUND(AB88*AC88,4)</f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ref="I89:I106" si="16">IF($AD89=0,0,1)</f>
        <v>0</v>
      </c>
      <c r="J89" s="30">
        <f>IF(I89=1,1,IF(SUM(J90:J$173)+SUM(I$26:I89)&lt;$I$22,1,0))</f>
        <v>0</v>
      </c>
      <c r="K89" s="33">
        <f t="shared" si="6"/>
        <v>0</v>
      </c>
      <c r="L89" s="33">
        <f t="shared" si="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15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16"/>
        <v>0</v>
      </c>
      <c r="J90" s="30">
        <f>IF(I90=1,1,IF(SUM(J91:J$173)+SUM(I$26:I90)&lt;$I$22,1,0))</f>
        <v>0</v>
      </c>
      <c r="K90" s="33">
        <f t="shared" si="6"/>
        <v>0</v>
      </c>
      <c r="L90" s="33">
        <f t="shared" si="7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5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16"/>
        <v>0</v>
      </c>
      <c r="J91" s="30">
        <f>IF(I91=1,1,IF(SUM(J92:J$173)+SUM(I$26:I91)&lt;$I$22,1,0))</f>
        <v>0</v>
      </c>
      <c r="K91" s="33">
        <f t="shared" si="6"/>
        <v>0</v>
      </c>
      <c r="L91" s="33">
        <f t="shared" si="7"/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5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16"/>
        <v>0</v>
      </c>
      <c r="J92" s="30">
        <f>IF(I92=1,1,IF(SUM(J93:J$173)+SUM(I$26:I92)&lt;$I$22,1,0))</f>
        <v>0</v>
      </c>
      <c r="K92" s="33">
        <f t="shared" si="6"/>
        <v>0</v>
      </c>
      <c r="L92" s="33">
        <f t="shared" si="7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5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16"/>
        <v>0</v>
      </c>
      <c r="J93" s="30">
        <f>IF(I93=1,1,IF(SUM(J94:J$173)+SUM(I$26:I93)&lt;$I$22,1,0))</f>
        <v>0</v>
      </c>
      <c r="K93" s="33">
        <f t="shared" ref="K93:K124" si="17">MAX(I93:J93)</f>
        <v>0</v>
      </c>
      <c r="L93" s="33">
        <f t="shared" ref="L93:L124" si="18">K93</f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5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16"/>
        <v>0</v>
      </c>
      <c r="J94" s="30">
        <f>IF(I94=1,1,IF(SUM(J95:J$173)+SUM(I$26:I94)&lt;$I$22,1,0))</f>
        <v>0</v>
      </c>
      <c r="K94" s="33">
        <f t="shared" si="17"/>
        <v>0</v>
      </c>
      <c r="L94" s="33">
        <f t="shared" si="18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5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6"/>
        <v>0</v>
      </c>
      <c r="J95" s="30">
        <f>IF(I95=1,1,IF(SUM(J96:J$173)+SUM(I$26:I95)&lt;$I$22,1,0))</f>
        <v>0</v>
      </c>
      <c r="K95" s="33">
        <f t="shared" si="17"/>
        <v>0</v>
      </c>
      <c r="L95" s="33">
        <f t="shared" si="18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5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16"/>
        <v>0</v>
      </c>
      <c r="J96" s="30">
        <f>IF(I96=1,1,IF(SUM(J97:J$173)+SUM(I$26:I96)&lt;$I$22,1,0))</f>
        <v>0</v>
      </c>
      <c r="K96" s="33">
        <f t="shared" si="17"/>
        <v>0</v>
      </c>
      <c r="L96" s="33">
        <f t="shared" si="18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5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16"/>
        <v>0</v>
      </c>
      <c r="J97" s="30">
        <f>IF(I97=1,1,IF(SUM(J98:J$173)+SUM(I$26:I97)&lt;$I$22,1,0))</f>
        <v>0</v>
      </c>
      <c r="K97" s="33">
        <f t="shared" si="17"/>
        <v>0</v>
      </c>
      <c r="L97" s="33">
        <f t="shared" si="18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5"/>
        <v>0</v>
      </c>
      <c r="AE97" s="32"/>
      <c r="AF97" s="39"/>
      <c r="AG97" s="38"/>
    </row>
    <row r="98" spans="1:33" s="27" customFormat="1" hidden="1" x14ac:dyDescent="0.25">
      <c r="A98" s="30"/>
      <c r="B98" s="122"/>
      <c r="C98" s="121"/>
      <c r="D98" s="121"/>
      <c r="E98" s="121"/>
      <c r="F98" s="122"/>
      <c r="I98" s="30">
        <f t="shared" si="16"/>
        <v>0</v>
      </c>
      <c r="J98" s="30">
        <f>IF(I98=1,1,IF(SUM(J99:J$173)+SUM(I$26:I98)&lt;$I$22,1,0))</f>
        <v>0</v>
      </c>
      <c r="K98" s="33">
        <f t="shared" si="17"/>
        <v>0</v>
      </c>
      <c r="L98" s="33">
        <f t="shared" si="18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5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16"/>
        <v>0</v>
      </c>
      <c r="J99" s="30">
        <f>IF(I99=1,1,IF(SUM(J100:J$173)+SUM(I$26:I99)&lt;$I$22,1,0))</f>
        <v>0</v>
      </c>
      <c r="K99" s="33">
        <f t="shared" si="17"/>
        <v>0</v>
      </c>
      <c r="L99" s="33">
        <f t="shared" si="18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5"/>
        <v>0</v>
      </c>
      <c r="AE99" s="32"/>
      <c r="AF99" s="39"/>
      <c r="AG99" s="38"/>
    </row>
    <row r="100" spans="1:33" s="27" customFormat="1" ht="14.45" hidden="1" customHeight="1" x14ac:dyDescent="0.25">
      <c r="A100" s="30"/>
      <c r="B100" s="122"/>
      <c r="C100" s="121"/>
      <c r="D100" s="121"/>
      <c r="E100" s="121"/>
      <c r="F100" s="122"/>
      <c r="I100" s="30">
        <f t="shared" si="16"/>
        <v>0</v>
      </c>
      <c r="J100" s="30">
        <f>IF(I100=1,1,IF(SUM(J101:J$173)+SUM(I$26:I100)&lt;$I$22,1,0))</f>
        <v>0</v>
      </c>
      <c r="K100" s="33">
        <f t="shared" si="17"/>
        <v>0</v>
      </c>
      <c r="L100" s="33">
        <f t="shared" si="18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5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6"/>
        <v>0</v>
      </c>
      <c r="J101" s="30">
        <f>IF(I101=1,1,IF(SUM(J102:J$173)+SUM(I$26:I101)&lt;$I$22,1,0))</f>
        <v>0</v>
      </c>
      <c r="K101" s="33">
        <f t="shared" si="17"/>
        <v>0</v>
      </c>
      <c r="L101" s="33">
        <f t="shared" si="18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5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16"/>
        <v>0</v>
      </c>
      <c r="J102" s="30">
        <f>IF(I102=1,1,IF(SUM(J103:J$173)+SUM(I$26:I102)&lt;$I$22,1,0))</f>
        <v>0</v>
      </c>
      <c r="K102" s="33">
        <f t="shared" si="17"/>
        <v>0</v>
      </c>
      <c r="L102" s="33">
        <f t="shared" si="18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5"/>
        <v>0</v>
      </c>
      <c r="AE102" s="32"/>
      <c r="AF102" s="39"/>
      <c r="AG102" s="38"/>
    </row>
    <row r="103" spans="1:33" s="27" customFormat="1" hidden="1" x14ac:dyDescent="0.25">
      <c r="A103" s="30"/>
      <c r="B103" s="122"/>
      <c r="C103" s="121"/>
      <c r="D103" s="121"/>
      <c r="E103" s="121"/>
      <c r="F103" s="122"/>
      <c r="I103" s="30">
        <f t="shared" si="16"/>
        <v>0</v>
      </c>
      <c r="J103" s="30">
        <f>IF(I103=1,1,IF(SUM(J104:J$173)+SUM(I$26:I103)&lt;$I$22,1,0))</f>
        <v>0</v>
      </c>
      <c r="K103" s="33">
        <f t="shared" si="17"/>
        <v>0</v>
      </c>
      <c r="L103" s="33">
        <f t="shared" si="18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5"/>
        <v>0</v>
      </c>
      <c r="AE103" s="32"/>
      <c r="AF103" s="39"/>
      <c r="AG103" s="38"/>
    </row>
    <row r="104" spans="1:33" s="27" customFormat="1" hidden="1" x14ac:dyDescent="0.25">
      <c r="A104" s="30"/>
      <c r="B104" s="122"/>
      <c r="C104" s="121"/>
      <c r="D104" s="121"/>
      <c r="E104" s="121"/>
      <c r="F104" s="122"/>
      <c r="I104" s="30">
        <f t="shared" si="16"/>
        <v>0</v>
      </c>
      <c r="J104" s="30">
        <f>IF(I104=1,1,IF(SUM(J105:J$173)+SUM(I$26:I104)&lt;$I$22,1,0))</f>
        <v>0</v>
      </c>
      <c r="K104" s="33">
        <f t="shared" si="17"/>
        <v>0</v>
      </c>
      <c r="L104" s="33">
        <f t="shared" si="18"/>
        <v>0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5"/>
        <v>0</v>
      </c>
      <c r="AE104" s="32"/>
      <c r="AF104" s="39"/>
      <c r="AG104" s="38"/>
    </row>
    <row r="105" spans="1:33" s="27" customFormat="1" hidden="1" x14ac:dyDescent="0.25">
      <c r="A105" s="30"/>
      <c r="B105" s="122"/>
      <c r="C105" s="121"/>
      <c r="D105" s="121"/>
      <c r="E105" s="121"/>
      <c r="F105" s="122"/>
      <c r="I105" s="30">
        <f t="shared" si="16"/>
        <v>0</v>
      </c>
      <c r="J105" s="30">
        <f>IF(I105=1,1,IF(SUM(J106:J$173)+SUM(I$26:I105)&lt;$I$22,1,0))</f>
        <v>0</v>
      </c>
      <c r="K105" s="33">
        <f t="shared" si="17"/>
        <v>0</v>
      </c>
      <c r="L105" s="33">
        <f t="shared" si="18"/>
        <v>0</v>
      </c>
      <c r="M105" s="33"/>
      <c r="N105" s="33"/>
      <c r="O105" s="33"/>
      <c r="P105" s="33"/>
      <c r="Q105" s="33"/>
      <c r="R105" s="33"/>
      <c r="S105" s="33"/>
      <c r="T105" s="200"/>
      <c r="U105" s="48"/>
      <c r="V105" s="569" t="s">
        <v>19</v>
      </c>
      <c r="W105" s="569"/>
      <c r="X105" s="131" t="s">
        <v>19</v>
      </c>
      <c r="Y105" s="199">
        <v>0</v>
      </c>
      <c r="Z105" s="198">
        <v>0</v>
      </c>
      <c r="AA105" s="197">
        <v>0</v>
      </c>
      <c r="AB105" s="114">
        <v>0</v>
      </c>
      <c r="AC105" s="196">
        <v>0</v>
      </c>
      <c r="AD105" s="113">
        <f t="shared" si="15"/>
        <v>0</v>
      </c>
      <c r="AE105" s="32"/>
      <c r="AF105" s="39"/>
      <c r="AG105" s="38"/>
    </row>
    <row r="106" spans="1:33" s="27" customFormat="1" x14ac:dyDescent="0.25">
      <c r="A106" s="30"/>
      <c r="B106" s="122"/>
      <c r="C106" s="121"/>
      <c r="D106" s="121"/>
      <c r="E106" s="121"/>
      <c r="F106" s="122"/>
      <c r="I106" s="30">
        <f t="shared" si="16"/>
        <v>0</v>
      </c>
      <c r="J106" s="30">
        <f>IF(I106=1,1,IF(SUM(J107:J$173)+SUM(I$26:I106)&lt;$I$22,1,0))</f>
        <v>1</v>
      </c>
      <c r="K106" s="33">
        <f t="shared" si="17"/>
        <v>1</v>
      </c>
      <c r="L106" s="33">
        <f t="shared" si="18"/>
        <v>1</v>
      </c>
      <c r="M106" s="33"/>
      <c r="N106" s="33"/>
      <c r="O106" s="33"/>
      <c r="P106" s="33"/>
      <c r="Q106" s="33"/>
      <c r="R106" s="33"/>
      <c r="S106" s="33"/>
      <c r="T106" s="200"/>
      <c r="U106" s="48"/>
      <c r="V106" s="569" t="s">
        <v>19</v>
      </c>
      <c r="W106" s="569"/>
      <c r="X106" s="131" t="s">
        <v>19</v>
      </c>
      <c r="Y106" s="199">
        <v>0</v>
      </c>
      <c r="Z106" s="198">
        <v>0</v>
      </c>
      <c r="AA106" s="197">
        <v>0</v>
      </c>
      <c r="AB106" s="114">
        <v>0</v>
      </c>
      <c r="AC106" s="196">
        <v>0</v>
      </c>
      <c r="AD106" s="113">
        <f t="shared" si="15"/>
        <v>0</v>
      </c>
      <c r="AE106" s="32"/>
      <c r="AF106" s="39"/>
      <c r="AG106" s="38"/>
    </row>
    <row r="107" spans="1:33" s="27" customFormat="1" x14ac:dyDescent="0.25">
      <c r="A107" s="31"/>
      <c r="B107" s="31"/>
      <c r="C107" s="31"/>
      <c r="D107" s="31"/>
      <c r="E107" s="31"/>
      <c r="F107" s="31"/>
      <c r="I107" s="30">
        <v>1</v>
      </c>
      <c r="J107" s="30">
        <f>IF(I107=1,1,IF(SUM(J110:J$173)+SUM(I$26:I107)&lt;$I$22,1,0))</f>
        <v>1</v>
      </c>
      <c r="K107" s="33">
        <f t="shared" si="17"/>
        <v>1</v>
      </c>
      <c r="L107" s="33">
        <f t="shared" si="18"/>
        <v>1</v>
      </c>
      <c r="M107" s="33"/>
      <c r="N107" s="33"/>
      <c r="O107" s="33"/>
      <c r="P107" s="33"/>
      <c r="Q107" s="33"/>
      <c r="R107" s="33"/>
      <c r="S107" s="33"/>
      <c r="T107" s="195"/>
      <c r="U107" s="48"/>
      <c r="V107" s="570"/>
      <c r="W107" s="570"/>
      <c r="X107" s="194"/>
      <c r="Y107" s="193"/>
      <c r="Z107" s="191"/>
      <c r="AA107" s="192"/>
      <c r="AB107" s="191"/>
      <c r="AC107" s="160" t="s">
        <v>43</v>
      </c>
      <c r="AD107" s="190">
        <f>AD42+AD63+AD86</f>
        <v>19361.249600000003</v>
      </c>
      <c r="AE107" s="32"/>
      <c r="AF107" s="39"/>
      <c r="AG107" s="38"/>
    </row>
    <row r="108" spans="1:33" s="101" customFormat="1" ht="14.45" customHeight="1" x14ac:dyDescent="0.25">
      <c r="A108" s="30"/>
      <c r="B108" s="122"/>
      <c r="C108" s="121"/>
      <c r="D108" s="121"/>
      <c r="E108" s="121"/>
      <c r="F108" s="122"/>
      <c r="G108" s="64"/>
      <c r="H108" s="63"/>
      <c r="I108" s="30">
        <v>1</v>
      </c>
      <c r="J108" s="30">
        <f>H108</f>
        <v>0</v>
      </c>
      <c r="K108" s="33">
        <f t="shared" si="17"/>
        <v>1</v>
      </c>
      <c r="L108" s="33">
        <f t="shared" si="18"/>
        <v>1</v>
      </c>
      <c r="M108" s="33"/>
      <c r="N108" s="33"/>
      <c r="O108" s="33"/>
      <c r="P108" s="33"/>
      <c r="Q108" s="33"/>
      <c r="R108" s="33"/>
      <c r="S108" s="61"/>
      <c r="T108" s="157">
        <v>1</v>
      </c>
      <c r="U108" s="168"/>
      <c r="V108" s="185"/>
      <c r="W108" s="185"/>
      <c r="X108" s="185"/>
      <c r="Y108" s="184"/>
      <c r="Z108" s="183"/>
      <c r="AA108" s="183"/>
      <c r="AB108" s="189" t="s">
        <v>42</v>
      </c>
      <c r="AC108" s="188">
        <v>0.84040000000000004</v>
      </c>
      <c r="AD108" s="187">
        <f>$AD$107*AC108*T108</f>
        <v>16271.194163840004</v>
      </c>
      <c r="AE108" s="102"/>
      <c r="AF108" s="104"/>
      <c r="AG108" s="103"/>
    </row>
    <row r="109" spans="1:33" s="101" customFormat="1" ht="22.35" customHeight="1" x14ac:dyDescent="0.25">
      <c r="A109" s="112"/>
      <c r="B109" s="112"/>
      <c r="C109" s="112"/>
      <c r="D109" s="112"/>
      <c r="E109" s="112"/>
      <c r="F109" s="112"/>
      <c r="I109" s="30">
        <v>1</v>
      </c>
      <c r="J109" s="30">
        <f>IF(I109=1,1,IF(SUM(J112:J$173)+SUM(I$26:I109)&lt;$I$22,1,0))</f>
        <v>1</v>
      </c>
      <c r="K109" s="33">
        <f t="shared" si="17"/>
        <v>1</v>
      </c>
      <c r="L109" s="33">
        <f t="shared" si="18"/>
        <v>1</v>
      </c>
      <c r="M109" s="33"/>
      <c r="N109" s="33"/>
      <c r="O109" s="33"/>
      <c r="P109" s="33"/>
      <c r="Q109" s="33"/>
      <c r="R109" s="33"/>
      <c r="S109" s="61"/>
      <c r="T109" s="186"/>
      <c r="U109" s="168"/>
      <c r="V109" s="185"/>
      <c r="W109" s="185"/>
      <c r="X109" s="185"/>
      <c r="Y109" s="184"/>
      <c r="Z109" s="183"/>
      <c r="AA109" s="183"/>
      <c r="AB109" s="182"/>
      <c r="AC109" s="181" t="s">
        <v>41</v>
      </c>
      <c r="AD109" s="180">
        <f>AD107+AD108</f>
        <v>35632.443763840005</v>
      </c>
      <c r="AE109" s="102"/>
      <c r="AF109" s="104"/>
      <c r="AG109" s="103"/>
    </row>
    <row r="110" spans="1:33" s="101" customFormat="1" ht="25.35" customHeight="1" x14ac:dyDescent="0.25">
      <c r="A110" s="112"/>
      <c r="B110" s="112"/>
      <c r="C110" s="112"/>
      <c r="D110" s="112"/>
      <c r="E110" s="112"/>
      <c r="F110" s="112"/>
      <c r="G110" s="100"/>
      <c r="H110" s="100"/>
      <c r="I110" s="30">
        <v>1</v>
      </c>
      <c r="J110" s="30">
        <f>IF(I110=1,1,IF(SUM(J112:J$173)+SUM(I$26:I110)&lt;$I$22,1,0))</f>
        <v>1</v>
      </c>
      <c r="K110" s="33">
        <f t="shared" si="17"/>
        <v>1</v>
      </c>
      <c r="L110" s="33">
        <f t="shared" si="18"/>
        <v>1</v>
      </c>
      <c r="M110" s="33"/>
      <c r="N110" s="33"/>
      <c r="O110" s="33"/>
      <c r="P110" s="33"/>
      <c r="Q110" s="33"/>
      <c r="R110" s="33"/>
      <c r="S110" s="61"/>
      <c r="T110" s="179" t="s">
        <v>40</v>
      </c>
      <c r="U110" s="168"/>
      <c r="V110" s="178" t="s">
        <v>39</v>
      </c>
      <c r="W110" s="177"/>
      <c r="X110" s="167"/>
      <c r="Y110" s="177"/>
      <c r="Z110" s="176"/>
      <c r="AA110" s="176"/>
      <c r="AB110" s="176"/>
      <c r="AC110" s="125"/>
      <c r="AD110" s="175"/>
      <c r="AE110" s="102"/>
      <c r="AF110" s="104"/>
      <c r="AG110" s="103"/>
    </row>
    <row r="111" spans="1:33" s="101" customFormat="1" ht="14.45" customHeight="1" x14ac:dyDescent="0.25">
      <c r="A111" s="112"/>
      <c r="B111" s="112"/>
      <c r="C111" s="112"/>
      <c r="D111" s="112"/>
      <c r="E111" s="112"/>
      <c r="F111" s="112"/>
      <c r="G111" s="64"/>
      <c r="H111" s="63"/>
      <c r="I111" s="30">
        <v>1</v>
      </c>
      <c r="J111" s="30">
        <f t="shared" ref="J111:J120" si="19">I111</f>
        <v>1</v>
      </c>
      <c r="K111" s="33">
        <f t="shared" si="17"/>
        <v>1</v>
      </c>
      <c r="L111" s="33">
        <f t="shared" si="18"/>
        <v>1</v>
      </c>
      <c r="M111" s="33"/>
      <c r="N111" s="33"/>
      <c r="O111" s="33"/>
      <c r="P111" s="33"/>
      <c r="Q111" s="33"/>
      <c r="R111" s="33"/>
      <c r="S111" s="61"/>
      <c r="T111" s="157">
        <v>1</v>
      </c>
      <c r="U111" s="168"/>
      <c r="V111" s="169"/>
      <c r="W111" s="169"/>
      <c r="X111" s="169"/>
      <c r="Y111" s="164"/>
      <c r="Z111" s="164" t="s">
        <v>38</v>
      </c>
      <c r="AA111" s="174">
        <v>0.3</v>
      </c>
      <c r="AB111" s="173" t="s">
        <v>37</v>
      </c>
      <c r="AC111" s="172">
        <v>0.16300804173005867</v>
      </c>
      <c r="AD111" s="113">
        <f>ROUND($AD$109*AC111*T111,4)</f>
        <v>5808.3748999999998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63"/>
      <c r="I112" s="30">
        <f t="shared" ref="I112:I120" si="20">IF($AD112=0,0,1)</f>
        <v>0</v>
      </c>
      <c r="J112" s="30">
        <f t="shared" si="19"/>
        <v>0</v>
      </c>
      <c r="K112" s="33">
        <f t="shared" si="17"/>
        <v>0</v>
      </c>
      <c r="L112" s="33">
        <f t="shared" si="18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71"/>
      <c r="AA112" s="170"/>
      <c r="AB112" s="164" t="s">
        <v>36</v>
      </c>
      <c r="AC112" s="163">
        <v>0.05</v>
      </c>
      <c r="AD112" s="113">
        <f t="shared" ref="AD112:AD120" si="21">ROUND($AD$109*AC112*T112,4)</f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63"/>
      <c r="I113" s="30">
        <f t="shared" si="20"/>
        <v>0</v>
      </c>
      <c r="J113" s="30">
        <f t="shared" si="19"/>
        <v>0</v>
      </c>
      <c r="K113" s="33">
        <f t="shared" si="17"/>
        <v>0</v>
      </c>
      <c r="L113" s="33">
        <f t="shared" si="18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36</v>
      </c>
      <c r="AC113" s="163">
        <v>7.6999999999999999E-2</v>
      </c>
      <c r="AD113" s="113">
        <f t="shared" si="21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63"/>
      <c r="I114" s="30">
        <f t="shared" si="20"/>
        <v>0</v>
      </c>
      <c r="J114" s="30">
        <f t="shared" si="19"/>
        <v>0</v>
      </c>
      <c r="K114" s="33">
        <f t="shared" si="17"/>
        <v>0</v>
      </c>
      <c r="L114" s="33">
        <f t="shared" si="18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 t="s">
        <v>35</v>
      </c>
      <c r="AC114" s="163">
        <v>1.4999999999999999E-2</v>
      </c>
      <c r="AD114" s="113">
        <f t="shared" si="21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63"/>
      <c r="I115" s="30">
        <f t="shared" si="20"/>
        <v>0</v>
      </c>
      <c r="J115" s="30">
        <f t="shared" si="19"/>
        <v>0</v>
      </c>
      <c r="K115" s="33">
        <f t="shared" si="17"/>
        <v>0</v>
      </c>
      <c r="L115" s="33">
        <f t="shared" si="18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 t="s">
        <v>35</v>
      </c>
      <c r="AC115" s="163">
        <v>2.7E-2</v>
      </c>
      <c r="AD115" s="113">
        <f t="shared" si="21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63"/>
      <c r="I116" s="30">
        <f t="shared" si="20"/>
        <v>0</v>
      </c>
      <c r="J116" s="30">
        <f t="shared" si="19"/>
        <v>0</v>
      </c>
      <c r="K116" s="33">
        <f t="shared" si="17"/>
        <v>0</v>
      </c>
      <c r="L116" s="33">
        <f t="shared" si="18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21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63"/>
      <c r="I117" s="30">
        <f t="shared" si="20"/>
        <v>0</v>
      </c>
      <c r="J117" s="30">
        <f t="shared" si="19"/>
        <v>0</v>
      </c>
      <c r="K117" s="33">
        <f t="shared" si="17"/>
        <v>0</v>
      </c>
      <c r="L117" s="33">
        <f t="shared" si="18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21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/>
      <c r="H118" s="63"/>
      <c r="I118" s="30">
        <f t="shared" si="20"/>
        <v>0</v>
      </c>
      <c r="J118" s="30">
        <f t="shared" si="19"/>
        <v>0</v>
      </c>
      <c r="K118" s="33">
        <f t="shared" si="17"/>
        <v>0</v>
      </c>
      <c r="L118" s="33">
        <f t="shared" si="18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9"/>
      <c r="W118" s="169"/>
      <c r="X118" s="169"/>
      <c r="Y118" s="166"/>
      <c r="Z118" s="165"/>
      <c r="AA118" s="165"/>
      <c r="AB118" s="164"/>
      <c r="AC118" s="163"/>
      <c r="AD118" s="113">
        <f t="shared" si="21"/>
        <v>0</v>
      </c>
      <c r="AE118" s="102"/>
      <c r="AF118" s="104"/>
      <c r="AG118" s="103"/>
    </row>
    <row r="119" spans="1:33" s="101" customFormat="1" ht="14.45" hidden="1" customHeight="1" x14ac:dyDescent="0.25">
      <c r="A119" s="112"/>
      <c r="B119" s="112"/>
      <c r="C119" s="112"/>
      <c r="D119" s="112"/>
      <c r="E119" s="112"/>
      <c r="F119" s="112"/>
      <c r="G119" s="64"/>
      <c r="H119" s="63"/>
      <c r="I119" s="30">
        <f t="shared" si="20"/>
        <v>0</v>
      </c>
      <c r="J119" s="30">
        <f t="shared" si="19"/>
        <v>0</v>
      </c>
      <c r="K119" s="33">
        <f t="shared" si="17"/>
        <v>0</v>
      </c>
      <c r="L119" s="33">
        <f t="shared" si="18"/>
        <v>0</v>
      </c>
      <c r="M119" s="33"/>
      <c r="N119" s="33"/>
      <c r="O119" s="33"/>
      <c r="P119" s="33"/>
      <c r="Q119" s="33"/>
      <c r="R119" s="33"/>
      <c r="S119" s="61"/>
      <c r="T119" s="157">
        <v>0</v>
      </c>
      <c r="U119" s="168"/>
      <c r="V119" s="169"/>
      <c r="W119" s="169"/>
      <c r="X119" s="169"/>
      <c r="Y119" s="166"/>
      <c r="Z119" s="165"/>
      <c r="AA119" s="165"/>
      <c r="AB119" s="164"/>
      <c r="AC119" s="163"/>
      <c r="AD119" s="113">
        <f t="shared" si="21"/>
        <v>0</v>
      </c>
      <c r="AE119" s="102"/>
      <c r="AF119" s="104"/>
      <c r="AG119" s="103"/>
    </row>
    <row r="120" spans="1:33" s="101" customFormat="1" ht="14.45" hidden="1" customHeight="1" x14ac:dyDescent="0.25">
      <c r="A120" s="112"/>
      <c r="B120" s="112"/>
      <c r="C120" s="112"/>
      <c r="D120" s="112"/>
      <c r="E120" s="112"/>
      <c r="F120" s="112"/>
      <c r="G120" s="64"/>
      <c r="H120" s="63"/>
      <c r="I120" s="30">
        <f t="shared" si="20"/>
        <v>0</v>
      </c>
      <c r="J120" s="30">
        <f t="shared" si="19"/>
        <v>0</v>
      </c>
      <c r="K120" s="33">
        <f t="shared" si="17"/>
        <v>0</v>
      </c>
      <c r="L120" s="33">
        <f t="shared" si="18"/>
        <v>0</v>
      </c>
      <c r="M120" s="33"/>
      <c r="N120" s="33"/>
      <c r="O120" s="33"/>
      <c r="P120" s="33"/>
      <c r="Q120" s="33"/>
      <c r="R120" s="33"/>
      <c r="S120" s="61"/>
      <c r="T120" s="157">
        <v>0</v>
      </c>
      <c r="U120" s="168"/>
      <c r="V120" s="167"/>
      <c r="W120" s="167"/>
      <c r="X120" s="167"/>
      <c r="Y120" s="166"/>
      <c r="Z120" s="165"/>
      <c r="AA120" s="165"/>
      <c r="AB120" s="164"/>
      <c r="AC120" s="163"/>
      <c r="AD120" s="113">
        <f t="shared" si="21"/>
        <v>0</v>
      </c>
      <c r="AE120" s="102"/>
      <c r="AF120" s="104"/>
      <c r="AG120" s="103"/>
    </row>
    <row r="121" spans="1:33" s="27" customFormat="1" x14ac:dyDescent="0.25">
      <c r="A121" s="30"/>
      <c r="B121" s="122"/>
      <c r="C121" s="121"/>
      <c r="D121" s="121"/>
      <c r="E121" s="121"/>
      <c r="F121" s="122"/>
      <c r="I121" s="30">
        <v>1</v>
      </c>
      <c r="J121" s="62">
        <v>1</v>
      </c>
      <c r="K121" s="33">
        <f t="shared" si="17"/>
        <v>1</v>
      </c>
      <c r="L121" s="33">
        <f t="shared" si="18"/>
        <v>1</v>
      </c>
      <c r="M121" s="33"/>
      <c r="N121" s="33"/>
      <c r="O121" s="33"/>
      <c r="P121" s="33"/>
      <c r="Q121" s="33"/>
      <c r="R121" s="33"/>
      <c r="S121" s="33"/>
      <c r="T121" s="162"/>
      <c r="U121" s="48"/>
      <c r="V121" s="161"/>
      <c r="W121" s="161"/>
      <c r="X121" s="88"/>
      <c r="Y121" s="88"/>
      <c r="Z121" s="86"/>
      <c r="AA121" s="86"/>
      <c r="AB121" s="160"/>
      <c r="AC121" s="159" t="s">
        <v>34</v>
      </c>
      <c r="AD121" s="158">
        <f>SUM(AD111:AD120)</f>
        <v>5808.3748999999998</v>
      </c>
      <c r="AE121" s="32"/>
      <c r="AF121" s="39"/>
      <c r="AG121" s="38"/>
    </row>
    <row r="122" spans="1:33" s="27" customFormat="1" x14ac:dyDescent="0.25">
      <c r="A122" s="31"/>
      <c r="B122" s="31"/>
      <c r="C122" s="31"/>
      <c r="D122" s="31"/>
      <c r="E122" s="31"/>
      <c r="F122" s="31"/>
      <c r="I122" s="30">
        <v>1</v>
      </c>
      <c r="J122" s="62">
        <v>1</v>
      </c>
      <c r="K122" s="33">
        <f t="shared" si="17"/>
        <v>1</v>
      </c>
      <c r="L122" s="33">
        <f t="shared" si="18"/>
        <v>1</v>
      </c>
      <c r="M122" s="33"/>
      <c r="N122" s="33"/>
      <c r="O122" s="33"/>
      <c r="P122" s="33"/>
      <c r="Q122" s="33"/>
      <c r="R122" s="33"/>
      <c r="S122" s="33"/>
      <c r="T122" s="156"/>
      <c r="U122" s="48"/>
      <c r="V122" s="153"/>
      <c r="W122" s="151"/>
      <c r="X122" s="151"/>
      <c r="Y122" s="80"/>
      <c r="Z122" s="78"/>
      <c r="AA122" s="78"/>
      <c r="AB122" s="155"/>
      <c r="AC122" s="148" t="s">
        <v>33</v>
      </c>
      <c r="AD122" s="147">
        <f>TRUNC(AD109+AD121,2)</f>
        <v>41440.81</v>
      </c>
      <c r="AE122" s="32"/>
      <c r="AF122" s="39"/>
      <c r="AG122" s="104"/>
    </row>
    <row r="123" spans="1:33" s="27" customFormat="1" x14ac:dyDescent="0.25">
      <c r="A123" s="31"/>
      <c r="B123" s="31"/>
      <c r="C123" s="31"/>
      <c r="D123" s="31"/>
      <c r="E123" s="31"/>
      <c r="F123" s="31"/>
      <c r="I123" s="30">
        <v>1</v>
      </c>
      <c r="J123" s="62">
        <v>1</v>
      </c>
      <c r="K123" s="33">
        <f t="shared" si="17"/>
        <v>1</v>
      </c>
      <c r="L123" s="33">
        <f t="shared" si="18"/>
        <v>1</v>
      </c>
      <c r="M123" s="33"/>
      <c r="N123" s="33"/>
      <c r="O123" s="33"/>
      <c r="P123" s="33"/>
      <c r="Q123" s="33"/>
      <c r="R123" s="33"/>
      <c r="S123" s="33"/>
      <c r="T123" s="154" t="s">
        <v>32</v>
      </c>
      <c r="U123" s="124"/>
      <c r="V123" s="153"/>
      <c r="W123" s="152"/>
      <c r="X123" s="152"/>
      <c r="Y123" s="151"/>
      <c r="Z123" s="150"/>
      <c r="AA123" s="150"/>
      <c r="AB123" s="149"/>
      <c r="AC123" s="148" t="s">
        <v>31</v>
      </c>
      <c r="AD123" s="147">
        <f>TRUNC(AD40+AD122,2)</f>
        <v>41746.06</v>
      </c>
      <c r="AE123" s="32"/>
      <c r="AF123" s="39"/>
      <c r="AG123" s="38"/>
    </row>
    <row r="124" spans="1:33" s="101" customFormat="1" ht="22.35" customHeight="1" x14ac:dyDescent="0.25">
      <c r="A124" s="112"/>
      <c r="B124" s="112"/>
      <c r="C124" s="112"/>
      <c r="D124" s="112"/>
      <c r="E124" s="112"/>
      <c r="F124" s="112"/>
      <c r="I124" s="62">
        <v>1</v>
      </c>
      <c r="J124" s="62">
        <v>1</v>
      </c>
      <c r="K124" s="61">
        <f t="shared" si="17"/>
        <v>1</v>
      </c>
      <c r="L124" s="61">
        <f t="shared" si="18"/>
        <v>1</v>
      </c>
      <c r="M124" s="61"/>
      <c r="N124" s="61"/>
      <c r="O124" s="61"/>
      <c r="P124" s="61"/>
      <c r="Q124" s="61"/>
      <c r="R124" s="61"/>
      <c r="S124" s="61"/>
      <c r="T124" s="146">
        <v>55</v>
      </c>
      <c r="U124" s="145"/>
      <c r="V124" s="571" t="s">
        <v>30</v>
      </c>
      <c r="W124" s="571"/>
      <c r="X124" s="572" t="str">
        <f>IF($AD$122=0,"ZERO",CONCATENATE(TEXT(T124,"#.##0,00")," ",AC25))</f>
        <v>55,00 km</v>
      </c>
      <c r="Y124" s="572"/>
      <c r="Z124" s="144"/>
      <c r="AA124" s="143"/>
      <c r="AB124" s="142"/>
      <c r="AC124" s="141" t="s">
        <v>29</v>
      </c>
      <c r="AD124" s="140">
        <f>IF(T124=0,0,ROUND(AD123/T124,2))</f>
        <v>759.02</v>
      </c>
      <c r="AE124" s="102"/>
      <c r="AF124" s="104"/>
      <c r="AG124" s="103"/>
    </row>
    <row r="125" spans="1:33" s="27" customFormat="1" ht="39.6" customHeight="1" x14ac:dyDescent="0.25">
      <c r="A125" s="31"/>
      <c r="B125" s="31"/>
      <c r="C125" s="31"/>
      <c r="D125" s="31"/>
      <c r="E125" s="31"/>
      <c r="F125" s="31"/>
      <c r="I125" s="30">
        <v>1</v>
      </c>
      <c r="J125" s="30">
        <f>IF(I125=1,1,IF(SUM(J126:J$173)+SUM(I$26:I125)&lt;$I$22,1,0))</f>
        <v>1</v>
      </c>
      <c r="K125" s="33">
        <f t="shared" ref="K125:K158" si="22">MAX(I125:J125)</f>
        <v>1</v>
      </c>
      <c r="L125" s="33">
        <f t="shared" ref="L125:L158" si="23">K125</f>
        <v>1</v>
      </c>
      <c r="M125" s="33"/>
      <c r="N125" s="33"/>
      <c r="O125" s="33"/>
      <c r="P125" s="33"/>
      <c r="Q125" s="33"/>
      <c r="R125" s="33"/>
      <c r="S125" s="33"/>
      <c r="T125" s="63" t="s">
        <v>8</v>
      </c>
      <c r="U125" s="124"/>
      <c r="V125" s="568" t="s">
        <v>28</v>
      </c>
      <c r="W125" s="568"/>
      <c r="X125" s="568"/>
      <c r="Y125" s="568"/>
      <c r="Z125" s="568"/>
      <c r="AA125" s="137" t="s">
        <v>22</v>
      </c>
      <c r="AB125" s="136" t="s">
        <v>21</v>
      </c>
      <c r="AC125" s="135" t="s">
        <v>24</v>
      </c>
      <c r="AD125" s="134" t="s">
        <v>20</v>
      </c>
      <c r="AE125" s="32"/>
      <c r="AF125" s="39"/>
      <c r="AG125" s="38"/>
    </row>
    <row r="126" spans="1:33" s="27" customFormat="1" x14ac:dyDescent="0.25">
      <c r="A126" s="30"/>
      <c r="B126" s="122"/>
      <c r="C126" s="121"/>
      <c r="D126" s="121"/>
      <c r="E126" s="121"/>
      <c r="F126" s="122"/>
      <c r="I126" s="30">
        <v>1</v>
      </c>
      <c r="J126" s="30">
        <f>IF(I126=1,1,IF(SUM(J127:J$173)+SUM(I$26:I126)&lt;$I$22,1,0))</f>
        <v>1</v>
      </c>
      <c r="K126" s="33">
        <f t="shared" si="22"/>
        <v>1</v>
      </c>
      <c r="L126" s="33">
        <f t="shared" si="23"/>
        <v>1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>ROUND(AC126*AB126,4)</f>
        <v>0</v>
      </c>
      <c r="AE126" s="32"/>
      <c r="AF126" s="39"/>
      <c r="AG126" s="38"/>
    </row>
    <row r="127" spans="1:33" s="27" customFormat="1" ht="14.45" hidden="1" customHeight="1" x14ac:dyDescent="0.25">
      <c r="A127" s="30"/>
      <c r="B127" s="122"/>
      <c r="C127" s="121"/>
      <c r="D127" s="121"/>
      <c r="E127" s="121"/>
      <c r="F127" s="31"/>
      <c r="I127" s="30">
        <f t="shared" ref="I127:I136" si="24">IF($AD127=0,0,1)</f>
        <v>0</v>
      </c>
      <c r="J127" s="30">
        <f>IF(I127=1,1,IF(SUM(J128:J$173)+SUM(I$26:I127)&lt;$I$22,1,0))</f>
        <v>0</v>
      </c>
      <c r="K127" s="33">
        <f t="shared" si="22"/>
        <v>0</v>
      </c>
      <c r="L127" s="33">
        <f t="shared" si="23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ref="AD127:AD136" si="25">ROUND(AC127*AB127,4)</f>
        <v>0</v>
      </c>
      <c r="AE127" s="32"/>
      <c r="AF127" s="39"/>
      <c r="AG127" s="38"/>
    </row>
    <row r="128" spans="1:33" s="27" customFormat="1" ht="14.45" customHeight="1" x14ac:dyDescent="0.25">
      <c r="A128" s="30"/>
      <c r="B128" s="122"/>
      <c r="C128" s="121"/>
      <c r="D128" s="121"/>
      <c r="E128" s="121"/>
      <c r="F128" s="31"/>
      <c r="I128" s="30">
        <f t="shared" si="24"/>
        <v>0</v>
      </c>
      <c r="J128" s="30">
        <f>IF(I128=1,1,IF(SUM(J129:J$173)+SUM(I$26:I128)&lt;$I$22,1,0))</f>
        <v>1</v>
      </c>
      <c r="K128" s="33">
        <f t="shared" si="22"/>
        <v>1</v>
      </c>
      <c r="L128" s="33">
        <f t="shared" si="23"/>
        <v>1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25"/>
        <v>0</v>
      </c>
      <c r="AE128" s="32"/>
      <c r="AF128" s="39"/>
      <c r="AG128" s="38"/>
    </row>
    <row r="129" spans="1:33" s="27" customFormat="1" ht="14.45" customHeight="1" x14ac:dyDescent="0.25">
      <c r="A129" s="30"/>
      <c r="B129" s="122"/>
      <c r="C129" s="121"/>
      <c r="D129" s="121"/>
      <c r="E129" s="121"/>
      <c r="F129" s="31"/>
      <c r="I129" s="30">
        <f t="shared" si="24"/>
        <v>0</v>
      </c>
      <c r="J129" s="30">
        <f>IF(I129=1,1,IF(SUM(J130:J$173)+SUM(I$26:I129)&lt;$I$22,1,0))</f>
        <v>1</v>
      </c>
      <c r="K129" s="33">
        <f t="shared" si="22"/>
        <v>1</v>
      </c>
      <c r="L129" s="33">
        <f t="shared" si="23"/>
        <v>1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25"/>
        <v>0</v>
      </c>
      <c r="AE129" s="32"/>
      <c r="AF129" s="39"/>
      <c r="AG129" s="38"/>
    </row>
    <row r="130" spans="1:33" s="27" customFormat="1" x14ac:dyDescent="0.25">
      <c r="A130" s="30"/>
      <c r="B130" s="122"/>
      <c r="C130" s="121"/>
      <c r="D130" s="121"/>
      <c r="E130" s="121"/>
      <c r="F130" s="31"/>
      <c r="I130" s="30">
        <f t="shared" si="24"/>
        <v>0</v>
      </c>
      <c r="J130" s="30">
        <f>IF(I130=1,1,IF(SUM(J131:J$173)+SUM(I$26:I130)&lt;$I$22,1,0))</f>
        <v>1</v>
      </c>
      <c r="K130" s="33">
        <f t="shared" si="22"/>
        <v>1</v>
      </c>
      <c r="L130" s="33">
        <f t="shared" si="23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25"/>
        <v>0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31"/>
      <c r="I131" s="30">
        <f t="shared" si="24"/>
        <v>0</v>
      </c>
      <c r="J131" s="30">
        <f>IF(I131=1,1,IF(SUM(J132:J$173)+SUM(I$26:I131)&lt;$I$22,1,0))</f>
        <v>1</v>
      </c>
      <c r="K131" s="33">
        <f t="shared" si="22"/>
        <v>1</v>
      </c>
      <c r="L131" s="33">
        <f t="shared" si="23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25"/>
        <v>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>
        <f t="shared" si="24"/>
        <v>0</v>
      </c>
      <c r="J132" s="30">
        <f>IF(I132=1,1,IF(SUM(J133:J$173)+SUM(I$26:I132)&lt;$I$22,1,0))</f>
        <v>1</v>
      </c>
      <c r="K132" s="33">
        <f t="shared" si="22"/>
        <v>1</v>
      </c>
      <c r="L132" s="33">
        <f t="shared" si="23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25"/>
        <v>0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>
        <f t="shared" si="24"/>
        <v>0</v>
      </c>
      <c r="J133" s="30">
        <f>IF(I133=1,1,IF(SUM(J134:J$173)+SUM(I$26:I133)&lt;$I$22,1,0))</f>
        <v>1</v>
      </c>
      <c r="K133" s="33">
        <f t="shared" si="22"/>
        <v>1</v>
      </c>
      <c r="L133" s="33">
        <f t="shared" si="23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25"/>
        <v>0</v>
      </c>
      <c r="AE133" s="32"/>
      <c r="AF133" s="39"/>
      <c r="AG133" s="38"/>
    </row>
    <row r="134" spans="1:33" s="27" customFormat="1" x14ac:dyDescent="0.25">
      <c r="A134" s="30"/>
      <c r="B134" s="122"/>
      <c r="C134" s="121"/>
      <c r="D134" s="121"/>
      <c r="E134" s="121"/>
      <c r="F134" s="31"/>
      <c r="I134" s="30">
        <f t="shared" si="24"/>
        <v>0</v>
      </c>
      <c r="J134" s="30">
        <f>IF(I134=1,1,IF(SUM(J135:J$173)+SUM(I$26:I134)&lt;$I$22,1,0))</f>
        <v>1</v>
      </c>
      <c r="K134" s="33">
        <f t="shared" si="22"/>
        <v>1</v>
      </c>
      <c r="L134" s="33">
        <f t="shared" si="23"/>
        <v>1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25"/>
        <v>0</v>
      </c>
      <c r="AE134" s="32"/>
      <c r="AF134" s="39"/>
      <c r="AG134" s="38"/>
    </row>
    <row r="135" spans="1:33" s="27" customFormat="1" x14ac:dyDescent="0.25">
      <c r="A135" s="30"/>
      <c r="B135" s="122"/>
      <c r="C135" s="121"/>
      <c r="D135" s="121"/>
      <c r="E135" s="121"/>
      <c r="F135" s="31"/>
      <c r="I135" s="30">
        <f t="shared" si="24"/>
        <v>0</v>
      </c>
      <c r="J135" s="30">
        <f>IF(I135=1,1,IF(SUM(J136:J$173)+SUM(I$26:I135)&lt;$I$22,1,0))</f>
        <v>1</v>
      </c>
      <c r="K135" s="33">
        <f t="shared" si="22"/>
        <v>1</v>
      </c>
      <c r="L135" s="33">
        <f t="shared" si="23"/>
        <v>1</v>
      </c>
      <c r="M135" s="33"/>
      <c r="N135" s="33"/>
      <c r="O135" s="33"/>
      <c r="P135" s="33"/>
      <c r="Q135" s="33"/>
      <c r="R135" s="33"/>
      <c r="S135" s="33"/>
      <c r="T135" s="123"/>
      <c r="U135" s="132"/>
      <c r="V135" s="563" t="s">
        <v>19</v>
      </c>
      <c r="W135" s="563"/>
      <c r="X135" s="563"/>
      <c r="Y135" s="563"/>
      <c r="Z135" s="563"/>
      <c r="AA135" s="131" t="s">
        <v>19</v>
      </c>
      <c r="AB135" s="115"/>
      <c r="AC135" s="114">
        <v>0</v>
      </c>
      <c r="AD135" s="113">
        <f t="shared" si="25"/>
        <v>0</v>
      </c>
      <c r="AE135" s="32"/>
      <c r="AF135" s="39"/>
      <c r="AG135" s="38"/>
    </row>
    <row r="136" spans="1:33" s="27" customFormat="1" x14ac:dyDescent="0.25">
      <c r="A136" s="30"/>
      <c r="B136" s="122"/>
      <c r="C136" s="121"/>
      <c r="D136" s="121"/>
      <c r="E136" s="121"/>
      <c r="F136" s="31"/>
      <c r="I136" s="30">
        <f t="shared" si="24"/>
        <v>0</v>
      </c>
      <c r="J136" s="30">
        <f>IF(I136=1,1,IF(SUM(J137:J$173)+SUM(I$26:I136)&lt;$I$22,1,0))</f>
        <v>1</v>
      </c>
      <c r="K136" s="33">
        <f t="shared" si="22"/>
        <v>1</v>
      </c>
      <c r="L136" s="33">
        <f t="shared" si="23"/>
        <v>1</v>
      </c>
      <c r="M136" s="33"/>
      <c r="N136" s="33"/>
      <c r="O136" s="33"/>
      <c r="P136" s="33"/>
      <c r="Q136" s="33"/>
      <c r="R136" s="33"/>
      <c r="S136" s="33"/>
      <c r="T136" s="123"/>
      <c r="U136" s="132"/>
      <c r="V136" s="563" t="s">
        <v>19</v>
      </c>
      <c r="W136" s="563"/>
      <c r="X136" s="563"/>
      <c r="Y136" s="563"/>
      <c r="Z136" s="563"/>
      <c r="AA136" s="131" t="s">
        <v>19</v>
      </c>
      <c r="AB136" s="115"/>
      <c r="AC136" s="114">
        <v>0</v>
      </c>
      <c r="AD136" s="113">
        <f t="shared" si="25"/>
        <v>0</v>
      </c>
      <c r="AE136" s="32"/>
      <c r="AF136" s="39"/>
      <c r="AG136" s="38"/>
    </row>
    <row r="137" spans="1:33" s="101" customFormat="1" ht="22.35" customHeight="1" x14ac:dyDescent="0.25">
      <c r="A137" s="112"/>
      <c r="B137" s="112"/>
      <c r="C137" s="112"/>
      <c r="D137" s="112"/>
      <c r="E137" s="112"/>
      <c r="F137" s="112"/>
      <c r="I137" s="62">
        <v>1</v>
      </c>
      <c r="J137" s="62">
        <v>1</v>
      </c>
      <c r="K137" s="61">
        <f t="shared" si="22"/>
        <v>1</v>
      </c>
      <c r="L137" s="61">
        <f t="shared" si="23"/>
        <v>1</v>
      </c>
      <c r="M137" s="61"/>
      <c r="N137" s="61"/>
      <c r="O137" s="61"/>
      <c r="P137" s="61"/>
      <c r="Q137" s="61"/>
      <c r="R137" s="61"/>
      <c r="S137" s="61"/>
      <c r="T137" s="130"/>
      <c r="U137" s="111"/>
      <c r="V137" s="129"/>
      <c r="W137" s="129"/>
      <c r="X137" s="129"/>
      <c r="Y137" s="128"/>
      <c r="Z137" s="127"/>
      <c r="AA137" s="127"/>
      <c r="AB137" s="126"/>
      <c r="AC137" s="125" t="s">
        <v>27</v>
      </c>
      <c r="AD137" s="105">
        <f>SUM(AD126:AD136)</f>
        <v>0</v>
      </c>
      <c r="AE137" s="102"/>
      <c r="AF137" s="104"/>
      <c r="AG137" s="103"/>
    </row>
    <row r="138" spans="1:33" s="27" customFormat="1" ht="25.5" x14ac:dyDescent="0.25">
      <c r="H138" s="138"/>
      <c r="I138" s="30">
        <v>1</v>
      </c>
      <c r="J138" s="30">
        <f>IF(I138=1,1,IF(SUM(J141:J$173)+SUM(I$26:I138)&lt;$I$22,1,0))</f>
        <v>1</v>
      </c>
      <c r="K138" s="33">
        <f t="shared" si="22"/>
        <v>1</v>
      </c>
      <c r="L138" s="33">
        <f t="shared" si="23"/>
        <v>1</v>
      </c>
      <c r="M138" s="33"/>
      <c r="N138" s="33"/>
      <c r="O138" s="33"/>
      <c r="P138" s="33"/>
      <c r="Q138" s="33"/>
      <c r="R138" s="33"/>
      <c r="S138" s="33"/>
      <c r="T138" s="63" t="s">
        <v>8</v>
      </c>
      <c r="U138" s="124"/>
      <c r="V138" s="568" t="s">
        <v>25</v>
      </c>
      <c r="W138" s="568"/>
      <c r="X138" s="568"/>
      <c r="Y138" s="568"/>
      <c r="Z138" s="568"/>
      <c r="AA138" s="137" t="s">
        <v>22</v>
      </c>
      <c r="AB138" s="136" t="s">
        <v>21</v>
      </c>
      <c r="AC138" s="135" t="s">
        <v>24</v>
      </c>
      <c r="AD138" s="134" t="s">
        <v>20</v>
      </c>
      <c r="AE138" s="32"/>
      <c r="AF138" s="39"/>
      <c r="AG138" s="38"/>
    </row>
    <row r="139" spans="1:33" s="27" customFormat="1" x14ac:dyDescent="0.25">
      <c r="H139" s="138"/>
      <c r="I139" s="30"/>
      <c r="J139" s="30"/>
      <c r="K139" s="33"/>
      <c r="L139" s="33"/>
      <c r="M139" s="33"/>
      <c r="N139" s="33"/>
      <c r="O139" s="33"/>
      <c r="P139" s="33"/>
      <c r="Q139" s="33"/>
      <c r="R139" s="33"/>
      <c r="S139" s="33"/>
      <c r="T139" s="435"/>
      <c r="U139" s="124"/>
      <c r="V139" s="563" t="s">
        <v>479</v>
      </c>
      <c r="W139" s="563"/>
      <c r="X139" s="563"/>
      <c r="Y139" s="563"/>
      <c r="Z139" s="563"/>
      <c r="AA139" s="131" t="s">
        <v>441</v>
      </c>
      <c r="AB139" s="115">
        <v>21</v>
      </c>
      <c r="AC139" s="207">
        <v>162</v>
      </c>
      <c r="AD139" s="113">
        <f>ROUND(AC139*AB139,2)</f>
        <v>3402</v>
      </c>
      <c r="AE139" s="32"/>
      <c r="AF139" s="39"/>
      <c r="AG139" s="38"/>
    </row>
    <row r="140" spans="1:33" s="27" customFormat="1" x14ac:dyDescent="0.25">
      <c r="H140" s="138"/>
      <c r="I140" s="30"/>
      <c r="J140" s="30"/>
      <c r="K140" s="33"/>
      <c r="L140" s="33"/>
      <c r="M140" s="33"/>
      <c r="N140" s="33"/>
      <c r="O140" s="33"/>
      <c r="P140" s="33"/>
      <c r="Q140" s="33"/>
      <c r="R140" s="33"/>
      <c r="S140" s="33"/>
      <c r="T140" s="435"/>
      <c r="U140" s="124"/>
      <c r="V140" s="563"/>
      <c r="W140" s="563"/>
      <c r="X140" s="563"/>
      <c r="Y140" s="563"/>
      <c r="Z140" s="563"/>
      <c r="AA140" s="131"/>
      <c r="AB140" s="115"/>
      <c r="AC140" s="207"/>
      <c r="AD140" s="113"/>
      <c r="AE140" s="32"/>
      <c r="AF140" s="39"/>
      <c r="AG140" s="38"/>
    </row>
    <row r="141" spans="1:33" s="27" customFormat="1" x14ac:dyDescent="0.25">
      <c r="A141" s="30"/>
      <c r="B141" s="122"/>
      <c r="C141" s="121"/>
      <c r="D141" s="121"/>
      <c r="E141" s="121"/>
      <c r="F141" s="31"/>
      <c r="H141" s="63"/>
      <c r="I141" s="30">
        <v>1</v>
      </c>
      <c r="J141" s="30">
        <v>0</v>
      </c>
      <c r="K141" s="33">
        <f t="shared" si="22"/>
        <v>1</v>
      </c>
      <c r="L141" s="33">
        <f t="shared" si="23"/>
        <v>1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v>0</v>
      </c>
      <c r="AE141" s="32"/>
      <c r="AF141" s="133"/>
      <c r="AG141" s="38"/>
    </row>
    <row r="142" spans="1:33" s="27" customFormat="1" ht="15" hidden="1" customHeight="1" x14ac:dyDescent="0.25">
      <c r="A142" s="30"/>
      <c r="B142" s="122"/>
      <c r="C142" s="121"/>
      <c r="D142" s="121"/>
      <c r="E142" s="121"/>
      <c r="H142" s="63"/>
      <c r="I142" s="30">
        <f t="shared" ref="I142:I151" si="26">IF($AD142=0,0,1)</f>
        <v>1</v>
      </c>
      <c r="J142" s="30">
        <v>0</v>
      </c>
      <c r="K142" s="33">
        <f t="shared" si="22"/>
        <v>1</v>
      </c>
      <c r="L142" s="33">
        <f t="shared" si="23"/>
        <v>1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129"/>
      <c r="W142" s="129"/>
      <c r="X142" s="129"/>
      <c r="Y142" s="128"/>
      <c r="Z142" s="127"/>
      <c r="AA142" s="127"/>
      <c r="AB142" s="126"/>
      <c r="AC142" s="125" t="s">
        <v>23</v>
      </c>
      <c r="AD142" s="105">
        <v>83.56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63"/>
      <c r="I143" s="30">
        <f t="shared" si="26"/>
        <v>0</v>
      </c>
      <c r="J143" s="30">
        <v>0</v>
      </c>
      <c r="K143" s="33">
        <f t="shared" si="22"/>
        <v>0</v>
      </c>
      <c r="L143" s="33">
        <f t="shared" si="23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ref="AD143:AD151" si="27">ROUND(AC143*AB143,4)</f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63"/>
      <c r="I144" s="30">
        <f t="shared" si="26"/>
        <v>0</v>
      </c>
      <c r="J144" s="30">
        <v>0</v>
      </c>
      <c r="K144" s="33">
        <f t="shared" si="22"/>
        <v>0</v>
      </c>
      <c r="L144" s="33">
        <f t="shared" si="23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7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63"/>
      <c r="I145" s="30">
        <f t="shared" si="26"/>
        <v>0</v>
      </c>
      <c r="J145" s="30">
        <v>0</v>
      </c>
      <c r="K145" s="33">
        <f t="shared" si="22"/>
        <v>0</v>
      </c>
      <c r="L145" s="33">
        <f t="shared" si="23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7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63"/>
      <c r="I146" s="30">
        <f t="shared" si="26"/>
        <v>0</v>
      </c>
      <c r="J146" s="30">
        <v>0</v>
      </c>
      <c r="K146" s="33">
        <f t="shared" si="22"/>
        <v>0</v>
      </c>
      <c r="L146" s="33">
        <f t="shared" si="23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7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63"/>
      <c r="I147" s="30">
        <f t="shared" si="26"/>
        <v>0</v>
      </c>
      <c r="J147" s="30">
        <v>0</v>
      </c>
      <c r="K147" s="33">
        <f t="shared" si="22"/>
        <v>0</v>
      </c>
      <c r="L147" s="33">
        <f t="shared" si="23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7"/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H148" s="63"/>
      <c r="I148" s="30">
        <f t="shared" si="26"/>
        <v>0</v>
      </c>
      <c r="J148" s="30">
        <v>0</v>
      </c>
      <c r="K148" s="33">
        <f t="shared" si="22"/>
        <v>0</v>
      </c>
      <c r="L148" s="33">
        <f t="shared" si="23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27"/>
        <v>0</v>
      </c>
      <c r="AE148" s="32"/>
      <c r="AF148" s="39"/>
      <c r="AG148" s="38"/>
    </row>
    <row r="149" spans="1:33" s="27" customFormat="1" hidden="1" x14ac:dyDescent="0.25">
      <c r="A149" s="30"/>
      <c r="B149" s="122"/>
      <c r="C149" s="121"/>
      <c r="D149" s="121"/>
      <c r="E149" s="121"/>
      <c r="H149" s="63"/>
      <c r="I149" s="30">
        <f t="shared" si="26"/>
        <v>0</v>
      </c>
      <c r="J149" s="30">
        <v>0</v>
      </c>
      <c r="K149" s="33">
        <f t="shared" si="22"/>
        <v>0</v>
      </c>
      <c r="L149" s="33">
        <f t="shared" si="23"/>
        <v>0</v>
      </c>
      <c r="M149" s="33"/>
      <c r="N149" s="33"/>
      <c r="O149" s="33"/>
      <c r="P149" s="33"/>
      <c r="Q149" s="33"/>
      <c r="R149" s="33"/>
      <c r="S149" s="33"/>
      <c r="T149" s="123"/>
      <c r="U149" s="132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27"/>
        <v>0</v>
      </c>
      <c r="AE149" s="32"/>
      <c r="AF149" s="39"/>
      <c r="AG149" s="38"/>
    </row>
    <row r="150" spans="1:33" s="27" customFormat="1" hidden="1" x14ac:dyDescent="0.25">
      <c r="A150" s="30"/>
      <c r="B150" s="122"/>
      <c r="C150" s="121"/>
      <c r="D150" s="121"/>
      <c r="E150" s="121"/>
      <c r="H150" s="63"/>
      <c r="I150" s="30">
        <f t="shared" si="26"/>
        <v>0</v>
      </c>
      <c r="J150" s="30">
        <v>0</v>
      </c>
      <c r="K150" s="33">
        <f t="shared" si="22"/>
        <v>0</v>
      </c>
      <c r="L150" s="33">
        <f t="shared" si="23"/>
        <v>0</v>
      </c>
      <c r="M150" s="33"/>
      <c r="N150" s="33"/>
      <c r="O150" s="33"/>
      <c r="P150" s="33"/>
      <c r="Q150" s="33"/>
      <c r="R150" s="33"/>
      <c r="S150" s="33"/>
      <c r="T150" s="123"/>
      <c r="U150" s="132"/>
      <c r="V150" s="563" t="s">
        <v>19</v>
      </c>
      <c r="W150" s="563"/>
      <c r="X150" s="563"/>
      <c r="Y150" s="563"/>
      <c r="Z150" s="563"/>
      <c r="AA150" s="131" t="s">
        <v>19</v>
      </c>
      <c r="AB150" s="115"/>
      <c r="AC150" s="114">
        <v>0</v>
      </c>
      <c r="AD150" s="113">
        <f t="shared" si="27"/>
        <v>0</v>
      </c>
      <c r="AE150" s="32"/>
      <c r="AF150" s="39"/>
      <c r="AG150" s="38"/>
    </row>
    <row r="151" spans="1:33" s="27" customFormat="1" hidden="1" x14ac:dyDescent="0.25">
      <c r="A151" s="30"/>
      <c r="B151" s="122"/>
      <c r="C151" s="121"/>
      <c r="D151" s="121"/>
      <c r="E151" s="121"/>
      <c r="H151" s="63"/>
      <c r="I151" s="30">
        <f t="shared" si="26"/>
        <v>0</v>
      </c>
      <c r="J151" s="30">
        <v>0</v>
      </c>
      <c r="K151" s="33">
        <f t="shared" si="22"/>
        <v>0</v>
      </c>
      <c r="L151" s="33">
        <f t="shared" si="23"/>
        <v>0</v>
      </c>
      <c r="M151" s="33"/>
      <c r="N151" s="33"/>
      <c r="O151" s="33"/>
      <c r="P151" s="33"/>
      <c r="Q151" s="33"/>
      <c r="R151" s="33"/>
      <c r="S151" s="33"/>
      <c r="T151" s="123"/>
      <c r="U151" s="132"/>
      <c r="V151" s="563" t="s">
        <v>19</v>
      </c>
      <c r="W151" s="563"/>
      <c r="X151" s="563"/>
      <c r="Y151" s="563"/>
      <c r="Z151" s="563"/>
      <c r="AA151" s="131" t="s">
        <v>19</v>
      </c>
      <c r="AB151" s="115"/>
      <c r="AC151" s="114">
        <v>0</v>
      </c>
      <c r="AD151" s="113">
        <f t="shared" si="27"/>
        <v>0</v>
      </c>
      <c r="AE151" s="32"/>
      <c r="AF151" s="39"/>
      <c r="AG151" s="38"/>
    </row>
    <row r="152" spans="1:33" s="101" customFormat="1" ht="22.35" customHeight="1" x14ac:dyDescent="0.25">
      <c r="A152" s="112"/>
      <c r="B152" s="112"/>
      <c r="C152" s="112"/>
      <c r="D152" s="112"/>
      <c r="E152" s="112"/>
      <c r="F152" s="112"/>
      <c r="I152" s="62">
        <v>1</v>
      </c>
      <c r="J152" s="62">
        <v>1</v>
      </c>
      <c r="K152" s="61">
        <f t="shared" si="22"/>
        <v>1</v>
      </c>
      <c r="L152" s="61">
        <f t="shared" si="23"/>
        <v>1</v>
      </c>
      <c r="M152" s="61"/>
      <c r="N152" s="61"/>
      <c r="O152" s="61"/>
      <c r="P152" s="61"/>
      <c r="Q152" s="61"/>
      <c r="R152" s="61"/>
      <c r="S152" s="61"/>
      <c r="T152" s="130"/>
      <c r="U152" s="111"/>
      <c r="V152" s="110"/>
      <c r="W152" s="110"/>
      <c r="X152" s="110"/>
      <c r="Y152" s="109"/>
      <c r="Z152" s="108"/>
      <c r="AA152" s="108"/>
      <c r="AB152" s="107"/>
      <c r="AC152" s="106" t="s">
        <v>23</v>
      </c>
      <c r="AD152" s="105">
        <f>IF($T$124=0,0,ROUND((SUM(AD139:AD141))/$T$124,2))</f>
        <v>61.85</v>
      </c>
      <c r="AE152" s="102"/>
      <c r="AF152" s="104"/>
      <c r="AG152" s="103"/>
    </row>
    <row r="153" spans="1:33" s="27" customFormat="1" ht="15" customHeight="1" x14ac:dyDescent="0.25">
      <c r="A153" s="31"/>
      <c r="B153" s="31"/>
      <c r="C153" s="31"/>
      <c r="D153" s="31"/>
      <c r="E153" s="31"/>
      <c r="F153" s="31"/>
      <c r="I153" s="30">
        <v>1</v>
      </c>
      <c r="J153" s="30">
        <f>IF(I153=1,1,IF(SUM(J154:J$173)+SUM(I$26:I153)&lt;$I$22,1,0))</f>
        <v>1</v>
      </c>
      <c r="K153" s="33">
        <f t="shared" si="22"/>
        <v>1</v>
      </c>
      <c r="L153" s="33">
        <f t="shared" si="23"/>
        <v>1</v>
      </c>
      <c r="M153" s="33"/>
      <c r="N153" s="33"/>
      <c r="O153" s="33"/>
      <c r="P153" s="33"/>
      <c r="Q153" s="33"/>
      <c r="R153" s="33"/>
      <c r="S153" s="33"/>
      <c r="T153" s="585" t="s">
        <v>8</v>
      </c>
      <c r="U153" s="124"/>
      <c r="V153" s="566"/>
      <c r="W153" s="566"/>
      <c r="X153" s="567"/>
      <c r="Y153" s="567"/>
      <c r="Z153" s="567"/>
      <c r="AA153" s="567"/>
      <c r="AB153" s="558"/>
      <c r="AC153" s="559"/>
      <c r="AD153" s="560"/>
      <c r="AE153" s="32"/>
      <c r="AF153" s="39"/>
      <c r="AG153" s="38"/>
    </row>
    <row r="154" spans="1:33" s="27" customFormat="1" x14ac:dyDescent="0.25">
      <c r="A154" s="31"/>
      <c r="B154" s="31"/>
      <c r="C154" s="31"/>
      <c r="D154" s="31"/>
      <c r="E154" s="31"/>
      <c r="F154" s="31"/>
      <c r="I154" s="30">
        <v>1</v>
      </c>
      <c r="J154" s="30">
        <f>IF(I154=1,1,IF(SUM(J155:J$173)+SUM(I$26:I154)&lt;$I$22,1,0))</f>
        <v>1</v>
      </c>
      <c r="K154" s="33">
        <f t="shared" si="22"/>
        <v>1</v>
      </c>
      <c r="L154" s="33">
        <f t="shared" si="23"/>
        <v>1</v>
      </c>
      <c r="M154" s="33"/>
      <c r="N154" s="33"/>
      <c r="O154" s="33"/>
      <c r="P154" s="33"/>
      <c r="Q154" s="33"/>
      <c r="R154" s="33"/>
      <c r="S154" s="33"/>
      <c r="T154" s="586"/>
      <c r="U154" s="124"/>
      <c r="V154" s="566"/>
      <c r="W154" s="566"/>
      <c r="X154" s="567"/>
      <c r="Y154" s="479"/>
      <c r="Z154" s="479"/>
      <c r="AA154" s="479"/>
      <c r="AB154" s="558"/>
      <c r="AC154" s="559"/>
      <c r="AD154" s="560"/>
      <c r="AE154" s="32"/>
      <c r="AF154" s="39"/>
      <c r="AG154" s="38"/>
    </row>
    <row r="155" spans="1:33" s="27" customFormat="1" x14ac:dyDescent="0.25">
      <c r="A155" s="30"/>
      <c r="B155" s="122"/>
      <c r="C155" s="121"/>
      <c r="D155" s="121"/>
      <c r="E155" s="121"/>
      <c r="F155" s="31"/>
      <c r="I155" s="30">
        <v>1</v>
      </c>
      <c r="J155" s="30">
        <v>0</v>
      </c>
      <c r="K155" s="33">
        <f t="shared" si="22"/>
        <v>1</v>
      </c>
      <c r="L155" s="33">
        <f t="shared" si="23"/>
        <v>1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61"/>
      <c r="W155" s="561"/>
      <c r="X155" s="480"/>
      <c r="Y155" s="481"/>
      <c r="Z155" s="481"/>
      <c r="AA155" s="482"/>
      <c r="AB155" s="481"/>
      <c r="AC155" s="483"/>
      <c r="AD155" s="187"/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ref="I156:I165" si="28">IF($AD156=0,0,1)</f>
        <v>0</v>
      </c>
      <c r="J156" s="30">
        <v>0</v>
      </c>
      <c r="K156" s="33">
        <f t="shared" si="22"/>
        <v>0</v>
      </c>
      <c r="L156" s="33">
        <f t="shared" si="23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62" t="s">
        <v>19</v>
      </c>
      <c r="W156" s="562"/>
      <c r="X156" s="474" t="s">
        <v>19</v>
      </c>
      <c r="Y156" s="475"/>
      <c r="Z156" s="475"/>
      <c r="AA156" s="476">
        <v>0</v>
      </c>
      <c r="AB156" s="475"/>
      <c r="AC156" s="477">
        <v>0</v>
      </c>
      <c r="AD156" s="478">
        <f t="shared" ref="AD156:AD165" si="29">ROUND(AA156*AB156*AC156,4)</f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28"/>
        <v>0</v>
      </c>
      <c r="J157" s="30">
        <v>0</v>
      </c>
      <c r="K157" s="33">
        <f t="shared" si="22"/>
        <v>0</v>
      </c>
      <c r="L157" s="33">
        <f t="shared" si="23"/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9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28"/>
        <v>0</v>
      </c>
      <c r="J158" s="30">
        <v>0</v>
      </c>
      <c r="K158" s="33">
        <f t="shared" si="22"/>
        <v>0</v>
      </c>
      <c r="L158" s="33">
        <f t="shared" si="23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9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28"/>
        <v>0</v>
      </c>
      <c r="J159" s="30">
        <v>0</v>
      </c>
      <c r="K159" s="33">
        <f t="shared" ref="K159:K172" si="30">MAX(I159:J159)</f>
        <v>0</v>
      </c>
      <c r="L159" s="33">
        <f t="shared" ref="L159:L172" si="31">K159</f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9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28"/>
        <v>0</v>
      </c>
      <c r="J160" s="30">
        <v>0</v>
      </c>
      <c r="K160" s="33">
        <f t="shared" si="30"/>
        <v>0</v>
      </c>
      <c r="L160" s="33">
        <f t="shared" si="31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9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28"/>
        <v>0</v>
      </c>
      <c r="J161" s="30">
        <v>0</v>
      </c>
      <c r="K161" s="33">
        <f t="shared" si="30"/>
        <v>0</v>
      </c>
      <c r="L161" s="33">
        <f t="shared" si="31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9"/>
        <v>0</v>
      </c>
      <c r="AE161" s="32"/>
      <c r="AF161" s="39"/>
      <c r="AG161" s="38"/>
    </row>
    <row r="162" spans="1:33" s="27" customFormat="1" hidden="1" x14ac:dyDescent="0.25">
      <c r="A162" s="30"/>
      <c r="B162" s="122"/>
      <c r="C162" s="121"/>
      <c r="D162" s="121"/>
      <c r="E162" s="121"/>
      <c r="F162" s="31"/>
      <c r="I162" s="30">
        <f t="shared" si="28"/>
        <v>0</v>
      </c>
      <c r="J162" s="30">
        <v>0</v>
      </c>
      <c r="K162" s="33">
        <f t="shared" si="30"/>
        <v>0</v>
      </c>
      <c r="L162" s="33">
        <f t="shared" si="31"/>
        <v>0</v>
      </c>
      <c r="M162" s="33"/>
      <c r="N162" s="33"/>
      <c r="O162" s="33"/>
      <c r="P162" s="33"/>
      <c r="Q162" s="33"/>
      <c r="R162" s="33"/>
      <c r="S162" s="120"/>
      <c r="T162" s="123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9"/>
        <v>0</v>
      </c>
      <c r="AE162" s="32"/>
      <c r="AF162" s="39"/>
      <c r="AG162" s="38"/>
    </row>
    <row r="163" spans="1:33" s="27" customFormat="1" hidden="1" x14ac:dyDescent="0.25">
      <c r="A163" s="30"/>
      <c r="B163" s="122"/>
      <c r="C163" s="121"/>
      <c r="D163" s="121"/>
      <c r="E163" s="121"/>
      <c r="F163" s="31"/>
      <c r="I163" s="30">
        <f t="shared" si="28"/>
        <v>0</v>
      </c>
      <c r="J163" s="30">
        <v>0</v>
      </c>
      <c r="K163" s="33">
        <f t="shared" si="30"/>
        <v>0</v>
      </c>
      <c r="L163" s="33">
        <f t="shared" si="31"/>
        <v>0</v>
      </c>
      <c r="M163" s="33"/>
      <c r="N163" s="33"/>
      <c r="O163" s="33"/>
      <c r="P163" s="33"/>
      <c r="Q163" s="33"/>
      <c r="R163" s="33"/>
      <c r="S163" s="120"/>
      <c r="T163" s="123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29"/>
        <v>0</v>
      </c>
      <c r="AE163" s="32"/>
      <c r="AF163" s="39"/>
      <c r="AG163" s="38"/>
    </row>
    <row r="164" spans="1:33" s="27" customFormat="1" hidden="1" x14ac:dyDescent="0.25">
      <c r="A164" s="30"/>
      <c r="B164" s="122"/>
      <c r="C164" s="121"/>
      <c r="D164" s="121"/>
      <c r="E164" s="121"/>
      <c r="F164" s="31"/>
      <c r="I164" s="30">
        <f t="shared" si="28"/>
        <v>0</v>
      </c>
      <c r="J164" s="30">
        <v>0</v>
      </c>
      <c r="K164" s="33">
        <f t="shared" si="30"/>
        <v>0</v>
      </c>
      <c r="L164" s="33">
        <f t="shared" si="31"/>
        <v>0</v>
      </c>
      <c r="M164" s="33"/>
      <c r="N164" s="33"/>
      <c r="O164" s="33"/>
      <c r="P164" s="33"/>
      <c r="Q164" s="33"/>
      <c r="R164" s="33"/>
      <c r="S164" s="120"/>
      <c r="T164" s="123"/>
      <c r="U164" s="118"/>
      <c r="V164" s="557" t="s">
        <v>19</v>
      </c>
      <c r="W164" s="557"/>
      <c r="X164" s="117" t="s">
        <v>19</v>
      </c>
      <c r="Y164" s="115"/>
      <c r="Z164" s="115"/>
      <c r="AA164" s="116">
        <v>0</v>
      </c>
      <c r="AB164" s="115"/>
      <c r="AC164" s="114">
        <v>0</v>
      </c>
      <c r="AD164" s="113">
        <f t="shared" si="29"/>
        <v>0</v>
      </c>
      <c r="AE164" s="32"/>
      <c r="AF164" s="39"/>
      <c r="AG164" s="38"/>
    </row>
    <row r="165" spans="1:33" s="27" customFormat="1" hidden="1" x14ac:dyDescent="0.25">
      <c r="A165" s="30"/>
      <c r="B165" s="122"/>
      <c r="C165" s="121"/>
      <c r="D165" s="121"/>
      <c r="E165" s="121"/>
      <c r="F165" s="31"/>
      <c r="I165" s="30">
        <f t="shared" si="28"/>
        <v>0</v>
      </c>
      <c r="J165" s="30">
        <v>0</v>
      </c>
      <c r="K165" s="33">
        <f t="shared" si="30"/>
        <v>0</v>
      </c>
      <c r="L165" s="33">
        <f t="shared" si="31"/>
        <v>0</v>
      </c>
      <c r="M165" s="33"/>
      <c r="N165" s="33"/>
      <c r="O165" s="33"/>
      <c r="P165" s="33"/>
      <c r="Q165" s="33"/>
      <c r="R165" s="33"/>
      <c r="S165" s="120"/>
      <c r="T165" s="119"/>
      <c r="U165" s="118"/>
      <c r="V165" s="557" t="s">
        <v>19</v>
      </c>
      <c r="W165" s="557"/>
      <c r="X165" s="117" t="s">
        <v>19</v>
      </c>
      <c r="Y165" s="115"/>
      <c r="Z165" s="115"/>
      <c r="AA165" s="116">
        <v>0</v>
      </c>
      <c r="AB165" s="115"/>
      <c r="AC165" s="114">
        <v>0</v>
      </c>
      <c r="AD165" s="113">
        <f t="shared" si="29"/>
        <v>0</v>
      </c>
      <c r="AE165" s="32"/>
      <c r="AF165" s="39"/>
      <c r="AG165" s="38"/>
    </row>
    <row r="166" spans="1:33" s="101" customFormat="1" ht="22.35" customHeight="1" x14ac:dyDescent="0.25">
      <c r="A166" s="112"/>
      <c r="B166" s="112"/>
      <c r="C166" s="112"/>
      <c r="D166" s="112"/>
      <c r="E166" s="112"/>
      <c r="F166" s="112"/>
      <c r="G166" s="27"/>
      <c r="H166" s="27"/>
      <c r="I166" s="62">
        <v>1</v>
      </c>
      <c r="J166" s="62">
        <v>1</v>
      </c>
      <c r="K166" s="61">
        <f t="shared" si="30"/>
        <v>1</v>
      </c>
      <c r="L166" s="61">
        <f t="shared" si="31"/>
        <v>1</v>
      </c>
      <c r="M166" s="61"/>
      <c r="N166" s="61"/>
      <c r="O166" s="61"/>
      <c r="P166" s="61"/>
      <c r="Q166" s="61"/>
      <c r="R166" s="61"/>
      <c r="S166" s="61"/>
      <c r="T166" s="111"/>
      <c r="U166" s="111"/>
      <c r="V166" s="110"/>
      <c r="W166" s="110"/>
      <c r="X166" s="110"/>
      <c r="Y166" s="109"/>
      <c r="Z166" s="108"/>
      <c r="AA166" s="108"/>
      <c r="AB166" s="107"/>
      <c r="AC166" s="106"/>
      <c r="AD166" s="105"/>
      <c r="AE166" s="102"/>
      <c r="AF166" s="104"/>
      <c r="AG166" s="103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100"/>
      <c r="H167" s="100"/>
      <c r="I167" s="30">
        <v>1</v>
      </c>
      <c r="J167" s="30">
        <f>IF(I167=1,1,IF(SUM(J168:J$173)+SUM(I$26:I167)&lt;$I$22,1,0))</f>
        <v>1</v>
      </c>
      <c r="K167" s="33">
        <f t="shared" si="30"/>
        <v>1</v>
      </c>
      <c r="L167" s="33">
        <f t="shared" si="31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99"/>
      <c r="W167" s="98"/>
      <c r="X167" s="97"/>
      <c r="Y167" s="96"/>
      <c r="Z167" s="95" t="s">
        <v>486</v>
      </c>
      <c r="AA167" s="94"/>
      <c r="AB167" s="93"/>
      <c r="AC167" s="92"/>
      <c r="AD167" s="91">
        <f>TRUNC(SUM(AD124+AD137+AD152+AD166),2)</f>
        <v>820.87</v>
      </c>
      <c r="AE167" s="32"/>
      <c r="AF167" s="39"/>
      <c r="AG167" s="38"/>
    </row>
    <row r="168" spans="1:33" s="27" customFormat="1" ht="18" customHeight="1" x14ac:dyDescent="0.25">
      <c r="A168" s="31"/>
      <c r="B168" s="31"/>
      <c r="C168" s="31"/>
      <c r="D168" s="31"/>
      <c r="E168" s="31"/>
      <c r="F168" s="31"/>
      <c r="G168" s="64"/>
      <c r="H168" s="63"/>
      <c r="I168" s="30">
        <f>IF($AD168=0,0,1)</f>
        <v>1</v>
      </c>
      <c r="J168" s="30">
        <f>H168</f>
        <v>0</v>
      </c>
      <c r="K168" s="33">
        <f t="shared" si="30"/>
        <v>1</v>
      </c>
      <c r="L168" s="33">
        <f t="shared" si="31"/>
        <v>1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90"/>
      <c r="W168" s="90"/>
      <c r="X168" s="89"/>
      <c r="Y168" s="88"/>
      <c r="Z168" s="87" t="s">
        <v>266</v>
      </c>
      <c r="AA168" s="86"/>
      <c r="AB168" s="85">
        <v>0.12</v>
      </c>
      <c r="AC168" s="84"/>
      <c r="AD168" s="83">
        <f>AD167*AB168</f>
        <v>98.504400000000004</v>
      </c>
      <c r="AE168" s="32"/>
      <c r="AF168" s="39"/>
      <c r="AG168" s="38"/>
    </row>
    <row r="169" spans="1:33" s="27" customFormat="1" ht="18" customHeight="1" x14ac:dyDescent="0.25">
      <c r="A169" s="31"/>
      <c r="B169" s="31"/>
      <c r="C169" s="31"/>
      <c r="D169" s="31"/>
      <c r="E169" s="31"/>
      <c r="F169" s="31"/>
      <c r="G169" s="64"/>
      <c r="H169" s="63"/>
      <c r="I169" s="30">
        <f>IF($AD169=0,0,1)</f>
        <v>1</v>
      </c>
      <c r="J169" s="30">
        <f>H169</f>
        <v>0</v>
      </c>
      <c r="K169" s="33">
        <f t="shared" si="30"/>
        <v>1</v>
      </c>
      <c r="L169" s="33">
        <f t="shared" si="31"/>
        <v>1</v>
      </c>
      <c r="M169" s="33"/>
      <c r="N169" s="33"/>
      <c r="O169" s="33"/>
      <c r="P169" s="33"/>
      <c r="Q169" s="33"/>
      <c r="R169" s="33"/>
      <c r="S169" s="33"/>
      <c r="T169" s="60"/>
      <c r="U169" s="48"/>
      <c r="V169" s="82"/>
      <c r="W169" s="82"/>
      <c r="X169" s="81"/>
      <c r="Y169" s="80"/>
      <c r="Z169" s="79" t="s">
        <v>267</v>
      </c>
      <c r="AA169" s="78"/>
      <c r="AB169" s="77">
        <v>0.10787172011661809</v>
      </c>
      <c r="AC169" s="76"/>
      <c r="AD169" s="75">
        <f>(AD168+AD167)*AB169</f>
        <v>99.174497959183697</v>
      </c>
      <c r="AE169" s="32"/>
      <c r="AF169" s="39"/>
      <c r="AG169" s="38"/>
    </row>
    <row r="170" spans="1:33" s="27" customFormat="1" ht="18" customHeight="1" x14ac:dyDescent="0.25">
      <c r="A170" s="31"/>
      <c r="B170" s="31"/>
      <c r="C170" s="31"/>
      <c r="D170" s="31"/>
      <c r="E170" s="31"/>
      <c r="F170" s="31"/>
      <c r="G170" s="64"/>
      <c r="H170" s="63"/>
      <c r="I170" s="30">
        <f>IF($AD170=0,0,1)</f>
        <v>1</v>
      </c>
      <c r="J170" s="30">
        <f>H170</f>
        <v>0</v>
      </c>
      <c r="K170" s="33">
        <f t="shared" si="30"/>
        <v>1</v>
      </c>
      <c r="L170" s="33">
        <f t="shared" si="31"/>
        <v>1</v>
      </c>
      <c r="M170" s="33"/>
      <c r="N170" s="33"/>
      <c r="O170" s="33"/>
      <c r="P170" s="33"/>
      <c r="Q170" s="33"/>
      <c r="R170" s="33"/>
      <c r="S170" s="33"/>
      <c r="T170" s="60"/>
      <c r="U170" s="48"/>
      <c r="V170" s="82"/>
      <c r="W170" s="82"/>
      <c r="X170" s="81"/>
      <c r="Y170" s="80"/>
      <c r="Z170" s="79" t="s">
        <v>268</v>
      </c>
      <c r="AA170" s="78"/>
      <c r="AB170" s="77">
        <v>5.8309037900874654E-2</v>
      </c>
      <c r="AC170" s="76"/>
      <c r="AD170" s="75">
        <f>(AD168+AD167)*AB170</f>
        <v>53.607836734693898</v>
      </c>
      <c r="AE170" s="32"/>
      <c r="AF170" s="39"/>
      <c r="AG170" s="38"/>
    </row>
    <row r="171" spans="1:33" s="27" customFormat="1" ht="18" hidden="1" customHeight="1" x14ac:dyDescent="0.25">
      <c r="A171" s="31"/>
      <c r="B171" s="31"/>
      <c r="C171" s="31"/>
      <c r="D171" s="31"/>
      <c r="E171" s="31"/>
      <c r="F171" s="31"/>
      <c r="G171" s="64"/>
      <c r="H171" s="63"/>
      <c r="I171" s="30">
        <f>IF($AD171=0,0,1)</f>
        <v>0</v>
      </c>
      <c r="J171" s="30">
        <f>H171</f>
        <v>0</v>
      </c>
      <c r="K171" s="33">
        <f t="shared" si="30"/>
        <v>0</v>
      </c>
      <c r="L171" s="33">
        <f t="shared" si="31"/>
        <v>0</v>
      </c>
      <c r="M171" s="33"/>
      <c r="N171" s="33"/>
      <c r="O171" s="33"/>
      <c r="P171" s="33"/>
      <c r="Q171" s="33"/>
      <c r="R171" s="33"/>
      <c r="S171" s="33"/>
      <c r="T171" s="60"/>
      <c r="U171" s="48"/>
      <c r="V171" s="74"/>
      <c r="W171" s="74"/>
      <c r="X171" s="73"/>
      <c r="Y171" s="72"/>
      <c r="Z171" s="71" t="s">
        <v>15</v>
      </c>
      <c r="AA171" s="70"/>
      <c r="AB171" s="69">
        <v>0</v>
      </c>
      <c r="AC171" s="68"/>
      <c r="AD171" s="67">
        <f>AD167*AB171</f>
        <v>0</v>
      </c>
      <c r="AE171" s="32"/>
      <c r="AF171" s="39"/>
      <c r="AG171" s="38"/>
    </row>
    <row r="172" spans="1:33" s="27" customFormat="1" ht="18" customHeight="1" x14ac:dyDescent="0.25">
      <c r="A172" s="31"/>
      <c r="B172" s="66"/>
      <c r="C172" s="65"/>
      <c r="D172" s="65"/>
      <c r="E172" s="31"/>
      <c r="F172" s="31"/>
      <c r="G172" s="64"/>
      <c r="H172" s="63"/>
      <c r="I172" s="62">
        <v>1</v>
      </c>
      <c r="J172" s="62">
        <v>1</v>
      </c>
      <c r="K172" s="61">
        <f t="shared" si="30"/>
        <v>1</v>
      </c>
      <c r="L172" s="61">
        <f t="shared" si="31"/>
        <v>1</v>
      </c>
      <c r="M172" s="61"/>
      <c r="N172" s="61"/>
      <c r="O172" s="61"/>
      <c r="P172" s="61"/>
      <c r="Q172" s="61"/>
      <c r="R172" s="61"/>
      <c r="S172" s="33"/>
      <c r="T172" s="60"/>
      <c r="U172" s="48"/>
      <c r="V172" s="59"/>
      <c r="W172" s="58"/>
      <c r="X172" s="57"/>
      <c r="Y172" s="56"/>
      <c r="Z172" s="55" t="s">
        <v>269</v>
      </c>
      <c r="AA172" s="54"/>
      <c r="AB172" s="53"/>
      <c r="AC172" s="52"/>
      <c r="AD172" s="51">
        <f>TRUNC(AD167+AD168+AD169+AD170,2)</f>
        <v>1072.1500000000001</v>
      </c>
      <c r="AE172" s="32"/>
      <c r="AF172" s="39"/>
      <c r="AG172" s="38"/>
    </row>
    <row r="173" spans="1:33" s="27" customFormat="1" ht="5.45" customHeight="1" x14ac:dyDescent="0.25">
      <c r="A173" s="31"/>
      <c r="B173" s="31"/>
      <c r="C173" s="31"/>
      <c r="D173" s="31"/>
      <c r="E173" s="31"/>
      <c r="F173" s="31"/>
      <c r="I173" s="30"/>
      <c r="J173" s="30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Z173" s="44"/>
      <c r="AA173" s="43"/>
      <c r="AB173" s="42"/>
      <c r="AC173" s="41"/>
      <c r="AD173" s="50"/>
      <c r="AE173" s="32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Z174" s="44"/>
      <c r="AA174" s="43"/>
      <c r="AB174" s="42"/>
      <c r="AC174" s="41"/>
      <c r="AD174" s="49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AF175" s="39"/>
      <c r="AG175" s="38"/>
    </row>
    <row r="176" spans="1:33" s="32" customFormat="1" ht="18" customHeight="1" x14ac:dyDescent="0.25">
      <c r="A176" s="37"/>
      <c r="B176" s="37"/>
      <c r="C176" s="37"/>
      <c r="D176" s="37"/>
      <c r="E176" s="37"/>
      <c r="F176" s="37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29"/>
      <c r="U176" s="48"/>
      <c r="V176" s="47"/>
      <c r="W176" s="47"/>
      <c r="X176" s="46"/>
      <c r="Y176" s="45"/>
      <c r="AF176" s="39"/>
      <c r="AG176" s="38"/>
    </row>
    <row r="177" spans="1:33" s="32" customFormat="1" ht="18" customHeight="1" x14ac:dyDescent="0.25">
      <c r="A177" s="37"/>
      <c r="B177" s="37"/>
      <c r="C177" s="37"/>
      <c r="D177" s="37"/>
      <c r="E177" s="37"/>
      <c r="F177" s="37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29"/>
      <c r="U177" s="48"/>
      <c r="V177" s="47"/>
      <c r="W177" s="47"/>
      <c r="X177" s="46"/>
      <c r="Y177" s="45"/>
      <c r="AF177" s="39"/>
      <c r="AG177" s="38"/>
    </row>
    <row r="178" spans="1:33" s="32" customFormat="1" ht="18" customHeight="1" x14ac:dyDescent="0.25">
      <c r="A178" s="37"/>
      <c r="B178" s="37"/>
      <c r="C178" s="37"/>
      <c r="D178" s="37"/>
      <c r="E178" s="37"/>
      <c r="F178" s="37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29"/>
      <c r="U178" s="48"/>
      <c r="V178" s="47"/>
      <c r="W178" s="47"/>
      <c r="X178" s="46"/>
      <c r="Y178" s="45"/>
      <c r="Z178" s="44"/>
      <c r="AA178" s="43"/>
      <c r="AB178" s="42"/>
      <c r="AC178" s="41"/>
      <c r="AD178" s="40"/>
      <c r="AF178" s="39"/>
      <c r="AG178" s="38"/>
    </row>
    <row r="179" spans="1:33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3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3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3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3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3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3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3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3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3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3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3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3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3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32" customFormat="1" x14ac:dyDescent="0.25">
      <c r="A203" s="37"/>
      <c r="B203" s="36"/>
      <c r="C203" s="36"/>
      <c r="D203" s="36"/>
      <c r="E203" s="36"/>
      <c r="F203" s="36"/>
      <c r="G203" s="35"/>
      <c r="H203" s="35"/>
      <c r="I203" s="34"/>
      <c r="J203" s="34"/>
      <c r="K203" s="34"/>
      <c r="L203" s="33"/>
      <c r="M203" s="33"/>
      <c r="N203" s="33"/>
      <c r="O203" s="33"/>
      <c r="P203" s="33"/>
      <c r="Q203" s="33"/>
      <c r="R203" s="33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</row>
    <row r="204" spans="1:30" s="32" customFormat="1" x14ac:dyDescent="0.25">
      <c r="A204" s="37"/>
      <c r="B204" s="36"/>
      <c r="C204" s="36"/>
      <c r="D204" s="36"/>
      <c r="E204" s="36"/>
      <c r="F204" s="36"/>
      <c r="G204" s="35"/>
      <c r="H204" s="35"/>
      <c r="I204" s="34"/>
      <c r="J204" s="34"/>
      <c r="K204" s="34"/>
      <c r="L204" s="33"/>
      <c r="M204" s="33"/>
      <c r="N204" s="33"/>
      <c r="O204" s="33"/>
      <c r="P204" s="33"/>
      <c r="Q204" s="33"/>
      <c r="R204" s="33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</row>
    <row r="205" spans="1:30" s="32" customFormat="1" x14ac:dyDescent="0.25">
      <c r="A205" s="37"/>
      <c r="B205" s="36"/>
      <c r="C205" s="36"/>
      <c r="D205" s="36"/>
      <c r="E205" s="36"/>
      <c r="F205" s="36"/>
      <c r="G205" s="35"/>
      <c r="H205" s="35"/>
      <c r="I205" s="34"/>
      <c r="J205" s="34"/>
      <c r="K205" s="34"/>
      <c r="L205" s="33"/>
      <c r="M205" s="33"/>
      <c r="N205" s="33"/>
      <c r="O205" s="33"/>
      <c r="P205" s="33"/>
      <c r="Q205" s="33"/>
      <c r="R205" s="33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  <row r="207" spans="1:30" s="27" customFormat="1" x14ac:dyDescent="0.25">
      <c r="A207" s="31"/>
      <c r="B207" s="26"/>
      <c r="C207" s="26"/>
      <c r="D207" s="26"/>
      <c r="E207" s="26"/>
      <c r="F207" s="26"/>
      <c r="G207" s="21"/>
      <c r="H207" s="21"/>
      <c r="I207" s="25"/>
      <c r="J207" s="25"/>
      <c r="K207" s="25"/>
      <c r="L207" s="30"/>
      <c r="M207" s="30"/>
      <c r="N207" s="30"/>
      <c r="O207" s="30"/>
      <c r="P207" s="30"/>
      <c r="Q207" s="30"/>
      <c r="R207" s="30"/>
      <c r="T207" s="28"/>
      <c r="U207" s="29"/>
      <c r="V207" s="28"/>
      <c r="W207" s="28"/>
      <c r="X207" s="28"/>
      <c r="Y207" s="28"/>
      <c r="Z207" s="28"/>
      <c r="AA207" s="28"/>
      <c r="AB207" s="28"/>
      <c r="AC207" s="28"/>
      <c r="AD207" s="28"/>
    </row>
    <row r="208" spans="1:30" s="27" customFormat="1" x14ac:dyDescent="0.25">
      <c r="A208" s="31"/>
      <c r="B208" s="26"/>
      <c r="C208" s="26"/>
      <c r="D208" s="26"/>
      <c r="E208" s="26"/>
      <c r="F208" s="26"/>
      <c r="G208" s="21"/>
      <c r="H208" s="21"/>
      <c r="I208" s="25"/>
      <c r="J208" s="25"/>
      <c r="K208" s="25"/>
      <c r="L208" s="30"/>
      <c r="M208" s="30"/>
      <c r="N208" s="30"/>
      <c r="O208" s="30"/>
      <c r="P208" s="30"/>
      <c r="Q208" s="30"/>
      <c r="R208" s="30"/>
      <c r="T208" s="28"/>
      <c r="U208" s="29"/>
      <c r="V208" s="28"/>
      <c r="W208" s="28"/>
      <c r="X208" s="28"/>
      <c r="Y208" s="28"/>
      <c r="Z208" s="28"/>
      <c r="AA208" s="28"/>
      <c r="AB208" s="28"/>
      <c r="AC208" s="28"/>
      <c r="AD208" s="28"/>
    </row>
    <row r="209" spans="1:30" s="27" customFormat="1" x14ac:dyDescent="0.25">
      <c r="A209" s="31"/>
      <c r="B209" s="26"/>
      <c r="C209" s="26"/>
      <c r="D209" s="26"/>
      <c r="E209" s="26"/>
      <c r="F209" s="26"/>
      <c r="G209" s="21"/>
      <c r="H209" s="21"/>
      <c r="I209" s="25"/>
      <c r="J209" s="25"/>
      <c r="K209" s="25"/>
      <c r="L209" s="30"/>
      <c r="M209" s="30"/>
      <c r="N209" s="30"/>
      <c r="O209" s="30"/>
      <c r="P209" s="30"/>
      <c r="Q209" s="30"/>
      <c r="R209" s="30"/>
      <c r="T209" s="28"/>
      <c r="U209" s="29"/>
      <c r="V209" s="28"/>
      <c r="W209" s="28"/>
      <c r="X209" s="28"/>
      <c r="Y209" s="28"/>
      <c r="Z209" s="28"/>
      <c r="AA209" s="28"/>
      <c r="AB209" s="28"/>
      <c r="AC209" s="28"/>
      <c r="AD209" s="28"/>
    </row>
  </sheetData>
  <autoFilter ref="L26:L172">
    <filterColumn colId="0">
      <filters>
        <filter val="1"/>
      </filters>
    </filterColumn>
  </autoFilter>
  <mergeCells count="132">
    <mergeCell ref="T27:T28"/>
    <mergeCell ref="V27:W28"/>
    <mergeCell ref="X27:X28"/>
    <mergeCell ref="Y27:Y28"/>
    <mergeCell ref="Z27:AA27"/>
    <mergeCell ref="AB27:AC27"/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V36:W36"/>
    <mergeCell ref="V37:W37"/>
    <mergeCell ref="V38:W38"/>
    <mergeCell ref="V39:W39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05:W105"/>
    <mergeCell ref="V106:W106"/>
    <mergeCell ref="V107:W107"/>
    <mergeCell ref="V124:W124"/>
    <mergeCell ref="X124:Y124"/>
    <mergeCell ref="V125:Z125"/>
    <mergeCell ref="V127:Z127"/>
    <mergeCell ref="V128:Z128"/>
    <mergeCell ref="V126:Z126"/>
    <mergeCell ref="V130:Z130"/>
    <mergeCell ref="V131:Z131"/>
    <mergeCell ref="V132:Z132"/>
    <mergeCell ref="V133:Z133"/>
    <mergeCell ref="V134:Z134"/>
    <mergeCell ref="V129:Z129"/>
    <mergeCell ref="V135:Z135"/>
    <mergeCell ref="V136:Z136"/>
    <mergeCell ref="V138:Z138"/>
    <mergeCell ref="V141:Z141"/>
    <mergeCell ref="V143:Z143"/>
    <mergeCell ref="V144:Z144"/>
    <mergeCell ref="V145:Z145"/>
    <mergeCell ref="V146:Z146"/>
    <mergeCell ref="V147:Z147"/>
    <mergeCell ref="V139:Z139"/>
    <mergeCell ref="V140:Z140"/>
    <mergeCell ref="V148:Z148"/>
    <mergeCell ref="V149:Z149"/>
    <mergeCell ref="V150:Z150"/>
    <mergeCell ref="V151:Z151"/>
    <mergeCell ref="T153:T154"/>
    <mergeCell ref="V153:W154"/>
    <mergeCell ref="X153:X154"/>
    <mergeCell ref="Y153:AA153"/>
    <mergeCell ref="AB153:AB154"/>
    <mergeCell ref="AC153:AC154"/>
    <mergeCell ref="AD153:AD154"/>
    <mergeCell ref="V155:W155"/>
    <mergeCell ref="V156:W156"/>
    <mergeCell ref="V157:W157"/>
    <mergeCell ref="V164:W164"/>
    <mergeCell ref="V165:W165"/>
    <mergeCell ref="V158:W158"/>
    <mergeCell ref="V159:W159"/>
    <mergeCell ref="V160:W160"/>
    <mergeCell ref="V161:W161"/>
    <mergeCell ref="V162:W162"/>
    <mergeCell ref="V163:W163"/>
  </mergeCells>
  <conditionalFormatting sqref="T120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6:T119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2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11 H113:H120 H108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71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7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8:H170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72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8 T111:T115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50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51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whole" allowBlank="1" showInputMessage="1" showErrorMessage="1" sqref="T108 T111:T120">
      <formula1>0</formula1>
      <formula2>1</formula2>
    </dataValidation>
    <dataValidation type="list" allowBlank="1" showInputMessage="1" showErrorMessage="1" sqref="A1 G168:G172 G108 G111:G120">
      <formula1>"CONSULTORIA,SICRO"</formula1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2" orientation="portrait" r:id="rId1"/>
  <headerFooter>
    <oddFooter>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0" filterMode="1">
    <tabColor rgb="FFFFC000"/>
    <outlinePr summaryBelow="0"/>
    <pageSetUpPr fitToPage="1"/>
  </sheetPr>
  <dimension ref="A1:AG207"/>
  <sheetViews>
    <sheetView showGridLines="0" zoomScaleNormal="100" zoomScaleSheetLayoutView="100" workbookViewId="0">
      <pane xSplit="20" ySplit="25" topLeftCell="U133" activePane="bottomRight" state="frozen"/>
      <selection activeCell="B8" sqref="B8:B21"/>
      <selection pane="topRight" activeCell="B8" sqref="B8:B21"/>
      <selection pane="bottomLeft" activeCell="B8" sqref="B8:B21"/>
      <selection pane="bottomRight" activeCell="B8" sqref="B8:B21"/>
    </sheetView>
  </sheetViews>
  <sheetFormatPr defaultColWidth="8.5703125" defaultRowHeight="15" outlineLevelRow="1" outlineLevelCol="1" x14ac:dyDescent="0.25"/>
  <cols>
    <col min="1" max="1" width="11.42578125" style="26" hidden="1" customWidth="1"/>
    <col min="2" max="4" width="8.5703125" style="26" hidden="1" customWidth="1" outlineLevel="1"/>
    <col min="5" max="6" width="9.42578125" style="26" hidden="1" customWidth="1" outlineLevel="1"/>
    <col min="7" max="7" width="12" style="21" hidden="1" customWidth="1" outlineLevel="1"/>
    <col min="8" max="8" width="10.5703125" style="21" hidden="1" customWidth="1" outlineLevel="1"/>
    <col min="9" max="9" width="13.5703125" style="25" hidden="1" customWidth="1" outlineLevel="1"/>
    <col min="10" max="10" width="12.140625" style="25" hidden="1" customWidth="1" outlineLevel="1"/>
    <col min="11" max="11" width="11" style="25" hidden="1" customWidth="1" outlineLevel="1"/>
    <col min="12" max="12" width="14.140625" style="25" hidden="1" customWidth="1" collapsed="1"/>
    <col min="13" max="18" width="0.5703125" style="25" hidden="1" customWidth="1"/>
    <col min="19" max="19" width="1.42578125" style="21" hidden="1" customWidth="1"/>
    <col min="20" max="20" width="18.140625" style="24" hidden="1" customWidth="1"/>
    <col min="21" max="21" width="0.42578125" style="23" customWidth="1"/>
    <col min="22" max="22" width="17.5703125" style="22" customWidth="1"/>
    <col min="23" max="23" width="22.5703125" style="22" customWidth="1"/>
    <col min="24" max="24" width="6.140625" style="22" customWidth="1"/>
    <col min="25" max="25" width="9.5703125" style="22" customWidth="1"/>
    <col min="26" max="29" width="10.5703125" style="22" customWidth="1"/>
    <col min="30" max="30" width="15.5703125" style="22" customWidth="1"/>
    <col min="31" max="31" width="0.5703125" style="21" customWidth="1"/>
    <col min="32" max="32" width="12.5703125" style="21" customWidth="1"/>
    <col min="33" max="33" width="7.5703125" style="21" customWidth="1"/>
    <col min="34" max="16384" width="8.5703125" style="21"/>
  </cols>
  <sheetData>
    <row r="1" spans="1:18" x14ac:dyDescent="0.25">
      <c r="A1" s="234" t="s">
        <v>16</v>
      </c>
      <c r="B1" s="25" t="str">
        <f>CONCATENATE($V$25)</f>
        <v>01 03 01</v>
      </c>
      <c r="C1" s="25" t="str">
        <f>CONCATENATE($W$25)</f>
        <v>ESTUDOS AMBIENTAIS PRELIMINARES</v>
      </c>
      <c r="D1" s="25" t="str">
        <f>CONCATENATE($AC$25)</f>
        <v>Km</v>
      </c>
      <c r="E1" s="231">
        <f>$AD$165</f>
        <v>4249.26</v>
      </c>
      <c r="F1" s="231">
        <f>$AD$170</f>
        <v>5550.05</v>
      </c>
      <c r="G1" s="233">
        <f>$T$122</f>
        <v>25</v>
      </c>
      <c r="H1" s="26"/>
      <c r="I1" s="232"/>
      <c r="M1" s="231"/>
      <c r="N1" s="231"/>
      <c r="O1" s="231"/>
      <c r="P1" s="231"/>
      <c r="Q1" s="231"/>
      <c r="R1" s="231"/>
    </row>
    <row r="2" spans="1:18" collapsed="1" x14ac:dyDescent="0.25">
      <c r="A2" s="230" t="s">
        <v>79</v>
      </c>
      <c r="B2" s="230" t="s">
        <v>78</v>
      </c>
      <c r="C2" s="230" t="s">
        <v>7</v>
      </c>
      <c r="D2" s="230" t="s">
        <v>6</v>
      </c>
      <c r="E2" s="230" t="s">
        <v>77</v>
      </c>
      <c r="F2" s="230" t="s">
        <v>24</v>
      </c>
      <c r="G2" s="230" t="s">
        <v>32</v>
      </c>
      <c r="M2" s="230"/>
      <c r="N2" s="230"/>
      <c r="O2" s="230"/>
      <c r="P2" s="230"/>
      <c r="Q2" s="230"/>
      <c r="R2" s="230"/>
    </row>
    <row r="3" spans="1:18" hidden="1" outlineLevel="1" x14ac:dyDescent="0.2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1"/>
    </row>
    <row r="4" spans="1:18" hidden="1" outlineLevel="1" x14ac:dyDescent="0.25">
      <c r="B4" s="228"/>
      <c r="C4" s="228"/>
      <c r="G4" s="222"/>
      <c r="J4" s="228"/>
      <c r="K4" s="21"/>
    </row>
    <row r="5" spans="1:18" hidden="1" outlineLevel="1" x14ac:dyDescent="0.25">
      <c r="B5" s="228"/>
      <c r="C5" s="228"/>
      <c r="G5" s="222"/>
      <c r="H5" s="222"/>
      <c r="J5" s="228"/>
      <c r="K5" s="21"/>
    </row>
    <row r="6" spans="1:18" hidden="1" outlineLevel="1" x14ac:dyDescent="0.25">
      <c r="B6" s="228"/>
      <c r="G6" s="224"/>
      <c r="H6" s="229"/>
      <c r="J6" s="228"/>
      <c r="K6" s="21"/>
    </row>
    <row r="7" spans="1:18" hidden="1" outlineLevel="1" x14ac:dyDescent="0.25">
      <c r="G7" s="226"/>
      <c r="H7" s="227"/>
      <c r="J7" s="21"/>
      <c r="K7" s="21"/>
    </row>
    <row r="8" spans="1:18" hidden="1" outlineLevel="1" x14ac:dyDescent="0.25">
      <c r="G8" s="226"/>
      <c r="H8" s="225"/>
      <c r="J8" s="21"/>
      <c r="K8" s="21"/>
    </row>
    <row r="9" spans="1:18" hidden="1" outlineLevel="1" x14ac:dyDescent="0.25">
      <c r="G9" s="224"/>
      <c r="H9" s="223"/>
      <c r="J9" s="21"/>
      <c r="K9" s="21"/>
    </row>
    <row r="10" spans="1:18" hidden="1" outlineLevel="1" x14ac:dyDescent="0.25">
      <c r="G10" s="224"/>
      <c r="H10" s="223"/>
      <c r="J10" s="21"/>
      <c r="K10" s="21"/>
    </row>
    <row r="11" spans="1:18" hidden="1" outlineLevel="1" x14ac:dyDescent="0.25">
      <c r="G11" s="224"/>
      <c r="H11" s="223"/>
      <c r="J11" s="21"/>
      <c r="K11" s="21"/>
    </row>
    <row r="12" spans="1:18" hidden="1" outlineLevel="1" x14ac:dyDescent="0.25">
      <c r="G12" s="224"/>
      <c r="H12" s="223"/>
      <c r="J12" s="21"/>
      <c r="K12" s="21"/>
    </row>
    <row r="13" spans="1:18" hidden="1" outlineLevel="1" x14ac:dyDescent="0.25">
      <c r="G13" s="222"/>
      <c r="H13" s="223"/>
      <c r="J13" s="21"/>
      <c r="K13" s="21"/>
    </row>
    <row r="14" spans="1:18" hidden="1" outlineLevel="1" x14ac:dyDescent="0.25">
      <c r="G14" s="222"/>
      <c r="H14" s="223"/>
      <c r="J14" s="21"/>
      <c r="K14" s="21"/>
    </row>
    <row r="15" spans="1:18" hidden="1" outlineLevel="1" x14ac:dyDescent="0.25">
      <c r="G15" s="222"/>
      <c r="H15" s="223"/>
      <c r="J15" s="21"/>
      <c r="K15" s="21"/>
    </row>
    <row r="16" spans="1:18" hidden="1" outlineLevel="1" x14ac:dyDescent="0.25">
      <c r="G16" s="222"/>
      <c r="H16" s="223"/>
      <c r="J16" s="21"/>
      <c r="K16" s="21"/>
    </row>
    <row r="17" spans="1:33" hidden="1" outlineLevel="1" x14ac:dyDescent="0.25">
      <c r="G17" s="222"/>
      <c r="H17" s="221"/>
      <c r="J17" s="21"/>
      <c r="K17" s="21"/>
    </row>
    <row r="18" spans="1:33" hidden="1" outlineLevel="1" x14ac:dyDescent="0.25">
      <c r="G18" s="222"/>
      <c r="H18" s="221"/>
      <c r="J18" s="21"/>
      <c r="K18" s="21"/>
    </row>
    <row r="19" spans="1:33" hidden="1" outlineLevel="1" x14ac:dyDescent="0.25">
      <c r="G19" s="25"/>
      <c r="H19" s="25"/>
      <c r="J19" s="21"/>
      <c r="K19" s="21"/>
    </row>
    <row r="20" spans="1:33" hidden="1" outlineLevel="1" x14ac:dyDescent="0.25">
      <c r="I20" s="25" t="s">
        <v>76</v>
      </c>
    </row>
    <row r="21" spans="1:33" hidden="1" outlineLevel="1" x14ac:dyDescent="0.25">
      <c r="I21" s="220">
        <v>48</v>
      </c>
    </row>
    <row r="22" spans="1:33" ht="3.6" customHeight="1" x14ac:dyDescent="0.25">
      <c r="I22" s="25">
        <f>I21-SUM(I23:I25)</f>
        <v>44</v>
      </c>
      <c r="T22" s="219"/>
      <c r="U22" s="218"/>
    </row>
    <row r="23" spans="1:33" ht="45" customHeight="1" x14ac:dyDescent="0.25">
      <c r="I23" s="25">
        <v>2</v>
      </c>
      <c r="U23" s="211"/>
      <c r="V23" s="217"/>
      <c r="W23" s="590" t="s">
        <v>154</v>
      </c>
      <c r="X23" s="575"/>
      <c r="Y23" s="575"/>
      <c r="Z23" s="575"/>
      <c r="AA23" s="575"/>
      <c r="AB23" s="575"/>
      <c r="AC23" s="588" t="s">
        <v>155</v>
      </c>
      <c r="AD23" s="589"/>
    </row>
    <row r="24" spans="1:33" ht="18" customHeight="1" x14ac:dyDescent="0.25">
      <c r="A24" s="216"/>
      <c r="I24" s="25">
        <v>1</v>
      </c>
      <c r="U24" s="211"/>
      <c r="V24" s="215" t="s">
        <v>8</v>
      </c>
      <c r="W24" s="578" t="s">
        <v>7</v>
      </c>
      <c r="X24" s="578"/>
      <c r="Y24" s="578"/>
      <c r="Z24" s="578"/>
      <c r="AA24" s="578"/>
      <c r="AB24" s="578"/>
      <c r="AC24" s="214" t="s">
        <v>6</v>
      </c>
      <c r="AD24" s="213" t="s">
        <v>75</v>
      </c>
    </row>
    <row r="25" spans="1:33" ht="30" customHeight="1" x14ac:dyDescent="0.25">
      <c r="A25" s="212"/>
      <c r="B25" s="212"/>
      <c r="C25" s="212"/>
      <c r="D25" s="212"/>
      <c r="E25" s="212"/>
      <c r="F25" s="212"/>
      <c r="I25" s="25">
        <v>1</v>
      </c>
      <c r="U25" s="211"/>
      <c r="V25" s="210" t="s">
        <v>180</v>
      </c>
      <c r="W25" s="579" t="s">
        <v>88</v>
      </c>
      <c r="X25" s="579"/>
      <c r="Y25" s="579"/>
      <c r="Z25" s="579"/>
      <c r="AA25" s="579"/>
      <c r="AB25" s="579"/>
      <c r="AC25" s="209" t="s">
        <v>360</v>
      </c>
      <c r="AD25" s="257" t="s">
        <v>410</v>
      </c>
    </row>
    <row r="26" spans="1:33" ht="10.35" customHeight="1" x14ac:dyDescent="0.25">
      <c r="T26" s="22"/>
      <c r="V26" s="4"/>
      <c r="W26" s="4"/>
      <c r="X26" s="4"/>
      <c r="Y26" s="4"/>
      <c r="Z26" s="4"/>
      <c r="AA26" s="4"/>
      <c r="AB26" s="4"/>
      <c r="AC26" s="4"/>
      <c r="AD26" s="4"/>
    </row>
    <row r="27" spans="1:33" s="27" customFormat="1" ht="14.1" customHeight="1" x14ac:dyDescent="0.25">
      <c r="A27" s="31"/>
      <c r="C27" s="31"/>
      <c r="D27" s="31"/>
      <c r="E27" s="31"/>
      <c r="F27" s="31"/>
      <c r="I27" s="30">
        <v>1</v>
      </c>
      <c r="J27" s="30">
        <f>IF(I27=1,1,IF(SUM(J28:J$171)+SUM(I$26:I27)&lt;$I$22,1,0))</f>
        <v>1</v>
      </c>
      <c r="K27" s="33">
        <f t="shared" ref="K27:K58" si="0">MAX(I27:J27)</f>
        <v>1</v>
      </c>
      <c r="L27" s="33">
        <f t="shared" ref="L27:L58" si="1">K27</f>
        <v>1</v>
      </c>
      <c r="M27" s="33"/>
      <c r="N27" s="33"/>
      <c r="O27" s="33"/>
      <c r="P27" s="33"/>
      <c r="Q27" s="33"/>
      <c r="R27" s="33"/>
      <c r="S27" s="33"/>
      <c r="T27" s="587" t="s">
        <v>8</v>
      </c>
      <c r="U27" s="124"/>
      <c r="V27" s="568" t="s">
        <v>69</v>
      </c>
      <c r="W27" s="568"/>
      <c r="X27" s="581" t="s">
        <v>68</v>
      </c>
      <c r="Y27" s="581" t="s">
        <v>55</v>
      </c>
      <c r="Z27" s="582" t="s">
        <v>67</v>
      </c>
      <c r="AA27" s="582"/>
      <c r="AB27" s="582" t="s">
        <v>66</v>
      </c>
      <c r="AC27" s="582"/>
      <c r="AD27" s="583" t="s">
        <v>51</v>
      </c>
      <c r="AE27" s="32"/>
      <c r="AF27" s="39"/>
      <c r="AG27" s="38"/>
    </row>
    <row r="28" spans="1:33" s="27" customFormat="1" x14ac:dyDescent="0.25">
      <c r="A28" s="31"/>
      <c r="C28" s="31"/>
      <c r="D28" s="31"/>
      <c r="E28" s="31"/>
      <c r="F28" s="31"/>
      <c r="I28" s="30">
        <v>1</v>
      </c>
      <c r="J28" s="30">
        <f>IF(I28=1,1,IF(SUM(J29:J$171)+SUM(I$26:I28)&lt;$I$22,1,0))</f>
        <v>1</v>
      </c>
      <c r="K28" s="33">
        <f t="shared" si="0"/>
        <v>1</v>
      </c>
      <c r="L28" s="33">
        <f t="shared" si="1"/>
        <v>1</v>
      </c>
      <c r="M28" s="33"/>
      <c r="N28" s="33"/>
      <c r="O28" s="33"/>
      <c r="P28" s="33"/>
      <c r="Q28" s="33"/>
      <c r="R28" s="33"/>
      <c r="S28" s="33"/>
      <c r="T28" s="587"/>
      <c r="U28" s="124"/>
      <c r="V28" s="568"/>
      <c r="W28" s="568"/>
      <c r="X28" s="581"/>
      <c r="Y28" s="581"/>
      <c r="Z28" s="137" t="s">
        <v>65</v>
      </c>
      <c r="AA28" s="137" t="s">
        <v>64</v>
      </c>
      <c r="AB28" s="136" t="s">
        <v>65</v>
      </c>
      <c r="AC28" s="137" t="s">
        <v>64</v>
      </c>
      <c r="AD28" s="584"/>
      <c r="AE28" s="32"/>
      <c r="AF28" s="208"/>
      <c r="AG28" s="38"/>
    </row>
    <row r="29" spans="1:33" s="27" customFormat="1" x14ac:dyDescent="0.25">
      <c r="A29" s="30"/>
      <c r="B29" s="122"/>
      <c r="C29" s="121"/>
      <c r="D29" s="121"/>
      <c r="E29" s="121"/>
      <c r="F29" s="122"/>
      <c r="H29" s="139"/>
      <c r="I29" s="30">
        <v>1</v>
      </c>
      <c r="J29" s="30">
        <f>IF(I29=1,1,IF(SUM(J30:J$171)+SUM(I$26:I29)&lt;$I$22,1,0))</f>
        <v>1</v>
      </c>
      <c r="K29" s="33">
        <f t="shared" si="0"/>
        <v>1</v>
      </c>
      <c r="L29" s="33">
        <f t="shared" si="1"/>
        <v>1</v>
      </c>
      <c r="M29" s="33"/>
      <c r="N29" s="33"/>
      <c r="O29" s="33"/>
      <c r="P29" s="33"/>
      <c r="Q29" s="33"/>
      <c r="R29" s="33"/>
      <c r="S29" s="33"/>
      <c r="T29" s="123"/>
      <c r="U29" s="132"/>
      <c r="V29" s="563" t="s">
        <v>19</v>
      </c>
      <c r="W29" s="563"/>
      <c r="X29" s="131" t="s">
        <v>19</v>
      </c>
      <c r="Y29" s="115">
        <v>0</v>
      </c>
      <c r="Z29" s="115">
        <v>0</v>
      </c>
      <c r="AA29" s="115"/>
      <c r="AB29" s="207">
        <v>0</v>
      </c>
      <c r="AC29" s="207"/>
      <c r="AD29" s="113">
        <f>TRUNC(Y29*((Z29*AB29)+(AA29*AC29)),4)</f>
        <v>0</v>
      </c>
      <c r="AE29" s="32"/>
      <c r="AF29" s="39"/>
      <c r="AG29" s="38"/>
    </row>
    <row r="30" spans="1:33" s="27" customFormat="1" hidden="1" x14ac:dyDescent="0.25">
      <c r="A30" s="30"/>
      <c r="B30" s="122"/>
      <c r="C30" s="121"/>
      <c r="D30" s="121"/>
      <c r="E30" s="121"/>
      <c r="F30" s="122"/>
      <c r="I30" s="30">
        <f t="shared" ref="I30:I39" si="2">IF($AD30=0,0,1)</f>
        <v>0</v>
      </c>
      <c r="J30" s="30">
        <f>IF(I30=1,1,IF(SUM(J31:J$171)+SUM(I$26:I30)&lt;$I$22,1,0))</f>
        <v>0</v>
      </c>
      <c r="K30" s="33">
        <f t="shared" si="0"/>
        <v>0</v>
      </c>
      <c r="L30" s="33">
        <f t="shared" si="1"/>
        <v>0</v>
      </c>
      <c r="M30" s="33"/>
      <c r="N30" s="33"/>
      <c r="O30" s="33"/>
      <c r="P30" s="33"/>
      <c r="Q30" s="33"/>
      <c r="R30" s="33"/>
      <c r="S30" s="33"/>
      <c r="T30" s="123"/>
      <c r="U30" s="132"/>
      <c r="V30" s="563" t="s">
        <v>19</v>
      </c>
      <c r="W30" s="563"/>
      <c r="X30" s="131" t="s">
        <v>19</v>
      </c>
      <c r="Y30" s="115">
        <v>0</v>
      </c>
      <c r="Z30" s="115">
        <v>0</v>
      </c>
      <c r="AA30" s="115"/>
      <c r="AB30" s="207">
        <v>0</v>
      </c>
      <c r="AC30" s="207"/>
      <c r="AD30" s="113">
        <f t="shared" ref="AD30:AD39" si="3">TRUNC(Y30*((Z30*AB30)+(AA30*AC30)),4)</f>
        <v>0</v>
      </c>
      <c r="AE30" s="32"/>
      <c r="AF30" s="39"/>
      <c r="AG30" s="38"/>
    </row>
    <row r="31" spans="1:33" s="27" customFormat="1" hidden="1" x14ac:dyDescent="0.25">
      <c r="A31" s="30"/>
      <c r="B31" s="122"/>
      <c r="C31" s="121"/>
      <c r="D31" s="121"/>
      <c r="E31" s="121"/>
      <c r="F31" s="122"/>
      <c r="I31" s="30">
        <f t="shared" si="2"/>
        <v>0</v>
      </c>
      <c r="J31" s="30">
        <f>IF(I31=1,1,IF(SUM(J32:J$171)+SUM(I$26:I31)&lt;$I$22,1,0))</f>
        <v>0</v>
      </c>
      <c r="K31" s="33">
        <f t="shared" si="0"/>
        <v>0</v>
      </c>
      <c r="L31" s="33">
        <f t="shared" si="1"/>
        <v>0</v>
      </c>
      <c r="M31" s="33"/>
      <c r="N31" s="33"/>
      <c r="O31" s="33"/>
      <c r="P31" s="33"/>
      <c r="Q31" s="33"/>
      <c r="R31" s="33"/>
      <c r="S31" s="33"/>
      <c r="T31" s="123"/>
      <c r="U31" s="132"/>
      <c r="V31" s="563" t="s">
        <v>19</v>
      </c>
      <c r="W31" s="563"/>
      <c r="X31" s="131" t="s">
        <v>19</v>
      </c>
      <c r="Y31" s="115">
        <v>0</v>
      </c>
      <c r="Z31" s="115">
        <v>0</v>
      </c>
      <c r="AA31" s="115"/>
      <c r="AB31" s="207">
        <v>0</v>
      </c>
      <c r="AC31" s="207"/>
      <c r="AD31" s="113">
        <f t="shared" si="3"/>
        <v>0</v>
      </c>
      <c r="AE31" s="32"/>
      <c r="AF31" s="39"/>
      <c r="AG31" s="38"/>
    </row>
    <row r="32" spans="1:33" s="27" customFormat="1" hidden="1" x14ac:dyDescent="0.25">
      <c r="A32" s="30"/>
      <c r="B32" s="122"/>
      <c r="C32" s="121"/>
      <c r="D32" s="121"/>
      <c r="E32" s="121"/>
      <c r="F32" s="122"/>
      <c r="I32" s="30">
        <f t="shared" si="2"/>
        <v>0</v>
      </c>
      <c r="J32" s="30">
        <f>IF(I32=1,1,IF(SUM(J33:J$171)+SUM(I$26:I32)&lt;$I$22,1,0))</f>
        <v>0</v>
      </c>
      <c r="K32" s="33">
        <f t="shared" si="0"/>
        <v>0</v>
      </c>
      <c r="L32" s="33">
        <f t="shared" si="1"/>
        <v>0</v>
      </c>
      <c r="M32" s="33"/>
      <c r="N32" s="33"/>
      <c r="O32" s="33"/>
      <c r="P32" s="33"/>
      <c r="Q32" s="33"/>
      <c r="R32" s="33"/>
      <c r="S32" s="33"/>
      <c r="T32" s="123"/>
      <c r="U32" s="132"/>
      <c r="V32" s="563" t="s">
        <v>19</v>
      </c>
      <c r="W32" s="563"/>
      <c r="X32" s="131" t="s">
        <v>19</v>
      </c>
      <c r="Y32" s="115">
        <v>0</v>
      </c>
      <c r="Z32" s="115">
        <v>0</v>
      </c>
      <c r="AA32" s="115"/>
      <c r="AB32" s="207">
        <v>0</v>
      </c>
      <c r="AC32" s="207"/>
      <c r="AD32" s="113">
        <f t="shared" si="3"/>
        <v>0</v>
      </c>
      <c r="AE32" s="32"/>
      <c r="AF32" s="39"/>
      <c r="AG32" s="38"/>
    </row>
    <row r="33" spans="1:33" s="27" customFormat="1" hidden="1" x14ac:dyDescent="0.25">
      <c r="A33" s="30"/>
      <c r="B33" s="122"/>
      <c r="C33" s="121"/>
      <c r="D33" s="121"/>
      <c r="E33" s="121"/>
      <c r="F33" s="122"/>
      <c r="I33" s="30">
        <f t="shared" si="2"/>
        <v>0</v>
      </c>
      <c r="J33" s="30">
        <f>IF(I33=1,1,IF(SUM(J34:J$171)+SUM(I$26:I33)&lt;$I$22,1,0))</f>
        <v>0</v>
      </c>
      <c r="K33" s="33">
        <f t="shared" si="0"/>
        <v>0</v>
      </c>
      <c r="L33" s="33">
        <f t="shared" si="1"/>
        <v>0</v>
      </c>
      <c r="M33" s="33"/>
      <c r="N33" s="33"/>
      <c r="O33" s="33"/>
      <c r="P33" s="33"/>
      <c r="Q33" s="33"/>
      <c r="R33" s="33"/>
      <c r="S33" s="33"/>
      <c r="T33" s="123"/>
      <c r="U33" s="132"/>
      <c r="V33" s="563" t="s">
        <v>19</v>
      </c>
      <c r="W33" s="563"/>
      <c r="X33" s="131" t="s">
        <v>19</v>
      </c>
      <c r="Y33" s="115">
        <v>0</v>
      </c>
      <c r="Z33" s="115">
        <v>0</v>
      </c>
      <c r="AA33" s="115"/>
      <c r="AB33" s="207">
        <v>0</v>
      </c>
      <c r="AC33" s="207"/>
      <c r="AD33" s="113">
        <f t="shared" si="3"/>
        <v>0</v>
      </c>
      <c r="AE33" s="32"/>
      <c r="AF33" s="39"/>
      <c r="AG33" s="38"/>
    </row>
    <row r="34" spans="1:33" s="27" customFormat="1" hidden="1" x14ac:dyDescent="0.25">
      <c r="A34" s="30"/>
      <c r="B34" s="122"/>
      <c r="C34" s="121"/>
      <c r="D34" s="121"/>
      <c r="E34" s="121"/>
      <c r="F34" s="122"/>
      <c r="I34" s="30">
        <f t="shared" si="2"/>
        <v>0</v>
      </c>
      <c r="J34" s="30">
        <f>IF(I34=1,1,IF(SUM(J35:J$171)+SUM(I$26:I34)&lt;$I$22,1,0))</f>
        <v>0</v>
      </c>
      <c r="K34" s="33">
        <f t="shared" si="0"/>
        <v>0</v>
      </c>
      <c r="L34" s="33">
        <f t="shared" si="1"/>
        <v>0</v>
      </c>
      <c r="M34" s="33"/>
      <c r="N34" s="33"/>
      <c r="O34" s="33"/>
      <c r="P34" s="33"/>
      <c r="Q34" s="33"/>
      <c r="R34" s="33"/>
      <c r="S34" s="33"/>
      <c r="T34" s="123"/>
      <c r="U34" s="132"/>
      <c r="V34" s="563" t="s">
        <v>19</v>
      </c>
      <c r="W34" s="563"/>
      <c r="X34" s="131" t="s">
        <v>19</v>
      </c>
      <c r="Y34" s="115">
        <v>0</v>
      </c>
      <c r="Z34" s="115">
        <v>0</v>
      </c>
      <c r="AA34" s="115"/>
      <c r="AB34" s="207">
        <v>0</v>
      </c>
      <c r="AC34" s="207"/>
      <c r="AD34" s="113">
        <f t="shared" si="3"/>
        <v>0</v>
      </c>
      <c r="AE34" s="32"/>
      <c r="AF34" s="39"/>
      <c r="AG34" s="38"/>
    </row>
    <row r="35" spans="1:33" s="27" customFormat="1" hidden="1" x14ac:dyDescent="0.25">
      <c r="A35" s="30"/>
      <c r="B35" s="122"/>
      <c r="C35" s="121"/>
      <c r="D35" s="121"/>
      <c r="E35" s="121"/>
      <c r="F35" s="122"/>
      <c r="I35" s="30">
        <f t="shared" si="2"/>
        <v>0</v>
      </c>
      <c r="J35" s="30">
        <f>IF(I35=1,1,IF(SUM(J36:J$171)+SUM(I$26:I35)&lt;$I$22,1,0))</f>
        <v>0</v>
      </c>
      <c r="K35" s="33">
        <f t="shared" si="0"/>
        <v>0</v>
      </c>
      <c r="L35" s="33">
        <f t="shared" si="1"/>
        <v>0</v>
      </c>
      <c r="M35" s="33"/>
      <c r="N35" s="33"/>
      <c r="O35" s="33"/>
      <c r="P35" s="33"/>
      <c r="Q35" s="33"/>
      <c r="R35" s="33"/>
      <c r="S35" s="33"/>
      <c r="T35" s="123"/>
      <c r="U35" s="132"/>
      <c r="V35" s="563" t="s">
        <v>19</v>
      </c>
      <c r="W35" s="563"/>
      <c r="X35" s="131" t="s">
        <v>19</v>
      </c>
      <c r="Y35" s="115">
        <v>0</v>
      </c>
      <c r="Z35" s="115">
        <v>0</v>
      </c>
      <c r="AA35" s="115"/>
      <c r="AB35" s="207">
        <v>0</v>
      </c>
      <c r="AC35" s="207"/>
      <c r="AD35" s="113">
        <f t="shared" si="3"/>
        <v>0</v>
      </c>
      <c r="AE35" s="32"/>
      <c r="AF35" s="39"/>
      <c r="AG35" s="38"/>
    </row>
    <row r="36" spans="1:33" s="27" customFormat="1" x14ac:dyDescent="0.25">
      <c r="A36" s="30"/>
      <c r="B36" s="122"/>
      <c r="C36" s="121"/>
      <c r="D36" s="121"/>
      <c r="E36" s="121"/>
      <c r="F36" s="122"/>
      <c r="I36" s="30">
        <f t="shared" si="2"/>
        <v>1</v>
      </c>
      <c r="J36" s="30">
        <f>IF(I36=1,1,IF(SUM(J37:J$171)+SUM(I$26:I36)&lt;$I$22,1,0))</f>
        <v>1</v>
      </c>
      <c r="K36" s="33">
        <f t="shared" si="0"/>
        <v>1</v>
      </c>
      <c r="L36" s="33">
        <f t="shared" si="1"/>
        <v>1</v>
      </c>
      <c r="M36" s="33"/>
      <c r="N36" s="33"/>
      <c r="O36" s="33"/>
      <c r="P36" s="33"/>
      <c r="Q36" s="33"/>
      <c r="R36" s="33"/>
      <c r="S36" s="33"/>
      <c r="T36" s="123" t="s">
        <v>63</v>
      </c>
      <c r="U36" s="132"/>
      <c r="V36" s="563" t="s">
        <v>182</v>
      </c>
      <c r="W36" s="563"/>
      <c r="X36" s="131" t="s">
        <v>183</v>
      </c>
      <c r="Y36" s="115">
        <v>3</v>
      </c>
      <c r="Z36" s="115">
        <v>1</v>
      </c>
      <c r="AA36" s="115"/>
      <c r="AB36" s="207">
        <f>VLOOKUP(V36,BASE!$B$5:$E$53,4,FALSE)</f>
        <v>3366.25</v>
      </c>
      <c r="AC36" s="207"/>
      <c r="AD36" s="113">
        <f t="shared" si="3"/>
        <v>10098.75</v>
      </c>
      <c r="AE36" s="32"/>
      <c r="AF36" s="39"/>
      <c r="AG36" s="38"/>
    </row>
    <row r="37" spans="1:33" s="27" customFormat="1" x14ac:dyDescent="0.25">
      <c r="A37" s="30"/>
      <c r="B37" s="122"/>
      <c r="C37" s="121"/>
      <c r="D37" s="121"/>
      <c r="E37" s="121"/>
      <c r="F37" s="122"/>
      <c r="I37" s="30">
        <f t="shared" si="2"/>
        <v>1</v>
      </c>
      <c r="J37" s="30">
        <f>IF(I37=1,1,IF(SUM(J38:J$171)+SUM(I$26:I37)&lt;$I$22,1,0))</f>
        <v>1</v>
      </c>
      <c r="K37" s="33">
        <f t="shared" si="0"/>
        <v>1</v>
      </c>
      <c r="L37" s="33">
        <f t="shared" si="1"/>
        <v>1</v>
      </c>
      <c r="M37" s="33"/>
      <c r="N37" s="33"/>
      <c r="O37" s="33"/>
      <c r="P37" s="33"/>
      <c r="Q37" s="33"/>
      <c r="R37" s="33"/>
      <c r="S37" s="33"/>
      <c r="T37" s="123" t="s">
        <v>61</v>
      </c>
      <c r="U37" s="132"/>
      <c r="V37" s="563" t="s">
        <v>184</v>
      </c>
      <c r="W37" s="563"/>
      <c r="X37" s="131" t="s">
        <v>183</v>
      </c>
      <c r="Y37" s="115">
        <v>4</v>
      </c>
      <c r="Z37" s="115">
        <v>1</v>
      </c>
      <c r="AA37" s="115"/>
      <c r="AB37" s="207">
        <f>VLOOKUP(V37,BASE!$B$5:$E$53,4,FALSE)</f>
        <v>239.7877334815829</v>
      </c>
      <c r="AC37" s="207"/>
      <c r="AD37" s="113">
        <f t="shared" si="3"/>
        <v>959.15089999999998</v>
      </c>
      <c r="AE37" s="32"/>
      <c r="AF37" s="39"/>
      <c r="AG37" s="38"/>
    </row>
    <row r="38" spans="1:33" s="27" customFormat="1" x14ac:dyDescent="0.25">
      <c r="A38" s="30"/>
      <c r="B38" s="122"/>
      <c r="C38" s="121"/>
      <c r="D38" s="121"/>
      <c r="E38" s="121"/>
      <c r="F38" s="122"/>
      <c r="I38" s="30">
        <f t="shared" si="2"/>
        <v>1</v>
      </c>
      <c r="J38" s="30">
        <f>IF(I38=1,1,IF(SUM(J39:J$171)+SUM(I$26:I38)&lt;$I$22,1,0))</f>
        <v>1</v>
      </c>
      <c r="K38" s="33">
        <f t="shared" si="0"/>
        <v>1</v>
      </c>
      <c r="L38" s="33">
        <f t="shared" si="1"/>
        <v>1</v>
      </c>
      <c r="M38" s="33"/>
      <c r="N38" s="33"/>
      <c r="O38" s="33"/>
      <c r="P38" s="33"/>
      <c r="Q38" s="33"/>
      <c r="R38" s="33"/>
      <c r="S38" s="33"/>
      <c r="T38" s="123" t="s">
        <v>60</v>
      </c>
      <c r="U38" s="132"/>
      <c r="V38" s="563" t="s">
        <v>185</v>
      </c>
      <c r="W38" s="563"/>
      <c r="X38" s="131" t="s">
        <v>183</v>
      </c>
      <c r="Y38" s="115">
        <v>1</v>
      </c>
      <c r="Z38" s="115">
        <v>1</v>
      </c>
      <c r="AA38" s="115"/>
      <c r="AB38" s="207">
        <f>VLOOKUP(V38,BASE!$B$5:$E$53,4,FALSE)</f>
        <v>65.46508428631158</v>
      </c>
      <c r="AC38" s="207"/>
      <c r="AD38" s="113">
        <f t="shared" si="3"/>
        <v>65.465000000000003</v>
      </c>
      <c r="AE38" s="32"/>
      <c r="AF38" s="39"/>
      <c r="AG38" s="38"/>
    </row>
    <row r="39" spans="1:33" s="27" customFormat="1" hidden="1" x14ac:dyDescent="0.25">
      <c r="A39" s="30"/>
      <c r="B39" s="122"/>
      <c r="C39" s="121"/>
      <c r="D39" s="121"/>
      <c r="E39" s="121"/>
      <c r="F39" s="122"/>
      <c r="I39" s="30">
        <f t="shared" si="2"/>
        <v>0</v>
      </c>
      <c r="J39" s="30">
        <f>IF(I39=1,1,IF(SUM(J40:J$171)+SUM(I$26:I39)&lt;$I$22,1,0))</f>
        <v>0</v>
      </c>
      <c r="K39" s="33">
        <f t="shared" si="0"/>
        <v>0</v>
      </c>
      <c r="L39" s="33">
        <f t="shared" si="1"/>
        <v>0</v>
      </c>
      <c r="M39" s="33"/>
      <c r="N39" s="33"/>
      <c r="O39" s="33"/>
      <c r="P39" s="33"/>
      <c r="Q39" s="33"/>
      <c r="R39" s="33"/>
      <c r="S39" s="33"/>
      <c r="T39" s="123"/>
      <c r="U39" s="132"/>
      <c r="V39" s="563" t="s">
        <v>19</v>
      </c>
      <c r="W39" s="563"/>
      <c r="X39" s="131" t="s">
        <v>19</v>
      </c>
      <c r="Y39" s="115">
        <v>0</v>
      </c>
      <c r="Z39" s="115">
        <v>0</v>
      </c>
      <c r="AA39" s="115"/>
      <c r="AB39" s="207">
        <v>0</v>
      </c>
      <c r="AC39" s="207"/>
      <c r="AD39" s="113">
        <f t="shared" si="3"/>
        <v>0</v>
      </c>
      <c r="AE39" s="32"/>
      <c r="AF39" s="39"/>
      <c r="AG39" s="38"/>
    </row>
    <row r="40" spans="1:33" s="101" customFormat="1" ht="22.35" customHeight="1" x14ac:dyDescent="0.25">
      <c r="A40" s="112"/>
      <c r="B40" s="112"/>
      <c r="C40" s="112"/>
      <c r="D40" s="112"/>
      <c r="E40" s="112"/>
      <c r="F40" s="112"/>
      <c r="I40" s="30">
        <v>1</v>
      </c>
      <c r="J40" s="30">
        <f>IF(I40=1,1,IF(SUM(J41:J$171)+SUM(I$26:I40)&lt;$I$22,1,0))</f>
        <v>1</v>
      </c>
      <c r="K40" s="33">
        <f t="shared" si="0"/>
        <v>1</v>
      </c>
      <c r="L40" s="33">
        <f t="shared" si="1"/>
        <v>1</v>
      </c>
      <c r="M40" s="33"/>
      <c r="N40" s="33"/>
      <c r="O40" s="33"/>
      <c r="P40" s="33"/>
      <c r="Q40" s="33"/>
      <c r="R40" s="33"/>
      <c r="S40" s="61"/>
      <c r="T40" s="130"/>
      <c r="U40" s="111"/>
      <c r="V40" s="129"/>
      <c r="W40" s="129"/>
      <c r="X40" s="129"/>
      <c r="Y40" s="128"/>
      <c r="Z40" s="165"/>
      <c r="AA40" s="165"/>
      <c r="AB40" s="206"/>
      <c r="AC40" s="125" t="s">
        <v>59</v>
      </c>
      <c r="AD40" s="205">
        <f>SUM(AD29:AD39)</f>
        <v>11123.365900000001</v>
      </c>
      <c r="AE40" s="102"/>
      <c r="AF40" s="104"/>
      <c r="AG40" s="103"/>
    </row>
    <row r="41" spans="1:33" s="27" customFormat="1" ht="31.5" customHeight="1" x14ac:dyDescent="0.25">
      <c r="A41" s="31"/>
      <c r="B41" s="31"/>
      <c r="C41" s="31"/>
      <c r="D41" s="31"/>
      <c r="E41" s="31"/>
      <c r="F41" s="31"/>
      <c r="I41" s="30">
        <v>1</v>
      </c>
      <c r="J41" s="30">
        <f>IF(I41=1,1,IF(SUM(J42:J$171)+SUM(I$26:I41)&lt;$I$22,1,0))</f>
        <v>1</v>
      </c>
      <c r="K41" s="33">
        <f t="shared" si="0"/>
        <v>1</v>
      </c>
      <c r="L41" s="33">
        <f t="shared" si="1"/>
        <v>1</v>
      </c>
      <c r="M41" s="33"/>
      <c r="N41" s="33"/>
      <c r="O41" s="33"/>
      <c r="P41" s="33"/>
      <c r="Q41" s="33"/>
      <c r="R41" s="33"/>
      <c r="S41" s="33"/>
      <c r="T41" s="63" t="s">
        <v>8</v>
      </c>
      <c r="U41" s="124"/>
      <c r="V41" s="568" t="s">
        <v>58</v>
      </c>
      <c r="W41" s="568"/>
      <c r="X41" s="134" t="s">
        <v>57</v>
      </c>
      <c r="Y41" s="135" t="s">
        <v>56</v>
      </c>
      <c r="Z41" s="135" t="s">
        <v>55</v>
      </c>
      <c r="AA41" s="135" t="s">
        <v>54</v>
      </c>
      <c r="AB41" s="204" t="s">
        <v>53</v>
      </c>
      <c r="AC41" s="135" t="s">
        <v>52</v>
      </c>
      <c r="AD41" s="203" t="s">
        <v>51</v>
      </c>
      <c r="AE41" s="32"/>
      <c r="AF41" s="39"/>
      <c r="AG41" s="38"/>
    </row>
    <row r="42" spans="1:33" s="27" customFormat="1" x14ac:dyDescent="0.25">
      <c r="A42" s="30"/>
      <c r="B42" s="122"/>
      <c r="C42" s="121"/>
      <c r="D42" s="121"/>
      <c r="E42" s="121"/>
      <c r="F42" s="122"/>
      <c r="I42" s="30">
        <v>1</v>
      </c>
      <c r="J42" s="30">
        <f>IF(I42=1,1,IF(SUM(J43:J$171)+SUM(I$26:I42)&lt;$I$22,1,0))</f>
        <v>1</v>
      </c>
      <c r="K42" s="33">
        <f t="shared" si="0"/>
        <v>1</v>
      </c>
      <c r="L42" s="33">
        <f t="shared" si="1"/>
        <v>1</v>
      </c>
      <c r="M42" s="33"/>
      <c r="N42" s="33"/>
      <c r="O42" s="33"/>
      <c r="P42" s="33"/>
      <c r="Q42" s="33"/>
      <c r="R42" s="33"/>
      <c r="S42" s="33"/>
      <c r="T42" s="195"/>
      <c r="U42" s="48"/>
      <c r="V42" s="573" t="s">
        <v>50</v>
      </c>
      <c r="W42" s="573"/>
      <c r="X42" s="131"/>
      <c r="Y42" s="199"/>
      <c r="Z42" s="114"/>
      <c r="AA42" s="202"/>
      <c r="AB42" s="114"/>
      <c r="AC42" s="196"/>
      <c r="AD42" s="201">
        <f>SUM(AD43:AD62)</f>
        <v>37028.270900000003</v>
      </c>
      <c r="AE42" s="32"/>
      <c r="AF42" s="39"/>
      <c r="AG42" s="38"/>
    </row>
    <row r="43" spans="1:33" s="27" customFormat="1" x14ac:dyDescent="0.25">
      <c r="A43" s="30"/>
      <c r="B43" s="122"/>
      <c r="C43" s="121"/>
      <c r="D43" s="121"/>
      <c r="E43" s="121"/>
      <c r="F43" s="122"/>
      <c r="I43" s="30">
        <v>1</v>
      </c>
      <c r="J43" s="30">
        <f>IF(I43=1,1,IF(SUM(J44:J$171)+SUM(I$26:I43)&lt;$I$22,1,0))</f>
        <v>1</v>
      </c>
      <c r="K43" s="33">
        <f t="shared" si="0"/>
        <v>1</v>
      </c>
      <c r="L43" s="33">
        <f t="shared" si="1"/>
        <v>1</v>
      </c>
      <c r="M43" s="33"/>
      <c r="N43" s="33"/>
      <c r="O43" s="33"/>
      <c r="P43" s="33"/>
      <c r="Q43" s="33"/>
      <c r="R43" s="33"/>
      <c r="S43" s="33"/>
      <c r="T43" s="200" t="s">
        <v>87</v>
      </c>
      <c r="U43" s="48"/>
      <c r="V43" s="569" t="s">
        <v>205</v>
      </c>
      <c r="W43" s="569"/>
      <c r="X43" s="131" t="s">
        <v>202</v>
      </c>
      <c r="Y43" s="207">
        <f>VLOOKUP(X43,BASE!$B$5:$E$53,4,FALSE)</f>
        <v>11347.68</v>
      </c>
      <c r="Z43" s="198">
        <v>1</v>
      </c>
      <c r="AA43" s="197">
        <f>AB43/SUM($AB$43:$AB$104)</f>
        <v>8.7999999999999995E-2</v>
      </c>
      <c r="AB43" s="114">
        <v>110</v>
      </c>
      <c r="AC43" s="196">
        <f>Y43/220</f>
        <v>51.580363636363636</v>
      </c>
      <c r="AD43" s="113">
        <f>ROUND(AB43*AC43,4)</f>
        <v>5673.84</v>
      </c>
      <c r="AE43" s="32"/>
      <c r="AF43" s="39"/>
      <c r="AG43" s="38"/>
    </row>
    <row r="44" spans="1:33" s="27" customFormat="1" x14ac:dyDescent="0.25">
      <c r="A44" s="30"/>
      <c r="B44" s="122"/>
      <c r="C44" s="121"/>
      <c r="D44" s="121"/>
      <c r="E44" s="121"/>
      <c r="F44" s="122"/>
      <c r="I44" s="30">
        <f t="shared" ref="I44:I61" si="4">IF($AD44=0,0,1)</f>
        <v>1</v>
      </c>
      <c r="J44" s="30">
        <f>IF(I44=1,1,IF(SUM(J45:J$171)+SUM(I$26:I44)&lt;$I$22,1,0))</f>
        <v>1</v>
      </c>
      <c r="K44" s="33">
        <f t="shared" si="0"/>
        <v>1</v>
      </c>
      <c r="L44" s="33">
        <f t="shared" si="1"/>
        <v>1</v>
      </c>
      <c r="M44" s="33"/>
      <c r="N44" s="33"/>
      <c r="O44" s="33"/>
      <c r="P44" s="33"/>
      <c r="Q44" s="33"/>
      <c r="R44" s="33"/>
      <c r="S44" s="33"/>
      <c r="T44" s="200" t="s">
        <v>86</v>
      </c>
      <c r="U44" s="48"/>
      <c r="V44" s="569" t="s">
        <v>226</v>
      </c>
      <c r="W44" s="569"/>
      <c r="X44" s="131" t="s">
        <v>215</v>
      </c>
      <c r="Y44" s="207">
        <f>VLOOKUP(X44,BASE!$B$5:$E$53,4,FALSE)</f>
        <v>9335.82</v>
      </c>
      <c r="Z44" s="198">
        <v>1</v>
      </c>
      <c r="AA44" s="197">
        <f>AB44/SUM($AB$43:$AB$104)</f>
        <v>8.7999999999999995E-2</v>
      </c>
      <c r="AB44" s="114">
        <v>110</v>
      </c>
      <c r="AC44" s="196">
        <f>Y44/220</f>
        <v>42.435545454545455</v>
      </c>
      <c r="AD44" s="113">
        <f t="shared" ref="AD44:AD62" si="5">ROUND(AB44*AC44,4)</f>
        <v>4667.91</v>
      </c>
      <c r="AE44" s="32"/>
      <c r="AF44" s="39"/>
      <c r="AG44" s="38"/>
    </row>
    <row r="45" spans="1:33" s="27" customFormat="1" x14ac:dyDescent="0.25">
      <c r="A45" s="30"/>
      <c r="B45" s="122"/>
      <c r="C45" s="121"/>
      <c r="D45" s="121"/>
      <c r="E45" s="121"/>
      <c r="F45" s="122"/>
      <c r="I45" s="30">
        <f t="shared" si="4"/>
        <v>1</v>
      </c>
      <c r="J45" s="30">
        <f>IF(I45=1,1,IF(SUM(J46:J$171)+SUM(I$26:I45)&lt;$I$22,1,0))</f>
        <v>1</v>
      </c>
      <c r="K45" s="33">
        <f t="shared" si="0"/>
        <v>1</v>
      </c>
      <c r="L45" s="33">
        <f t="shared" si="1"/>
        <v>1</v>
      </c>
      <c r="M45" s="33"/>
      <c r="N45" s="33"/>
      <c r="O45" s="33"/>
      <c r="P45" s="33"/>
      <c r="Q45" s="33"/>
      <c r="R45" s="33"/>
      <c r="S45" s="33"/>
      <c r="T45" s="200" t="s">
        <v>85</v>
      </c>
      <c r="U45" s="48"/>
      <c r="V45" s="569" t="s">
        <v>214</v>
      </c>
      <c r="W45" s="569"/>
      <c r="X45" s="131" t="s">
        <v>215</v>
      </c>
      <c r="Y45" s="207">
        <f>VLOOKUP(X45,BASE!$B$5:$E$53,4,FALSE)</f>
        <v>9335.82</v>
      </c>
      <c r="Z45" s="198">
        <v>2</v>
      </c>
      <c r="AA45" s="197">
        <f>AB45/SUM($AB$43:$AB$104)</f>
        <v>0.35199999999999998</v>
      </c>
      <c r="AB45" s="114">
        <v>440</v>
      </c>
      <c r="AC45" s="196">
        <f>Y45/220</f>
        <v>42.435545454545455</v>
      </c>
      <c r="AD45" s="113">
        <f t="shared" si="5"/>
        <v>18671.64</v>
      </c>
      <c r="AE45" s="32"/>
      <c r="AF45" s="39"/>
      <c r="AG45" s="38"/>
    </row>
    <row r="46" spans="1:33" s="27" customFormat="1" x14ac:dyDescent="0.25">
      <c r="A46" s="30"/>
      <c r="B46" s="122"/>
      <c r="C46" s="121"/>
      <c r="D46" s="121"/>
      <c r="E46" s="121"/>
      <c r="F46" s="122"/>
      <c r="I46" s="30">
        <f t="shared" si="4"/>
        <v>1</v>
      </c>
      <c r="J46" s="30">
        <f>IF(I46=1,1,IF(SUM(J47:J$171)+SUM(I$26:I46)&lt;$I$22,1,0))</f>
        <v>1</v>
      </c>
      <c r="K46" s="33">
        <f t="shared" si="0"/>
        <v>1</v>
      </c>
      <c r="L46" s="33">
        <f t="shared" si="1"/>
        <v>1</v>
      </c>
      <c r="M46" s="33"/>
      <c r="N46" s="33"/>
      <c r="O46" s="33"/>
      <c r="P46" s="33"/>
      <c r="Q46" s="33"/>
      <c r="R46" s="33"/>
      <c r="S46" s="33"/>
      <c r="T46" s="200" t="s">
        <v>84</v>
      </c>
      <c r="U46" s="48"/>
      <c r="V46" s="569" t="s">
        <v>217</v>
      </c>
      <c r="W46" s="569"/>
      <c r="X46" s="131" t="s">
        <v>215</v>
      </c>
      <c r="Y46" s="207">
        <f>VLOOKUP(X46,BASE!$B$5:$E$53,4,FALSE)</f>
        <v>9335.82</v>
      </c>
      <c r="Z46" s="198">
        <v>1</v>
      </c>
      <c r="AA46" s="197">
        <f>AB46/SUM($AB$43:$AB$104)</f>
        <v>8.7999999999999995E-2</v>
      </c>
      <c r="AB46" s="114">
        <v>110</v>
      </c>
      <c r="AC46" s="196">
        <f>Y46/220</f>
        <v>42.435545454545455</v>
      </c>
      <c r="AD46" s="113">
        <f t="shared" si="5"/>
        <v>4667.91</v>
      </c>
      <c r="AE46" s="32"/>
      <c r="AF46" s="39"/>
      <c r="AG46" s="38"/>
    </row>
    <row r="47" spans="1:33" s="27" customFormat="1" hidden="1" x14ac:dyDescent="0.25">
      <c r="A47" s="30"/>
      <c r="B47" s="122"/>
      <c r="C47" s="121"/>
      <c r="D47" s="121"/>
      <c r="E47" s="121"/>
      <c r="F47" s="122"/>
      <c r="I47" s="30">
        <f t="shared" si="4"/>
        <v>0</v>
      </c>
      <c r="J47" s="30">
        <f>IF(I47=1,1,IF(SUM(J48:J$171)+SUM(I$26:I47)&lt;$I$22,1,0))</f>
        <v>0</v>
      </c>
      <c r="K47" s="33">
        <f t="shared" si="0"/>
        <v>0</v>
      </c>
      <c r="L47" s="33">
        <f t="shared" si="1"/>
        <v>0</v>
      </c>
      <c r="M47" s="33"/>
      <c r="N47" s="33"/>
      <c r="O47" s="33"/>
      <c r="P47" s="33"/>
      <c r="Q47" s="33"/>
      <c r="R47" s="33"/>
      <c r="S47" s="33"/>
      <c r="T47" s="200"/>
      <c r="U47" s="48"/>
      <c r="V47" s="569" t="s">
        <v>19</v>
      </c>
      <c r="W47" s="569"/>
      <c r="X47" s="131" t="s">
        <v>19</v>
      </c>
      <c r="Y47" s="199">
        <v>0</v>
      </c>
      <c r="Z47" s="198">
        <v>0</v>
      </c>
      <c r="AA47" s="197">
        <v>0</v>
      </c>
      <c r="AB47" s="114">
        <v>0</v>
      </c>
      <c r="AC47" s="196">
        <v>0</v>
      </c>
      <c r="AD47" s="113">
        <f t="shared" si="5"/>
        <v>0</v>
      </c>
      <c r="AE47" s="32"/>
      <c r="AF47" s="39"/>
      <c r="AG47" s="38"/>
    </row>
    <row r="48" spans="1:33" s="27" customFormat="1" hidden="1" x14ac:dyDescent="0.25">
      <c r="A48" s="30"/>
      <c r="B48" s="122"/>
      <c r="C48" s="121"/>
      <c r="D48" s="121"/>
      <c r="E48" s="121"/>
      <c r="F48" s="122"/>
      <c r="I48" s="30">
        <f t="shared" si="4"/>
        <v>0</v>
      </c>
      <c r="J48" s="30">
        <f>IF(I48=1,1,IF(SUM(J49:J$171)+SUM(I$26:I48)&lt;$I$22,1,0))</f>
        <v>0</v>
      </c>
      <c r="K48" s="33">
        <f t="shared" si="0"/>
        <v>0</v>
      </c>
      <c r="L48" s="33">
        <f t="shared" si="1"/>
        <v>0</v>
      </c>
      <c r="M48" s="33"/>
      <c r="N48" s="33"/>
      <c r="O48" s="33"/>
      <c r="P48" s="33"/>
      <c r="Q48" s="33"/>
      <c r="R48" s="33"/>
      <c r="S48" s="33"/>
      <c r="T48" s="200"/>
      <c r="U48" s="48"/>
      <c r="V48" s="569" t="s">
        <v>19</v>
      </c>
      <c r="W48" s="569"/>
      <c r="X48" s="131" t="s">
        <v>19</v>
      </c>
      <c r="Y48" s="199">
        <v>0</v>
      </c>
      <c r="Z48" s="198">
        <v>0</v>
      </c>
      <c r="AA48" s="197">
        <v>0</v>
      </c>
      <c r="AB48" s="114">
        <v>0</v>
      </c>
      <c r="AC48" s="196">
        <v>0</v>
      </c>
      <c r="AD48" s="113">
        <f t="shared" si="5"/>
        <v>0</v>
      </c>
      <c r="AE48" s="32"/>
      <c r="AF48" s="39"/>
      <c r="AG48" s="38"/>
    </row>
    <row r="49" spans="1:33" s="27" customFormat="1" hidden="1" x14ac:dyDescent="0.25">
      <c r="A49" s="30"/>
      <c r="B49" s="122"/>
      <c r="C49" s="121"/>
      <c r="D49" s="121"/>
      <c r="E49" s="121"/>
      <c r="F49" s="122"/>
      <c r="I49" s="30">
        <f t="shared" si="4"/>
        <v>0</v>
      </c>
      <c r="J49" s="30">
        <f>IF(I49=1,1,IF(SUM(J50:J$171)+SUM(I$26:I49)&lt;$I$22,1,0))</f>
        <v>0</v>
      </c>
      <c r="K49" s="33">
        <f t="shared" si="0"/>
        <v>0</v>
      </c>
      <c r="L49" s="33">
        <f t="shared" si="1"/>
        <v>0</v>
      </c>
      <c r="M49" s="33"/>
      <c r="N49" s="33"/>
      <c r="O49" s="33"/>
      <c r="P49" s="33"/>
      <c r="Q49" s="33"/>
      <c r="R49" s="33"/>
      <c r="S49" s="33"/>
      <c r="T49" s="200"/>
      <c r="U49" s="48"/>
      <c r="V49" s="569" t="s">
        <v>19</v>
      </c>
      <c r="W49" s="569"/>
      <c r="X49" s="131" t="s">
        <v>19</v>
      </c>
      <c r="Y49" s="199">
        <v>0</v>
      </c>
      <c r="Z49" s="198">
        <v>0</v>
      </c>
      <c r="AA49" s="197">
        <v>0</v>
      </c>
      <c r="AB49" s="114">
        <v>0</v>
      </c>
      <c r="AC49" s="196">
        <v>0</v>
      </c>
      <c r="AD49" s="113">
        <f t="shared" si="5"/>
        <v>0</v>
      </c>
      <c r="AE49" s="32"/>
      <c r="AF49" s="39"/>
      <c r="AG49" s="38"/>
    </row>
    <row r="50" spans="1:33" s="27" customFormat="1" hidden="1" x14ac:dyDescent="0.25">
      <c r="A50" s="30"/>
      <c r="B50" s="122"/>
      <c r="C50" s="121"/>
      <c r="D50" s="121"/>
      <c r="E50" s="121"/>
      <c r="F50" s="122"/>
      <c r="I50" s="30">
        <f t="shared" si="4"/>
        <v>0</v>
      </c>
      <c r="J50" s="30">
        <f>IF(I50=1,1,IF(SUM(J51:J$171)+SUM(I$26:I50)&lt;$I$22,1,0))</f>
        <v>0</v>
      </c>
      <c r="K50" s="33">
        <f t="shared" si="0"/>
        <v>0</v>
      </c>
      <c r="L50" s="33">
        <f t="shared" si="1"/>
        <v>0</v>
      </c>
      <c r="M50" s="33"/>
      <c r="N50" s="33"/>
      <c r="O50" s="33"/>
      <c r="P50" s="33"/>
      <c r="Q50" s="33"/>
      <c r="R50" s="33"/>
      <c r="S50" s="33"/>
      <c r="T50" s="200"/>
      <c r="U50" s="48"/>
      <c r="V50" s="569" t="s">
        <v>19</v>
      </c>
      <c r="W50" s="569"/>
      <c r="X50" s="131" t="s">
        <v>19</v>
      </c>
      <c r="Y50" s="199">
        <v>0</v>
      </c>
      <c r="Z50" s="198">
        <v>0</v>
      </c>
      <c r="AA50" s="197">
        <v>0</v>
      </c>
      <c r="AB50" s="114">
        <v>0</v>
      </c>
      <c r="AC50" s="196">
        <v>0</v>
      </c>
      <c r="AD50" s="113">
        <f t="shared" si="5"/>
        <v>0</v>
      </c>
      <c r="AE50" s="32"/>
      <c r="AF50" s="39"/>
      <c r="AG50" s="38"/>
    </row>
    <row r="51" spans="1:33" s="27" customFormat="1" hidden="1" x14ac:dyDescent="0.25">
      <c r="A51" s="30"/>
      <c r="B51" s="122"/>
      <c r="C51" s="121"/>
      <c r="D51" s="121"/>
      <c r="E51" s="121"/>
      <c r="F51" s="122"/>
      <c r="I51" s="30">
        <f t="shared" si="4"/>
        <v>0</v>
      </c>
      <c r="J51" s="30">
        <f>IF(I51=1,1,IF(SUM(J52:J$171)+SUM(I$26:I51)&lt;$I$22,1,0))</f>
        <v>0</v>
      </c>
      <c r="K51" s="33">
        <f t="shared" si="0"/>
        <v>0</v>
      </c>
      <c r="L51" s="33">
        <f t="shared" si="1"/>
        <v>0</v>
      </c>
      <c r="M51" s="33"/>
      <c r="N51" s="33"/>
      <c r="O51" s="33"/>
      <c r="P51" s="33"/>
      <c r="Q51" s="33"/>
      <c r="R51" s="33"/>
      <c r="S51" s="33"/>
      <c r="T51" s="200"/>
      <c r="U51" s="48"/>
      <c r="V51" s="569" t="s">
        <v>19</v>
      </c>
      <c r="W51" s="569"/>
      <c r="X51" s="131" t="s">
        <v>19</v>
      </c>
      <c r="Y51" s="199">
        <v>0</v>
      </c>
      <c r="Z51" s="198">
        <v>0</v>
      </c>
      <c r="AA51" s="197">
        <v>0</v>
      </c>
      <c r="AB51" s="114">
        <v>0</v>
      </c>
      <c r="AC51" s="196">
        <v>0</v>
      </c>
      <c r="AD51" s="113">
        <f t="shared" si="5"/>
        <v>0</v>
      </c>
      <c r="AE51" s="32"/>
      <c r="AF51" s="39"/>
      <c r="AG51" s="38"/>
    </row>
    <row r="52" spans="1:33" s="27" customFormat="1" hidden="1" x14ac:dyDescent="0.25">
      <c r="A52" s="30"/>
      <c r="B52" s="122"/>
      <c r="C52" s="121"/>
      <c r="D52" s="121"/>
      <c r="E52" s="121"/>
      <c r="F52" s="122"/>
      <c r="I52" s="30">
        <f t="shared" si="4"/>
        <v>0</v>
      </c>
      <c r="J52" s="30">
        <f>IF(I52=1,1,IF(SUM(J53:J$171)+SUM(I$26:I52)&lt;$I$22,1,0))</f>
        <v>0</v>
      </c>
      <c r="K52" s="33">
        <f t="shared" si="0"/>
        <v>0</v>
      </c>
      <c r="L52" s="33">
        <f t="shared" si="1"/>
        <v>0</v>
      </c>
      <c r="M52" s="33"/>
      <c r="N52" s="33"/>
      <c r="O52" s="33"/>
      <c r="P52" s="33"/>
      <c r="Q52" s="33"/>
      <c r="R52" s="33"/>
      <c r="S52" s="33"/>
      <c r="T52" s="200"/>
      <c r="U52" s="48"/>
      <c r="V52" s="569" t="s">
        <v>19</v>
      </c>
      <c r="W52" s="569"/>
      <c r="X52" s="131" t="s">
        <v>19</v>
      </c>
      <c r="Y52" s="199">
        <v>0</v>
      </c>
      <c r="Z52" s="198">
        <v>0</v>
      </c>
      <c r="AA52" s="197">
        <v>0</v>
      </c>
      <c r="AB52" s="114">
        <v>0</v>
      </c>
      <c r="AC52" s="196">
        <v>0</v>
      </c>
      <c r="AD52" s="113">
        <f t="shared" si="5"/>
        <v>0</v>
      </c>
      <c r="AE52" s="32"/>
      <c r="AF52" s="39"/>
      <c r="AG52" s="38"/>
    </row>
    <row r="53" spans="1:33" s="27" customFormat="1" hidden="1" x14ac:dyDescent="0.25">
      <c r="A53" s="30"/>
      <c r="B53" s="122"/>
      <c r="C53" s="121"/>
      <c r="D53" s="121"/>
      <c r="E53" s="121"/>
      <c r="F53" s="122"/>
      <c r="I53" s="30">
        <f t="shared" si="4"/>
        <v>0</v>
      </c>
      <c r="J53" s="30">
        <f>IF(I53=1,1,IF(SUM(J54:J$171)+SUM(I$26:I53)&lt;$I$22,1,0))</f>
        <v>0</v>
      </c>
      <c r="K53" s="33">
        <f t="shared" si="0"/>
        <v>0</v>
      </c>
      <c r="L53" s="33">
        <f t="shared" si="1"/>
        <v>0</v>
      </c>
      <c r="M53" s="33"/>
      <c r="N53" s="33"/>
      <c r="O53" s="33"/>
      <c r="P53" s="33"/>
      <c r="Q53" s="33"/>
      <c r="R53" s="33"/>
      <c r="S53" s="33"/>
      <c r="T53" s="200"/>
      <c r="U53" s="48"/>
      <c r="V53" s="569" t="s">
        <v>19</v>
      </c>
      <c r="W53" s="569"/>
      <c r="X53" s="131" t="s">
        <v>19</v>
      </c>
      <c r="Y53" s="199">
        <v>0</v>
      </c>
      <c r="Z53" s="198">
        <v>0</v>
      </c>
      <c r="AA53" s="197">
        <v>0</v>
      </c>
      <c r="AB53" s="114">
        <v>0</v>
      </c>
      <c r="AC53" s="196">
        <v>0</v>
      </c>
      <c r="AD53" s="113">
        <f t="shared" si="5"/>
        <v>0</v>
      </c>
      <c r="AE53" s="32"/>
      <c r="AF53" s="39"/>
      <c r="AG53" s="38"/>
    </row>
    <row r="54" spans="1:33" s="27" customFormat="1" hidden="1" x14ac:dyDescent="0.25">
      <c r="A54" s="30"/>
      <c r="B54" s="122"/>
      <c r="C54" s="121"/>
      <c r="D54" s="121"/>
      <c r="E54" s="121"/>
      <c r="F54" s="122"/>
      <c r="I54" s="30">
        <f t="shared" si="4"/>
        <v>0</v>
      </c>
      <c r="J54" s="30">
        <f>IF(I54=1,1,IF(SUM(J55:J$171)+SUM(I$26:I54)&lt;$I$22,1,0))</f>
        <v>0</v>
      </c>
      <c r="K54" s="33">
        <f t="shared" si="0"/>
        <v>0</v>
      </c>
      <c r="L54" s="33">
        <f t="shared" si="1"/>
        <v>0</v>
      </c>
      <c r="M54" s="33"/>
      <c r="N54" s="33"/>
      <c r="O54" s="33"/>
      <c r="P54" s="33"/>
      <c r="Q54" s="33"/>
      <c r="R54" s="33"/>
      <c r="S54" s="33"/>
      <c r="T54" s="200"/>
      <c r="U54" s="48"/>
      <c r="V54" s="569" t="s">
        <v>19</v>
      </c>
      <c r="W54" s="569"/>
      <c r="X54" s="131" t="s">
        <v>19</v>
      </c>
      <c r="Y54" s="199">
        <v>0</v>
      </c>
      <c r="Z54" s="198">
        <v>0</v>
      </c>
      <c r="AA54" s="197">
        <v>0</v>
      </c>
      <c r="AB54" s="114">
        <v>0</v>
      </c>
      <c r="AC54" s="196">
        <v>0</v>
      </c>
      <c r="AD54" s="113">
        <f t="shared" si="5"/>
        <v>0</v>
      </c>
      <c r="AE54" s="32"/>
      <c r="AF54" s="39"/>
      <c r="AG54" s="38"/>
    </row>
    <row r="55" spans="1:33" s="27" customFormat="1" hidden="1" x14ac:dyDescent="0.25">
      <c r="A55" s="30"/>
      <c r="B55" s="122"/>
      <c r="C55" s="121"/>
      <c r="D55" s="121"/>
      <c r="E55" s="121"/>
      <c r="F55" s="122"/>
      <c r="I55" s="30">
        <f t="shared" si="4"/>
        <v>0</v>
      </c>
      <c r="J55" s="30">
        <f>IF(I55=1,1,IF(SUM(J56:J$171)+SUM(I$26:I55)&lt;$I$22,1,0))</f>
        <v>0</v>
      </c>
      <c r="K55" s="33">
        <f t="shared" si="0"/>
        <v>0</v>
      </c>
      <c r="L55" s="33">
        <f t="shared" si="1"/>
        <v>0</v>
      </c>
      <c r="M55" s="33"/>
      <c r="N55" s="33"/>
      <c r="O55" s="33"/>
      <c r="P55" s="33"/>
      <c r="Q55" s="33"/>
      <c r="R55" s="33"/>
      <c r="S55" s="33"/>
      <c r="T55" s="200"/>
      <c r="U55" s="48"/>
      <c r="V55" s="569" t="s">
        <v>19</v>
      </c>
      <c r="W55" s="569"/>
      <c r="X55" s="131" t="s">
        <v>19</v>
      </c>
      <c r="Y55" s="199">
        <v>0</v>
      </c>
      <c r="Z55" s="198">
        <v>0</v>
      </c>
      <c r="AA55" s="197">
        <v>0</v>
      </c>
      <c r="AB55" s="114">
        <v>0</v>
      </c>
      <c r="AC55" s="196">
        <v>0</v>
      </c>
      <c r="AD55" s="113">
        <f t="shared" si="5"/>
        <v>0</v>
      </c>
      <c r="AE55" s="32"/>
      <c r="AF55" s="39"/>
      <c r="AG55" s="38"/>
    </row>
    <row r="56" spans="1:33" s="27" customFormat="1" hidden="1" x14ac:dyDescent="0.25">
      <c r="A56" s="30"/>
      <c r="B56" s="122"/>
      <c r="C56" s="121"/>
      <c r="D56" s="121"/>
      <c r="E56" s="121"/>
      <c r="F56" s="122"/>
      <c r="I56" s="30">
        <f t="shared" si="4"/>
        <v>0</v>
      </c>
      <c r="J56" s="30">
        <f>IF(I56=1,1,IF(SUM(J57:J$171)+SUM(I$26:I56)&lt;$I$22,1,0))</f>
        <v>0</v>
      </c>
      <c r="K56" s="33">
        <f t="shared" si="0"/>
        <v>0</v>
      </c>
      <c r="L56" s="33">
        <f t="shared" si="1"/>
        <v>0</v>
      </c>
      <c r="M56" s="33"/>
      <c r="N56" s="33"/>
      <c r="O56" s="33"/>
      <c r="P56" s="33"/>
      <c r="Q56" s="33"/>
      <c r="R56" s="33"/>
      <c r="S56" s="33"/>
      <c r="T56" s="200"/>
      <c r="U56" s="48"/>
      <c r="V56" s="569" t="s">
        <v>19</v>
      </c>
      <c r="W56" s="569"/>
      <c r="X56" s="131" t="s">
        <v>19</v>
      </c>
      <c r="Y56" s="199">
        <v>0</v>
      </c>
      <c r="Z56" s="198">
        <v>0</v>
      </c>
      <c r="AA56" s="197">
        <v>0</v>
      </c>
      <c r="AB56" s="114">
        <v>0</v>
      </c>
      <c r="AC56" s="196">
        <v>0</v>
      </c>
      <c r="AD56" s="113">
        <f t="shared" si="5"/>
        <v>0</v>
      </c>
      <c r="AE56" s="32"/>
      <c r="AF56" s="39"/>
      <c r="AG56" s="38"/>
    </row>
    <row r="57" spans="1:33" s="27" customFormat="1" hidden="1" x14ac:dyDescent="0.25">
      <c r="A57" s="30"/>
      <c r="B57" s="122"/>
      <c r="C57" s="121"/>
      <c r="D57" s="121"/>
      <c r="E57" s="121"/>
      <c r="F57" s="122"/>
      <c r="I57" s="30">
        <f t="shared" si="4"/>
        <v>0</v>
      </c>
      <c r="J57" s="30">
        <f>IF(I57=1,1,IF(SUM(J58:J$171)+SUM(I$26:I57)&lt;$I$22,1,0))</f>
        <v>0</v>
      </c>
      <c r="K57" s="33">
        <f t="shared" si="0"/>
        <v>0</v>
      </c>
      <c r="L57" s="33">
        <f t="shared" si="1"/>
        <v>0</v>
      </c>
      <c r="M57" s="33"/>
      <c r="N57" s="33"/>
      <c r="O57" s="33"/>
      <c r="P57" s="33"/>
      <c r="Q57" s="33"/>
      <c r="R57" s="33"/>
      <c r="S57" s="33"/>
      <c r="T57" s="200"/>
      <c r="U57" s="48"/>
      <c r="V57" s="569" t="s">
        <v>19</v>
      </c>
      <c r="W57" s="569"/>
      <c r="X57" s="131" t="s">
        <v>19</v>
      </c>
      <c r="Y57" s="199">
        <v>0</v>
      </c>
      <c r="Z57" s="198">
        <v>0</v>
      </c>
      <c r="AA57" s="197">
        <v>0</v>
      </c>
      <c r="AB57" s="114">
        <v>0</v>
      </c>
      <c r="AC57" s="196">
        <v>0</v>
      </c>
      <c r="AD57" s="113">
        <f t="shared" si="5"/>
        <v>0</v>
      </c>
      <c r="AE57" s="32"/>
      <c r="AF57" s="39"/>
      <c r="AG57" s="38"/>
    </row>
    <row r="58" spans="1:33" s="27" customFormat="1" hidden="1" x14ac:dyDescent="0.25">
      <c r="A58" s="30"/>
      <c r="B58" s="122"/>
      <c r="C58" s="121"/>
      <c r="D58" s="121"/>
      <c r="E58" s="121"/>
      <c r="F58" s="122"/>
      <c r="I58" s="30">
        <f t="shared" si="4"/>
        <v>0</v>
      </c>
      <c r="J58" s="30">
        <f>IF(I58=1,1,IF(SUM(J59:J$171)+SUM(I$26:I58)&lt;$I$22,1,0))</f>
        <v>0</v>
      </c>
      <c r="K58" s="33">
        <f t="shared" si="0"/>
        <v>0</v>
      </c>
      <c r="L58" s="33">
        <f t="shared" si="1"/>
        <v>0</v>
      </c>
      <c r="M58" s="33"/>
      <c r="N58" s="33"/>
      <c r="O58" s="33"/>
      <c r="P58" s="33"/>
      <c r="Q58" s="33"/>
      <c r="R58" s="33"/>
      <c r="S58" s="33"/>
      <c r="T58" s="200"/>
      <c r="U58" s="48"/>
      <c r="V58" s="569" t="s">
        <v>19</v>
      </c>
      <c r="W58" s="569"/>
      <c r="X58" s="131" t="s">
        <v>19</v>
      </c>
      <c r="Y58" s="199">
        <v>0</v>
      </c>
      <c r="Z58" s="198">
        <v>0</v>
      </c>
      <c r="AA58" s="197">
        <v>0</v>
      </c>
      <c r="AB58" s="114">
        <v>0</v>
      </c>
      <c r="AC58" s="196">
        <v>0</v>
      </c>
      <c r="AD58" s="113">
        <f t="shared" si="5"/>
        <v>0</v>
      </c>
      <c r="AE58" s="32"/>
      <c r="AF58" s="39"/>
      <c r="AG58" s="38"/>
    </row>
    <row r="59" spans="1:33" s="27" customFormat="1" hidden="1" x14ac:dyDescent="0.25">
      <c r="A59" s="30"/>
      <c r="B59" s="122"/>
      <c r="C59" s="121"/>
      <c r="D59" s="121"/>
      <c r="E59" s="121"/>
      <c r="F59" s="122"/>
      <c r="I59" s="30">
        <f t="shared" si="4"/>
        <v>0</v>
      </c>
      <c r="J59" s="30">
        <f>IF(I59=1,1,IF(SUM(J60:J$171)+SUM(I$26:I59)&lt;$I$22,1,0))</f>
        <v>0</v>
      </c>
      <c r="K59" s="33">
        <f t="shared" ref="K59:K90" si="6">MAX(I59:J59)</f>
        <v>0</v>
      </c>
      <c r="L59" s="33">
        <f t="shared" ref="L59:L90" si="7">K59</f>
        <v>0</v>
      </c>
      <c r="M59" s="33"/>
      <c r="N59" s="33"/>
      <c r="O59" s="33"/>
      <c r="P59" s="33"/>
      <c r="Q59" s="33"/>
      <c r="R59" s="33"/>
      <c r="S59" s="33"/>
      <c r="T59" s="200"/>
      <c r="U59" s="48"/>
      <c r="V59" s="569" t="s">
        <v>19</v>
      </c>
      <c r="W59" s="569"/>
      <c r="X59" s="131" t="s">
        <v>19</v>
      </c>
      <c r="Y59" s="199">
        <v>0</v>
      </c>
      <c r="Z59" s="198">
        <v>0</v>
      </c>
      <c r="AA59" s="197">
        <v>0</v>
      </c>
      <c r="AB59" s="114">
        <v>0</v>
      </c>
      <c r="AC59" s="196">
        <v>0</v>
      </c>
      <c r="AD59" s="113">
        <f t="shared" si="5"/>
        <v>0</v>
      </c>
      <c r="AE59" s="32"/>
      <c r="AF59" s="39"/>
      <c r="AG59" s="38"/>
    </row>
    <row r="60" spans="1:33" s="27" customFormat="1" hidden="1" x14ac:dyDescent="0.25">
      <c r="A60" s="30"/>
      <c r="B60" s="122"/>
      <c r="C60" s="121"/>
      <c r="D60" s="121"/>
      <c r="E60" s="121"/>
      <c r="F60" s="122"/>
      <c r="I60" s="30">
        <f t="shared" si="4"/>
        <v>0</v>
      </c>
      <c r="J60" s="30">
        <f>IF(I60=1,1,IF(SUM(J61:J$171)+SUM(I$26:I60)&lt;$I$22,1,0))</f>
        <v>0</v>
      </c>
      <c r="K60" s="33">
        <f t="shared" si="6"/>
        <v>0</v>
      </c>
      <c r="L60" s="33">
        <f t="shared" si="7"/>
        <v>0</v>
      </c>
      <c r="M60" s="33"/>
      <c r="N60" s="33"/>
      <c r="O60" s="33"/>
      <c r="P60" s="33"/>
      <c r="Q60" s="33"/>
      <c r="R60" s="33"/>
      <c r="S60" s="33"/>
      <c r="T60" s="200"/>
      <c r="U60" s="48"/>
      <c r="V60" s="569" t="s">
        <v>19</v>
      </c>
      <c r="W60" s="569"/>
      <c r="X60" s="131" t="s">
        <v>19</v>
      </c>
      <c r="Y60" s="199">
        <v>0</v>
      </c>
      <c r="Z60" s="198">
        <v>0</v>
      </c>
      <c r="AA60" s="197">
        <v>0</v>
      </c>
      <c r="AB60" s="114">
        <v>0</v>
      </c>
      <c r="AC60" s="196">
        <v>0</v>
      </c>
      <c r="AD60" s="113">
        <f t="shared" si="5"/>
        <v>0</v>
      </c>
      <c r="AE60" s="32"/>
      <c r="AF60" s="39"/>
      <c r="AG60" s="38"/>
    </row>
    <row r="61" spans="1:33" s="27" customFormat="1" hidden="1" x14ac:dyDescent="0.25">
      <c r="A61" s="30"/>
      <c r="B61" s="122"/>
      <c r="C61" s="121"/>
      <c r="D61" s="121"/>
      <c r="E61" s="121"/>
      <c r="F61" s="122"/>
      <c r="I61" s="30">
        <f t="shared" si="4"/>
        <v>0</v>
      </c>
      <c r="J61" s="30">
        <f>IF(I61=1,1,IF(SUM(J62:J$171)+SUM(I$26:I61)&lt;$I$22,1,0))</f>
        <v>0</v>
      </c>
      <c r="K61" s="33">
        <f t="shared" si="6"/>
        <v>0</v>
      </c>
      <c r="L61" s="33">
        <f t="shared" si="7"/>
        <v>0</v>
      </c>
      <c r="M61" s="33"/>
      <c r="N61" s="33"/>
      <c r="O61" s="33"/>
      <c r="P61" s="33"/>
      <c r="Q61" s="33"/>
      <c r="R61" s="33"/>
      <c r="S61" s="33"/>
      <c r="T61" s="200"/>
      <c r="U61" s="48"/>
      <c r="V61" s="569" t="s">
        <v>19</v>
      </c>
      <c r="W61" s="569"/>
      <c r="X61" s="131" t="s">
        <v>19</v>
      </c>
      <c r="Y61" s="199">
        <v>0</v>
      </c>
      <c r="Z61" s="198">
        <v>0</v>
      </c>
      <c r="AA61" s="197">
        <v>0</v>
      </c>
      <c r="AB61" s="114">
        <v>0</v>
      </c>
      <c r="AC61" s="196">
        <v>0</v>
      </c>
      <c r="AD61" s="113">
        <f t="shared" si="5"/>
        <v>0</v>
      </c>
      <c r="AE61" s="32"/>
      <c r="AF61" s="39"/>
      <c r="AG61" s="38"/>
    </row>
    <row r="62" spans="1:33" s="27" customFormat="1" x14ac:dyDescent="0.25">
      <c r="A62" s="30"/>
      <c r="B62" s="122"/>
      <c r="C62" s="121"/>
      <c r="D62" s="121"/>
      <c r="E62" s="121"/>
      <c r="F62" s="122"/>
      <c r="I62" s="30">
        <v>1</v>
      </c>
      <c r="J62" s="30">
        <f>IF(I62=1,1,IF(SUM(J63:J$171)+SUM(I$26:I62)&lt;$I$22,1,0))</f>
        <v>1</v>
      </c>
      <c r="K62" s="33">
        <f t="shared" si="6"/>
        <v>1</v>
      </c>
      <c r="L62" s="33">
        <f t="shared" si="7"/>
        <v>1</v>
      </c>
      <c r="M62" s="33"/>
      <c r="N62" s="33"/>
      <c r="O62" s="33"/>
      <c r="P62" s="33"/>
      <c r="Q62" s="33"/>
      <c r="R62" s="33"/>
      <c r="S62" s="33"/>
      <c r="T62" s="200" t="s">
        <v>48</v>
      </c>
      <c r="U62" s="48"/>
      <c r="V62" s="569" t="s">
        <v>203</v>
      </c>
      <c r="W62" s="569"/>
      <c r="X62" s="131" t="s">
        <v>204</v>
      </c>
      <c r="Y62" s="207">
        <f>VLOOKUP(X62,BASE!$B$5:$E$53,4,FALSE)</f>
        <v>18408.34</v>
      </c>
      <c r="Z62" s="198">
        <v>1</v>
      </c>
      <c r="AA62" s="197">
        <f>AB62/SUM($AB$43:$AB$104)</f>
        <v>3.2000000000000001E-2</v>
      </c>
      <c r="AB62" s="114">
        <v>40</v>
      </c>
      <c r="AC62" s="196">
        <f>Y62/220</f>
        <v>83.674272727272722</v>
      </c>
      <c r="AD62" s="113">
        <f t="shared" si="5"/>
        <v>3346.9708999999998</v>
      </c>
      <c r="AE62" s="32"/>
      <c r="AF62" s="39"/>
      <c r="AG62" s="38"/>
    </row>
    <row r="63" spans="1:33" s="27" customFormat="1" x14ac:dyDescent="0.25">
      <c r="A63" s="30"/>
      <c r="B63" s="122"/>
      <c r="C63" s="121"/>
      <c r="D63" s="121"/>
      <c r="E63" s="121"/>
      <c r="F63" s="122"/>
      <c r="I63" s="30">
        <v>1</v>
      </c>
      <c r="J63" s="30">
        <f>IF(I63=1,1,IF(SUM(J64:J$171)+SUM(I$26:I63)&lt;$I$22,1,0))</f>
        <v>1</v>
      </c>
      <c r="K63" s="33">
        <f t="shared" si="6"/>
        <v>1</v>
      </c>
      <c r="L63" s="33">
        <f t="shared" si="7"/>
        <v>1</v>
      </c>
      <c r="M63" s="33"/>
      <c r="N63" s="33"/>
      <c r="O63" s="33"/>
      <c r="P63" s="33"/>
      <c r="Q63" s="33"/>
      <c r="R63" s="33"/>
      <c r="S63" s="33"/>
      <c r="T63" s="195"/>
      <c r="U63" s="48"/>
      <c r="V63" s="573" t="s">
        <v>47</v>
      </c>
      <c r="W63" s="573"/>
      <c r="X63" s="131"/>
      <c r="Y63" s="199"/>
      <c r="Z63" s="114"/>
      <c r="AA63" s="202"/>
      <c r="AB63" s="114"/>
      <c r="AC63" s="196"/>
      <c r="AD63" s="201">
        <f>SUM(AD64:AD83)</f>
        <v>6089</v>
      </c>
      <c r="AE63" s="32"/>
      <c r="AF63" s="39"/>
      <c r="AG63" s="38"/>
    </row>
    <row r="64" spans="1:33" s="27" customFormat="1" x14ac:dyDescent="0.25">
      <c r="A64" s="30"/>
      <c r="B64" s="122"/>
      <c r="C64" s="121"/>
      <c r="D64" s="121"/>
      <c r="E64" s="121"/>
      <c r="F64" s="122"/>
      <c r="I64" s="30">
        <v>1</v>
      </c>
      <c r="J64" s="30">
        <f>IF(I64=1,1,IF(SUM(J65:J$171)+SUM(I$26:I64)&lt;$I$22,1,0))</f>
        <v>1</v>
      </c>
      <c r="K64" s="33">
        <f t="shared" si="6"/>
        <v>1</v>
      </c>
      <c r="L64" s="33">
        <f t="shared" si="7"/>
        <v>1</v>
      </c>
      <c r="M64" s="33"/>
      <c r="N64" s="33"/>
      <c r="O64" s="33"/>
      <c r="P64" s="33"/>
      <c r="Q64" s="33"/>
      <c r="R64" s="33"/>
      <c r="S64" s="33"/>
      <c r="T64" s="200" t="s">
        <v>83</v>
      </c>
      <c r="U64" s="48"/>
      <c r="V64" s="569" t="s">
        <v>240</v>
      </c>
      <c r="W64" s="569"/>
      <c r="X64" s="131" t="s">
        <v>230</v>
      </c>
      <c r="Y64" s="207">
        <f>VLOOKUP(X64,BASE!$B$5:$E$53,4,FALSE)</f>
        <v>3044.5</v>
      </c>
      <c r="Z64" s="198">
        <v>2</v>
      </c>
      <c r="AA64" s="197">
        <f>AB64/SUM($AB$43:$AB$104)</f>
        <v>0.35199999999999998</v>
      </c>
      <c r="AB64" s="114">
        <v>440</v>
      </c>
      <c r="AC64" s="196">
        <f>Y64/220</f>
        <v>13.838636363636363</v>
      </c>
      <c r="AD64" s="113">
        <f>ROUND(AB64*AC64,4)</f>
        <v>6089</v>
      </c>
      <c r="AE64" s="32"/>
      <c r="AF64" s="39"/>
      <c r="AG64" s="38"/>
    </row>
    <row r="65" spans="1:33" s="27" customFormat="1" hidden="1" x14ac:dyDescent="0.25">
      <c r="A65" s="30"/>
      <c r="B65" s="122"/>
      <c r="C65" s="121"/>
      <c r="D65" s="121"/>
      <c r="E65" s="121"/>
      <c r="F65" s="122"/>
      <c r="I65" s="30">
        <f t="shared" ref="I65:I82" si="8">IF($AD65=0,0,1)</f>
        <v>0</v>
      </c>
      <c r="J65" s="30">
        <f>IF(I65=1,1,IF(SUM(J66:J$171)+SUM(I$26:I65)&lt;$I$22,1,0))</f>
        <v>0</v>
      </c>
      <c r="K65" s="33">
        <f t="shared" si="6"/>
        <v>0</v>
      </c>
      <c r="L65" s="33">
        <f t="shared" si="7"/>
        <v>0</v>
      </c>
      <c r="M65" s="33"/>
      <c r="N65" s="33"/>
      <c r="O65" s="33"/>
      <c r="P65" s="33"/>
      <c r="Q65" s="33"/>
      <c r="R65" s="33"/>
      <c r="S65" s="33"/>
      <c r="T65" s="200"/>
      <c r="U65" s="48"/>
      <c r="V65" s="569" t="s">
        <v>19</v>
      </c>
      <c r="W65" s="569"/>
      <c r="X65" s="131" t="s">
        <v>19</v>
      </c>
      <c r="Y65" s="199">
        <v>0</v>
      </c>
      <c r="Z65" s="198">
        <v>0</v>
      </c>
      <c r="AA65" s="197">
        <v>0</v>
      </c>
      <c r="AB65" s="114">
        <v>0</v>
      </c>
      <c r="AC65" s="196">
        <v>0</v>
      </c>
      <c r="AD65" s="113">
        <f t="shared" ref="AD65:AD83" si="9">ROUND(AB65*AC65,4)</f>
        <v>0</v>
      </c>
      <c r="AE65" s="32"/>
      <c r="AF65" s="39"/>
      <c r="AG65" s="38"/>
    </row>
    <row r="66" spans="1:33" s="27" customFormat="1" hidden="1" x14ac:dyDescent="0.25">
      <c r="A66" s="30"/>
      <c r="B66" s="122"/>
      <c r="C66" s="121"/>
      <c r="D66" s="121"/>
      <c r="E66" s="121"/>
      <c r="F66" s="122"/>
      <c r="I66" s="30">
        <f t="shared" si="8"/>
        <v>0</v>
      </c>
      <c r="J66" s="30">
        <f>IF(I66=1,1,IF(SUM(J67:J$171)+SUM(I$26:I66)&lt;$I$22,1,0))</f>
        <v>0</v>
      </c>
      <c r="K66" s="33">
        <f t="shared" si="6"/>
        <v>0</v>
      </c>
      <c r="L66" s="33">
        <f t="shared" si="7"/>
        <v>0</v>
      </c>
      <c r="M66" s="33"/>
      <c r="N66" s="33"/>
      <c r="O66" s="33"/>
      <c r="P66" s="33"/>
      <c r="Q66" s="33"/>
      <c r="R66" s="33"/>
      <c r="S66" s="33"/>
      <c r="T66" s="200"/>
      <c r="U66" s="48"/>
      <c r="V66" s="569" t="s">
        <v>19</v>
      </c>
      <c r="W66" s="569"/>
      <c r="X66" s="131" t="s">
        <v>19</v>
      </c>
      <c r="Y66" s="199">
        <v>0</v>
      </c>
      <c r="Z66" s="198">
        <v>0</v>
      </c>
      <c r="AA66" s="197">
        <v>0</v>
      </c>
      <c r="AB66" s="114">
        <v>0</v>
      </c>
      <c r="AC66" s="196">
        <v>0</v>
      </c>
      <c r="AD66" s="113">
        <f t="shared" si="9"/>
        <v>0</v>
      </c>
      <c r="AE66" s="32"/>
      <c r="AF66" s="39"/>
      <c r="AG66" s="38"/>
    </row>
    <row r="67" spans="1:33" s="27" customFormat="1" hidden="1" x14ac:dyDescent="0.25">
      <c r="A67" s="30"/>
      <c r="B67" s="122"/>
      <c r="C67" s="121"/>
      <c r="D67" s="121"/>
      <c r="E67" s="121"/>
      <c r="F67" s="122"/>
      <c r="I67" s="30">
        <f t="shared" si="8"/>
        <v>0</v>
      </c>
      <c r="J67" s="30">
        <f>IF(I67=1,1,IF(SUM(J68:J$171)+SUM(I$26:I67)&lt;$I$22,1,0))</f>
        <v>0</v>
      </c>
      <c r="K67" s="33">
        <f t="shared" si="6"/>
        <v>0</v>
      </c>
      <c r="L67" s="33">
        <f t="shared" si="7"/>
        <v>0</v>
      </c>
      <c r="M67" s="33"/>
      <c r="N67" s="33"/>
      <c r="O67" s="33"/>
      <c r="P67" s="33"/>
      <c r="Q67" s="33"/>
      <c r="R67" s="33"/>
      <c r="S67" s="33"/>
      <c r="T67" s="200"/>
      <c r="U67" s="48"/>
      <c r="V67" s="569" t="s">
        <v>19</v>
      </c>
      <c r="W67" s="569"/>
      <c r="X67" s="131" t="s">
        <v>19</v>
      </c>
      <c r="Y67" s="199">
        <v>0</v>
      </c>
      <c r="Z67" s="198">
        <v>0</v>
      </c>
      <c r="AA67" s="197">
        <v>0</v>
      </c>
      <c r="AB67" s="114">
        <v>0</v>
      </c>
      <c r="AC67" s="196">
        <v>0</v>
      </c>
      <c r="AD67" s="113">
        <f t="shared" si="9"/>
        <v>0</v>
      </c>
      <c r="AE67" s="32"/>
      <c r="AF67" s="39"/>
      <c r="AG67" s="38"/>
    </row>
    <row r="68" spans="1:33" s="27" customFormat="1" hidden="1" x14ac:dyDescent="0.25">
      <c r="A68" s="30"/>
      <c r="B68" s="122"/>
      <c r="C68" s="121"/>
      <c r="D68" s="121"/>
      <c r="E68" s="121"/>
      <c r="F68" s="122"/>
      <c r="I68" s="30">
        <f t="shared" si="8"/>
        <v>0</v>
      </c>
      <c r="J68" s="30">
        <f>IF(I68=1,1,IF(SUM(J69:J$171)+SUM(I$26:I68)&lt;$I$22,1,0))</f>
        <v>0</v>
      </c>
      <c r="K68" s="33">
        <f t="shared" si="6"/>
        <v>0</v>
      </c>
      <c r="L68" s="33">
        <f t="shared" si="7"/>
        <v>0</v>
      </c>
      <c r="M68" s="33"/>
      <c r="N68" s="33"/>
      <c r="O68" s="33"/>
      <c r="P68" s="33"/>
      <c r="Q68" s="33"/>
      <c r="R68" s="33"/>
      <c r="S68" s="33"/>
      <c r="T68" s="200"/>
      <c r="U68" s="48"/>
      <c r="V68" s="569" t="s">
        <v>19</v>
      </c>
      <c r="W68" s="569"/>
      <c r="X68" s="131" t="s">
        <v>19</v>
      </c>
      <c r="Y68" s="199">
        <v>0</v>
      </c>
      <c r="Z68" s="198">
        <v>0</v>
      </c>
      <c r="AA68" s="197">
        <v>0</v>
      </c>
      <c r="AB68" s="114">
        <v>0</v>
      </c>
      <c r="AC68" s="196">
        <v>0</v>
      </c>
      <c r="AD68" s="113">
        <f t="shared" si="9"/>
        <v>0</v>
      </c>
      <c r="AE68" s="32"/>
      <c r="AF68" s="39"/>
      <c r="AG68" s="38"/>
    </row>
    <row r="69" spans="1:33" s="27" customFormat="1" hidden="1" x14ac:dyDescent="0.25">
      <c r="A69" s="30"/>
      <c r="B69" s="122"/>
      <c r="C69" s="121"/>
      <c r="D69" s="121"/>
      <c r="E69" s="121"/>
      <c r="F69" s="122"/>
      <c r="I69" s="30">
        <f t="shared" si="8"/>
        <v>0</v>
      </c>
      <c r="J69" s="30">
        <f>IF(I69=1,1,IF(SUM(J70:J$171)+SUM(I$26:I69)&lt;$I$22,1,0))</f>
        <v>0</v>
      </c>
      <c r="K69" s="33">
        <f t="shared" si="6"/>
        <v>0</v>
      </c>
      <c r="L69" s="33">
        <f t="shared" si="7"/>
        <v>0</v>
      </c>
      <c r="M69" s="33"/>
      <c r="N69" s="33"/>
      <c r="O69" s="33"/>
      <c r="P69" s="33"/>
      <c r="Q69" s="33"/>
      <c r="R69" s="33"/>
      <c r="S69" s="33"/>
      <c r="T69" s="200"/>
      <c r="U69" s="48"/>
      <c r="V69" s="569" t="s">
        <v>19</v>
      </c>
      <c r="W69" s="569"/>
      <c r="X69" s="131" t="s">
        <v>19</v>
      </c>
      <c r="Y69" s="199">
        <v>0</v>
      </c>
      <c r="Z69" s="198">
        <v>0</v>
      </c>
      <c r="AA69" s="197">
        <v>0</v>
      </c>
      <c r="AB69" s="114">
        <v>0</v>
      </c>
      <c r="AC69" s="196">
        <v>0</v>
      </c>
      <c r="AD69" s="113">
        <f t="shared" si="9"/>
        <v>0</v>
      </c>
      <c r="AE69" s="32"/>
      <c r="AF69" s="39"/>
      <c r="AG69" s="38"/>
    </row>
    <row r="70" spans="1:33" s="27" customFormat="1" hidden="1" x14ac:dyDescent="0.25">
      <c r="A70" s="30"/>
      <c r="B70" s="122"/>
      <c r="C70" s="121"/>
      <c r="D70" s="121"/>
      <c r="E70" s="121"/>
      <c r="F70" s="122"/>
      <c r="I70" s="30">
        <f t="shared" si="8"/>
        <v>0</v>
      </c>
      <c r="J70" s="30">
        <f>IF(I70=1,1,IF(SUM(J71:J$171)+SUM(I$26:I70)&lt;$I$22,1,0))</f>
        <v>0</v>
      </c>
      <c r="K70" s="33">
        <f t="shared" si="6"/>
        <v>0</v>
      </c>
      <c r="L70" s="33">
        <f t="shared" si="7"/>
        <v>0</v>
      </c>
      <c r="M70" s="33"/>
      <c r="N70" s="33"/>
      <c r="O70" s="33"/>
      <c r="P70" s="33"/>
      <c r="Q70" s="33"/>
      <c r="R70" s="33"/>
      <c r="S70" s="33"/>
      <c r="T70" s="200"/>
      <c r="U70" s="48"/>
      <c r="V70" s="569" t="s">
        <v>19</v>
      </c>
      <c r="W70" s="569"/>
      <c r="X70" s="131" t="s">
        <v>19</v>
      </c>
      <c r="Y70" s="199">
        <v>0</v>
      </c>
      <c r="Z70" s="198">
        <v>0</v>
      </c>
      <c r="AA70" s="197">
        <v>0</v>
      </c>
      <c r="AB70" s="114">
        <v>0</v>
      </c>
      <c r="AC70" s="196">
        <v>0</v>
      </c>
      <c r="AD70" s="113">
        <f t="shared" si="9"/>
        <v>0</v>
      </c>
      <c r="AE70" s="32"/>
      <c r="AF70" s="39"/>
      <c r="AG70" s="38"/>
    </row>
    <row r="71" spans="1:33" s="27" customFormat="1" hidden="1" x14ac:dyDescent="0.25">
      <c r="A71" s="30"/>
      <c r="B71" s="122"/>
      <c r="C71" s="121"/>
      <c r="D71" s="121"/>
      <c r="E71" s="121"/>
      <c r="F71" s="122"/>
      <c r="I71" s="30">
        <f t="shared" si="8"/>
        <v>0</v>
      </c>
      <c r="J71" s="30">
        <f>IF(I71=1,1,IF(SUM(J72:J$171)+SUM(I$26:I71)&lt;$I$22,1,0))</f>
        <v>0</v>
      </c>
      <c r="K71" s="33">
        <f t="shared" si="6"/>
        <v>0</v>
      </c>
      <c r="L71" s="33">
        <f t="shared" si="7"/>
        <v>0</v>
      </c>
      <c r="M71" s="33"/>
      <c r="N71" s="33"/>
      <c r="O71" s="33"/>
      <c r="P71" s="33"/>
      <c r="Q71" s="33"/>
      <c r="R71" s="33"/>
      <c r="S71" s="33"/>
      <c r="T71" s="200"/>
      <c r="U71" s="48"/>
      <c r="V71" s="569" t="s">
        <v>19</v>
      </c>
      <c r="W71" s="569"/>
      <c r="X71" s="131" t="s">
        <v>19</v>
      </c>
      <c r="Y71" s="199">
        <v>0</v>
      </c>
      <c r="Z71" s="198">
        <v>0</v>
      </c>
      <c r="AA71" s="197">
        <v>0</v>
      </c>
      <c r="AB71" s="114">
        <v>0</v>
      </c>
      <c r="AC71" s="196">
        <v>0</v>
      </c>
      <c r="AD71" s="113">
        <f t="shared" si="9"/>
        <v>0</v>
      </c>
      <c r="AE71" s="32"/>
      <c r="AF71" s="39"/>
      <c r="AG71" s="38"/>
    </row>
    <row r="72" spans="1:33" s="27" customFormat="1" hidden="1" x14ac:dyDescent="0.25">
      <c r="A72" s="30"/>
      <c r="B72" s="122"/>
      <c r="C72" s="121"/>
      <c r="D72" s="121"/>
      <c r="E72" s="121"/>
      <c r="F72" s="122"/>
      <c r="I72" s="30">
        <f t="shared" si="8"/>
        <v>0</v>
      </c>
      <c r="J72" s="30">
        <f>IF(I72=1,1,IF(SUM(J73:J$171)+SUM(I$26:I72)&lt;$I$22,1,0))</f>
        <v>0</v>
      </c>
      <c r="K72" s="33">
        <f t="shared" si="6"/>
        <v>0</v>
      </c>
      <c r="L72" s="33">
        <f t="shared" si="7"/>
        <v>0</v>
      </c>
      <c r="M72" s="33"/>
      <c r="N72" s="33"/>
      <c r="O72" s="33"/>
      <c r="P72" s="33"/>
      <c r="Q72" s="33"/>
      <c r="R72" s="33"/>
      <c r="S72" s="33"/>
      <c r="T72" s="200"/>
      <c r="U72" s="48"/>
      <c r="V72" s="569" t="s">
        <v>19</v>
      </c>
      <c r="W72" s="569"/>
      <c r="X72" s="131" t="s">
        <v>19</v>
      </c>
      <c r="Y72" s="199">
        <v>0</v>
      </c>
      <c r="Z72" s="198">
        <v>0</v>
      </c>
      <c r="AA72" s="197">
        <v>0</v>
      </c>
      <c r="AB72" s="114">
        <v>0</v>
      </c>
      <c r="AC72" s="196">
        <v>0</v>
      </c>
      <c r="AD72" s="113">
        <f t="shared" si="9"/>
        <v>0</v>
      </c>
      <c r="AE72" s="32"/>
      <c r="AF72" s="39"/>
      <c r="AG72" s="38"/>
    </row>
    <row r="73" spans="1:33" s="27" customFormat="1" hidden="1" x14ac:dyDescent="0.25">
      <c r="A73" s="30"/>
      <c r="B73" s="122"/>
      <c r="C73" s="121"/>
      <c r="D73" s="121"/>
      <c r="E73" s="121"/>
      <c r="F73" s="122"/>
      <c r="I73" s="30">
        <f t="shared" si="8"/>
        <v>0</v>
      </c>
      <c r="J73" s="30">
        <f>IF(I73=1,1,IF(SUM(J74:J$171)+SUM(I$26:I73)&lt;$I$22,1,0))</f>
        <v>0</v>
      </c>
      <c r="K73" s="33">
        <f t="shared" si="6"/>
        <v>0</v>
      </c>
      <c r="L73" s="33">
        <f t="shared" si="7"/>
        <v>0</v>
      </c>
      <c r="M73" s="33"/>
      <c r="N73" s="33"/>
      <c r="O73" s="33"/>
      <c r="P73" s="33"/>
      <c r="Q73" s="33"/>
      <c r="R73" s="33"/>
      <c r="S73" s="33"/>
      <c r="T73" s="200"/>
      <c r="U73" s="48"/>
      <c r="V73" s="569" t="s">
        <v>19</v>
      </c>
      <c r="W73" s="569"/>
      <c r="X73" s="131" t="s">
        <v>19</v>
      </c>
      <c r="Y73" s="199">
        <v>0</v>
      </c>
      <c r="Z73" s="198">
        <v>0</v>
      </c>
      <c r="AA73" s="197">
        <v>0</v>
      </c>
      <c r="AB73" s="114">
        <v>0</v>
      </c>
      <c r="AC73" s="196">
        <v>0</v>
      </c>
      <c r="AD73" s="113">
        <f t="shared" si="9"/>
        <v>0</v>
      </c>
      <c r="AE73" s="32"/>
      <c r="AF73" s="39"/>
      <c r="AG73" s="38"/>
    </row>
    <row r="74" spans="1:33" s="27" customFormat="1" hidden="1" x14ac:dyDescent="0.25">
      <c r="A74" s="30"/>
      <c r="B74" s="122"/>
      <c r="C74" s="121"/>
      <c r="D74" s="121"/>
      <c r="E74" s="121"/>
      <c r="F74" s="122"/>
      <c r="I74" s="30">
        <f t="shared" si="8"/>
        <v>0</v>
      </c>
      <c r="J74" s="30">
        <f>IF(I74=1,1,IF(SUM(J75:J$171)+SUM(I$26:I74)&lt;$I$22,1,0))</f>
        <v>0</v>
      </c>
      <c r="K74" s="33">
        <f t="shared" si="6"/>
        <v>0</v>
      </c>
      <c r="L74" s="33">
        <f t="shared" si="7"/>
        <v>0</v>
      </c>
      <c r="M74" s="33"/>
      <c r="N74" s="33"/>
      <c r="O74" s="33"/>
      <c r="P74" s="33"/>
      <c r="Q74" s="33"/>
      <c r="R74" s="33"/>
      <c r="S74" s="33"/>
      <c r="T74" s="200"/>
      <c r="U74" s="48"/>
      <c r="V74" s="569" t="s">
        <v>19</v>
      </c>
      <c r="W74" s="569"/>
      <c r="X74" s="131" t="s">
        <v>19</v>
      </c>
      <c r="Y74" s="199">
        <v>0</v>
      </c>
      <c r="Z74" s="198">
        <v>0</v>
      </c>
      <c r="AA74" s="197">
        <v>0</v>
      </c>
      <c r="AB74" s="114">
        <v>0</v>
      </c>
      <c r="AC74" s="196">
        <v>0</v>
      </c>
      <c r="AD74" s="113">
        <f t="shared" si="9"/>
        <v>0</v>
      </c>
      <c r="AE74" s="32"/>
      <c r="AF74" s="39"/>
      <c r="AG74" s="38"/>
    </row>
    <row r="75" spans="1:33" s="27" customFormat="1" hidden="1" x14ac:dyDescent="0.25">
      <c r="A75" s="30"/>
      <c r="B75" s="122"/>
      <c r="C75" s="121"/>
      <c r="D75" s="121"/>
      <c r="E75" s="121"/>
      <c r="F75" s="122"/>
      <c r="I75" s="30">
        <f t="shared" si="8"/>
        <v>0</v>
      </c>
      <c r="J75" s="30">
        <f>IF(I75=1,1,IF(SUM(J76:J$171)+SUM(I$26:I75)&lt;$I$22,1,0))</f>
        <v>0</v>
      </c>
      <c r="K75" s="33">
        <f t="shared" si="6"/>
        <v>0</v>
      </c>
      <c r="L75" s="33">
        <f t="shared" si="7"/>
        <v>0</v>
      </c>
      <c r="M75" s="33"/>
      <c r="N75" s="33"/>
      <c r="O75" s="33"/>
      <c r="P75" s="33"/>
      <c r="Q75" s="33"/>
      <c r="R75" s="33"/>
      <c r="S75" s="33"/>
      <c r="T75" s="200"/>
      <c r="U75" s="48"/>
      <c r="V75" s="569" t="s">
        <v>19</v>
      </c>
      <c r="W75" s="569"/>
      <c r="X75" s="131" t="s">
        <v>19</v>
      </c>
      <c r="Y75" s="199">
        <v>0</v>
      </c>
      <c r="Z75" s="198">
        <v>0</v>
      </c>
      <c r="AA75" s="197">
        <v>0</v>
      </c>
      <c r="AB75" s="114">
        <v>0</v>
      </c>
      <c r="AC75" s="196">
        <v>0</v>
      </c>
      <c r="AD75" s="113">
        <f t="shared" si="9"/>
        <v>0</v>
      </c>
      <c r="AE75" s="32"/>
      <c r="AF75" s="39"/>
      <c r="AG75" s="38"/>
    </row>
    <row r="76" spans="1:33" s="27" customFormat="1" hidden="1" x14ac:dyDescent="0.25">
      <c r="A76" s="30"/>
      <c r="B76" s="122"/>
      <c r="C76" s="121"/>
      <c r="D76" s="121"/>
      <c r="E76" s="121"/>
      <c r="F76" s="122"/>
      <c r="I76" s="30">
        <f t="shared" si="8"/>
        <v>0</v>
      </c>
      <c r="J76" s="30">
        <f>IF(I76=1,1,IF(SUM(J77:J$171)+SUM(I$26:I76)&lt;$I$22,1,0))</f>
        <v>0</v>
      </c>
      <c r="K76" s="33">
        <f t="shared" si="6"/>
        <v>0</v>
      </c>
      <c r="L76" s="33">
        <f t="shared" si="7"/>
        <v>0</v>
      </c>
      <c r="M76" s="33"/>
      <c r="N76" s="33"/>
      <c r="O76" s="33"/>
      <c r="P76" s="33"/>
      <c r="Q76" s="33"/>
      <c r="R76" s="33"/>
      <c r="S76" s="33"/>
      <c r="T76" s="200"/>
      <c r="U76" s="48"/>
      <c r="V76" s="569" t="s">
        <v>19</v>
      </c>
      <c r="W76" s="569"/>
      <c r="X76" s="131" t="s">
        <v>19</v>
      </c>
      <c r="Y76" s="199">
        <v>0</v>
      </c>
      <c r="Z76" s="198">
        <v>0</v>
      </c>
      <c r="AA76" s="197">
        <v>0</v>
      </c>
      <c r="AB76" s="114">
        <v>0</v>
      </c>
      <c r="AC76" s="196">
        <v>0</v>
      </c>
      <c r="AD76" s="113">
        <f t="shared" si="9"/>
        <v>0</v>
      </c>
      <c r="AE76" s="32"/>
      <c r="AF76" s="39"/>
      <c r="AG76" s="38"/>
    </row>
    <row r="77" spans="1:33" s="27" customFormat="1" hidden="1" x14ac:dyDescent="0.25">
      <c r="A77" s="30"/>
      <c r="B77" s="122"/>
      <c r="C77" s="121"/>
      <c r="D77" s="121"/>
      <c r="E77" s="121"/>
      <c r="F77" s="122"/>
      <c r="I77" s="30">
        <f t="shared" si="8"/>
        <v>0</v>
      </c>
      <c r="J77" s="30">
        <f>IF(I77=1,1,IF(SUM(J78:J$171)+SUM(I$26:I77)&lt;$I$22,1,0))</f>
        <v>0</v>
      </c>
      <c r="K77" s="33">
        <f t="shared" si="6"/>
        <v>0</v>
      </c>
      <c r="L77" s="33">
        <f t="shared" si="7"/>
        <v>0</v>
      </c>
      <c r="M77" s="33"/>
      <c r="N77" s="33"/>
      <c r="O77" s="33"/>
      <c r="P77" s="33"/>
      <c r="Q77" s="33"/>
      <c r="R77" s="33"/>
      <c r="S77" s="33"/>
      <c r="T77" s="200"/>
      <c r="U77" s="48"/>
      <c r="V77" s="569" t="s">
        <v>19</v>
      </c>
      <c r="W77" s="569"/>
      <c r="X77" s="131" t="s">
        <v>19</v>
      </c>
      <c r="Y77" s="199">
        <v>0</v>
      </c>
      <c r="Z77" s="198">
        <v>0</v>
      </c>
      <c r="AA77" s="197">
        <v>0</v>
      </c>
      <c r="AB77" s="114">
        <v>0</v>
      </c>
      <c r="AC77" s="196">
        <v>0</v>
      </c>
      <c r="AD77" s="113">
        <f t="shared" si="9"/>
        <v>0</v>
      </c>
      <c r="AE77" s="32"/>
      <c r="AF77" s="39"/>
      <c r="AG77" s="38"/>
    </row>
    <row r="78" spans="1:33" s="27" customFormat="1" hidden="1" x14ac:dyDescent="0.25">
      <c r="A78" s="30"/>
      <c r="B78" s="122"/>
      <c r="C78" s="121"/>
      <c r="D78" s="121"/>
      <c r="E78" s="121"/>
      <c r="F78" s="122"/>
      <c r="I78" s="30">
        <f t="shared" si="8"/>
        <v>0</v>
      </c>
      <c r="J78" s="30">
        <f>IF(I78=1,1,IF(SUM(J79:J$171)+SUM(I$26:I78)&lt;$I$22,1,0))</f>
        <v>0</v>
      </c>
      <c r="K78" s="33">
        <f t="shared" si="6"/>
        <v>0</v>
      </c>
      <c r="L78" s="33">
        <f t="shared" si="7"/>
        <v>0</v>
      </c>
      <c r="M78" s="33"/>
      <c r="N78" s="33"/>
      <c r="O78" s="33"/>
      <c r="P78" s="33"/>
      <c r="Q78" s="33"/>
      <c r="R78" s="33"/>
      <c r="S78" s="33"/>
      <c r="T78" s="200"/>
      <c r="U78" s="48"/>
      <c r="V78" s="569" t="s">
        <v>19</v>
      </c>
      <c r="W78" s="569"/>
      <c r="X78" s="131" t="s">
        <v>19</v>
      </c>
      <c r="Y78" s="199">
        <v>0</v>
      </c>
      <c r="Z78" s="198">
        <v>0</v>
      </c>
      <c r="AA78" s="197">
        <v>0</v>
      </c>
      <c r="AB78" s="114">
        <v>0</v>
      </c>
      <c r="AC78" s="196">
        <v>0</v>
      </c>
      <c r="AD78" s="113">
        <f t="shared" si="9"/>
        <v>0</v>
      </c>
      <c r="AE78" s="32"/>
      <c r="AF78" s="39"/>
      <c r="AG78" s="38"/>
    </row>
    <row r="79" spans="1:33" s="27" customFormat="1" hidden="1" x14ac:dyDescent="0.25">
      <c r="A79" s="30"/>
      <c r="B79" s="122"/>
      <c r="C79" s="121"/>
      <c r="D79" s="121"/>
      <c r="E79" s="121"/>
      <c r="F79" s="122"/>
      <c r="I79" s="30">
        <f t="shared" si="8"/>
        <v>0</v>
      </c>
      <c r="J79" s="30">
        <f>IF(I79=1,1,IF(SUM(J80:J$171)+SUM(I$26:I79)&lt;$I$22,1,0))</f>
        <v>0</v>
      </c>
      <c r="K79" s="33">
        <f t="shared" si="6"/>
        <v>0</v>
      </c>
      <c r="L79" s="33">
        <f t="shared" si="7"/>
        <v>0</v>
      </c>
      <c r="M79" s="33"/>
      <c r="N79" s="33"/>
      <c r="O79" s="33"/>
      <c r="P79" s="33"/>
      <c r="Q79" s="33"/>
      <c r="R79" s="33"/>
      <c r="S79" s="33"/>
      <c r="T79" s="200"/>
      <c r="U79" s="48"/>
      <c r="V79" s="569" t="s">
        <v>19</v>
      </c>
      <c r="W79" s="569"/>
      <c r="X79" s="131" t="s">
        <v>19</v>
      </c>
      <c r="Y79" s="199">
        <v>0</v>
      </c>
      <c r="Z79" s="198">
        <v>0</v>
      </c>
      <c r="AA79" s="197">
        <v>0</v>
      </c>
      <c r="AB79" s="114">
        <v>0</v>
      </c>
      <c r="AC79" s="196">
        <v>0</v>
      </c>
      <c r="AD79" s="113">
        <f t="shared" si="9"/>
        <v>0</v>
      </c>
      <c r="AE79" s="32"/>
      <c r="AF79" s="39"/>
      <c r="AG79" s="38"/>
    </row>
    <row r="80" spans="1:33" s="27" customFormat="1" hidden="1" x14ac:dyDescent="0.25">
      <c r="A80" s="30"/>
      <c r="B80" s="122"/>
      <c r="C80" s="121"/>
      <c r="D80" s="121"/>
      <c r="E80" s="121"/>
      <c r="F80" s="122"/>
      <c r="I80" s="30">
        <f t="shared" si="8"/>
        <v>0</v>
      </c>
      <c r="J80" s="30">
        <f>IF(I80=1,1,IF(SUM(J81:J$171)+SUM(I$26:I80)&lt;$I$22,1,0))</f>
        <v>0</v>
      </c>
      <c r="K80" s="33">
        <f t="shared" si="6"/>
        <v>0</v>
      </c>
      <c r="L80" s="33">
        <f t="shared" si="7"/>
        <v>0</v>
      </c>
      <c r="M80" s="33"/>
      <c r="N80" s="33"/>
      <c r="O80" s="33"/>
      <c r="P80" s="33"/>
      <c r="Q80" s="33"/>
      <c r="R80" s="33"/>
      <c r="S80" s="33"/>
      <c r="T80" s="200"/>
      <c r="U80" s="48"/>
      <c r="V80" s="569" t="s">
        <v>19</v>
      </c>
      <c r="W80" s="569"/>
      <c r="X80" s="131" t="s">
        <v>19</v>
      </c>
      <c r="Y80" s="199">
        <v>0</v>
      </c>
      <c r="Z80" s="198">
        <v>0</v>
      </c>
      <c r="AA80" s="197">
        <v>0</v>
      </c>
      <c r="AB80" s="114">
        <v>0</v>
      </c>
      <c r="AC80" s="196">
        <v>0</v>
      </c>
      <c r="AD80" s="113">
        <f t="shared" si="9"/>
        <v>0</v>
      </c>
      <c r="AE80" s="32"/>
      <c r="AF80" s="39"/>
      <c r="AG80" s="38"/>
    </row>
    <row r="81" spans="1:33" s="27" customFormat="1" hidden="1" x14ac:dyDescent="0.25">
      <c r="A81" s="30"/>
      <c r="B81" s="122"/>
      <c r="C81" s="121"/>
      <c r="D81" s="121"/>
      <c r="E81" s="121"/>
      <c r="F81" s="122"/>
      <c r="I81" s="30">
        <f t="shared" si="8"/>
        <v>0</v>
      </c>
      <c r="J81" s="30">
        <f>IF(I81=1,1,IF(SUM(J82:J$171)+SUM(I$26:I81)&lt;$I$22,1,0))</f>
        <v>0</v>
      </c>
      <c r="K81" s="33">
        <f t="shared" si="6"/>
        <v>0</v>
      </c>
      <c r="L81" s="33">
        <f t="shared" si="7"/>
        <v>0</v>
      </c>
      <c r="M81" s="33"/>
      <c r="N81" s="33"/>
      <c r="O81" s="33"/>
      <c r="P81" s="33"/>
      <c r="Q81" s="33"/>
      <c r="R81" s="33"/>
      <c r="S81" s="33"/>
      <c r="T81" s="200"/>
      <c r="U81" s="48"/>
      <c r="V81" s="569" t="s">
        <v>19</v>
      </c>
      <c r="W81" s="569"/>
      <c r="X81" s="131" t="s">
        <v>19</v>
      </c>
      <c r="Y81" s="199">
        <v>0</v>
      </c>
      <c r="Z81" s="198">
        <v>0</v>
      </c>
      <c r="AA81" s="197">
        <v>0</v>
      </c>
      <c r="AB81" s="114">
        <v>0</v>
      </c>
      <c r="AC81" s="196">
        <v>0</v>
      </c>
      <c r="AD81" s="113">
        <f t="shared" si="9"/>
        <v>0</v>
      </c>
      <c r="AE81" s="32"/>
      <c r="AF81" s="39"/>
      <c r="AG81" s="38"/>
    </row>
    <row r="82" spans="1:33" s="27" customFormat="1" hidden="1" x14ac:dyDescent="0.25">
      <c r="A82" s="30"/>
      <c r="B82" s="122"/>
      <c r="C82" s="121"/>
      <c r="D82" s="121"/>
      <c r="E82" s="121"/>
      <c r="F82" s="122"/>
      <c r="I82" s="30">
        <f t="shared" si="8"/>
        <v>0</v>
      </c>
      <c r="J82" s="30">
        <f>IF(I82=1,1,IF(SUM(J83:J$171)+SUM(I$26:I82)&lt;$I$22,1,0))</f>
        <v>0</v>
      </c>
      <c r="K82" s="33">
        <f t="shared" si="6"/>
        <v>0</v>
      </c>
      <c r="L82" s="33">
        <f t="shared" si="7"/>
        <v>0</v>
      </c>
      <c r="M82" s="33"/>
      <c r="N82" s="33"/>
      <c r="O82" s="33"/>
      <c r="P82" s="33"/>
      <c r="Q82" s="33"/>
      <c r="R82" s="33"/>
      <c r="S82" s="33"/>
      <c r="T82" s="200"/>
      <c r="U82" s="48"/>
      <c r="V82" s="569" t="s">
        <v>19</v>
      </c>
      <c r="W82" s="569"/>
      <c r="X82" s="131" t="s">
        <v>19</v>
      </c>
      <c r="Y82" s="199">
        <v>0</v>
      </c>
      <c r="Z82" s="198">
        <v>0</v>
      </c>
      <c r="AA82" s="197">
        <v>0</v>
      </c>
      <c r="AB82" s="114">
        <v>0</v>
      </c>
      <c r="AC82" s="196">
        <v>0</v>
      </c>
      <c r="AD82" s="113">
        <f t="shared" si="9"/>
        <v>0</v>
      </c>
      <c r="AE82" s="32"/>
      <c r="AF82" s="39"/>
      <c r="AG82" s="38"/>
    </row>
    <row r="83" spans="1:33" s="27" customFormat="1" x14ac:dyDescent="0.25">
      <c r="A83" s="30"/>
      <c r="B83" s="122"/>
      <c r="C83" s="121"/>
      <c r="D83" s="121"/>
      <c r="E83" s="121"/>
      <c r="F83" s="122"/>
      <c r="I83" s="30">
        <v>1</v>
      </c>
      <c r="J83" s="30">
        <f>IF(I83=1,1,IF(SUM(J84:J$171)+SUM(I$26:I83)&lt;$I$22,1,0))</f>
        <v>1</v>
      </c>
      <c r="K83" s="33">
        <f t="shared" si="6"/>
        <v>1</v>
      </c>
      <c r="L83" s="33">
        <f t="shared" si="7"/>
        <v>1</v>
      </c>
      <c r="M83" s="33"/>
      <c r="N83" s="33"/>
      <c r="O83" s="33"/>
      <c r="P83" s="33"/>
      <c r="Q83" s="33"/>
      <c r="R83" s="33"/>
      <c r="S83" s="33"/>
      <c r="T83" s="200"/>
      <c r="U83" s="48"/>
      <c r="V83" s="569" t="s">
        <v>19</v>
      </c>
      <c r="W83" s="569"/>
      <c r="X83" s="131" t="s">
        <v>19</v>
      </c>
      <c r="Y83" s="199">
        <v>0</v>
      </c>
      <c r="Z83" s="198">
        <v>0</v>
      </c>
      <c r="AA83" s="197">
        <v>0</v>
      </c>
      <c r="AB83" s="114">
        <v>0</v>
      </c>
      <c r="AC83" s="196">
        <v>0</v>
      </c>
      <c r="AD83" s="113">
        <f t="shared" si="9"/>
        <v>0</v>
      </c>
      <c r="AE83" s="32"/>
      <c r="AF83" s="39"/>
      <c r="AG83" s="38"/>
    </row>
    <row r="84" spans="1:33" s="27" customFormat="1" x14ac:dyDescent="0.25">
      <c r="A84" s="30"/>
      <c r="B84" s="122"/>
      <c r="C84" s="121"/>
      <c r="D84" s="121"/>
      <c r="E84" s="121"/>
      <c r="F84" s="122"/>
      <c r="I84" s="30">
        <v>1</v>
      </c>
      <c r="J84" s="30">
        <f>IF(I84=1,1,IF(SUM(J85:J$171)+SUM(I$26:I84)&lt;$I$22,1,0))</f>
        <v>1</v>
      </c>
      <c r="K84" s="33">
        <f t="shared" si="6"/>
        <v>1</v>
      </c>
      <c r="L84" s="33">
        <f t="shared" si="7"/>
        <v>1</v>
      </c>
      <c r="M84" s="33"/>
      <c r="N84" s="33"/>
      <c r="O84" s="33"/>
      <c r="P84" s="33"/>
      <c r="Q84" s="33"/>
      <c r="R84" s="33"/>
      <c r="S84" s="33"/>
      <c r="T84" s="195"/>
      <c r="U84" s="48"/>
      <c r="V84" s="573" t="s">
        <v>45</v>
      </c>
      <c r="W84" s="573"/>
      <c r="X84" s="131"/>
      <c r="Y84" s="199"/>
      <c r="Z84" s="114"/>
      <c r="AA84" s="202"/>
      <c r="AB84" s="114"/>
      <c r="AC84" s="196"/>
      <c r="AD84" s="201">
        <f>SUM(AD85:AD104)</f>
        <v>0</v>
      </c>
      <c r="AE84" s="32"/>
      <c r="AF84" s="39"/>
      <c r="AG84" s="38"/>
    </row>
    <row r="85" spans="1:33" s="27" customFormat="1" x14ac:dyDescent="0.25">
      <c r="A85" s="30"/>
      <c r="B85" s="122"/>
      <c r="C85" s="121"/>
      <c r="D85" s="121"/>
      <c r="E85" s="121"/>
      <c r="F85" s="122"/>
      <c r="I85" s="30">
        <v>1</v>
      </c>
      <c r="J85" s="30">
        <f>IF(I85=1,1,IF(SUM(J86:J$171)+SUM(I$26:I85)&lt;$I$22,1,0))</f>
        <v>1</v>
      </c>
      <c r="K85" s="33">
        <f t="shared" si="6"/>
        <v>1</v>
      </c>
      <c r="L85" s="33">
        <f t="shared" si="7"/>
        <v>1</v>
      </c>
      <c r="M85" s="33"/>
      <c r="N85" s="33"/>
      <c r="O85" s="33"/>
      <c r="P85" s="33"/>
      <c r="Q85" s="33"/>
      <c r="R85" s="33"/>
      <c r="S85" s="33"/>
      <c r="T85" s="200"/>
      <c r="U85" s="48"/>
      <c r="V85" s="569" t="s">
        <v>19</v>
      </c>
      <c r="W85" s="569"/>
      <c r="X85" s="131" t="s">
        <v>19</v>
      </c>
      <c r="Y85" s="199">
        <v>0</v>
      </c>
      <c r="Z85" s="198">
        <v>0</v>
      </c>
      <c r="AA85" s="197">
        <v>0</v>
      </c>
      <c r="AB85" s="114">
        <v>0</v>
      </c>
      <c r="AC85" s="196">
        <v>0</v>
      </c>
      <c r="AD85" s="113">
        <f>ROUND(AB85*AC85,4)</f>
        <v>0</v>
      </c>
      <c r="AE85" s="32"/>
      <c r="AF85" s="39"/>
      <c r="AG85" s="38"/>
    </row>
    <row r="86" spans="1:33" s="27" customFormat="1" x14ac:dyDescent="0.25">
      <c r="A86" s="30"/>
      <c r="B86" s="122"/>
      <c r="C86" s="121"/>
      <c r="D86" s="121"/>
      <c r="E86" s="121"/>
      <c r="F86" s="122"/>
      <c r="I86" s="30">
        <v>1</v>
      </c>
      <c r="J86" s="30">
        <f>IF(I86=1,1,IF(SUM(J87:J$171)+SUM(I$26:I86)&lt;$I$22,1,0))</f>
        <v>1</v>
      </c>
      <c r="K86" s="33">
        <f t="shared" si="6"/>
        <v>1</v>
      </c>
      <c r="L86" s="33">
        <f t="shared" si="7"/>
        <v>1</v>
      </c>
      <c r="M86" s="33"/>
      <c r="N86" s="33"/>
      <c r="O86" s="33"/>
      <c r="P86" s="33"/>
      <c r="Q86" s="33"/>
      <c r="R86" s="33"/>
      <c r="S86" s="33"/>
      <c r="T86" s="200"/>
      <c r="U86" s="48"/>
      <c r="V86" s="569" t="s">
        <v>19</v>
      </c>
      <c r="W86" s="569"/>
      <c r="X86" s="131" t="s">
        <v>19</v>
      </c>
      <c r="Y86" s="199">
        <v>0</v>
      </c>
      <c r="Z86" s="198">
        <v>0</v>
      </c>
      <c r="AA86" s="197">
        <v>0</v>
      </c>
      <c r="AB86" s="114">
        <v>0</v>
      </c>
      <c r="AC86" s="196">
        <v>0</v>
      </c>
      <c r="AD86" s="113">
        <f t="shared" ref="AD86:AD104" si="10">ROUND(AB86*AC86,4)</f>
        <v>0</v>
      </c>
      <c r="AE86" s="32"/>
      <c r="AF86" s="39"/>
      <c r="AG86" s="38"/>
    </row>
    <row r="87" spans="1:33" s="27" customFormat="1" hidden="1" x14ac:dyDescent="0.25">
      <c r="A87" s="30"/>
      <c r="B87" s="122"/>
      <c r="C87" s="121"/>
      <c r="D87" s="121"/>
      <c r="E87" s="121"/>
      <c r="F87" s="122"/>
      <c r="I87" s="30">
        <f t="shared" ref="I87:I104" si="11">IF($AD87=0,0,1)</f>
        <v>0</v>
      </c>
      <c r="J87" s="30">
        <f>IF(I87=1,1,IF(SUM(J88:J$171)+SUM(I$26:I87)&lt;$I$22,1,0))</f>
        <v>0</v>
      </c>
      <c r="K87" s="33">
        <f t="shared" si="6"/>
        <v>0</v>
      </c>
      <c r="L87" s="33">
        <f t="shared" si="7"/>
        <v>0</v>
      </c>
      <c r="M87" s="33"/>
      <c r="N87" s="33"/>
      <c r="O87" s="33"/>
      <c r="P87" s="33"/>
      <c r="Q87" s="33"/>
      <c r="R87" s="33"/>
      <c r="S87" s="33"/>
      <c r="T87" s="200"/>
      <c r="U87" s="48"/>
      <c r="V87" s="569" t="s">
        <v>19</v>
      </c>
      <c r="W87" s="569"/>
      <c r="X87" s="131" t="s">
        <v>19</v>
      </c>
      <c r="Y87" s="199">
        <v>0</v>
      </c>
      <c r="Z87" s="198">
        <v>0</v>
      </c>
      <c r="AA87" s="197">
        <v>0</v>
      </c>
      <c r="AB87" s="114">
        <v>0</v>
      </c>
      <c r="AC87" s="196">
        <v>0</v>
      </c>
      <c r="AD87" s="113">
        <f t="shared" si="10"/>
        <v>0</v>
      </c>
      <c r="AE87" s="32"/>
      <c r="AF87" s="39"/>
      <c r="AG87" s="38"/>
    </row>
    <row r="88" spans="1:33" s="27" customFormat="1" hidden="1" x14ac:dyDescent="0.25">
      <c r="A88" s="30"/>
      <c r="B88" s="122"/>
      <c r="C88" s="121"/>
      <c r="D88" s="121"/>
      <c r="E88" s="121"/>
      <c r="F88" s="122"/>
      <c r="I88" s="30">
        <f t="shared" si="11"/>
        <v>0</v>
      </c>
      <c r="J88" s="30">
        <f>IF(I88=1,1,IF(SUM(J89:J$171)+SUM(I$26:I88)&lt;$I$22,1,0))</f>
        <v>0</v>
      </c>
      <c r="K88" s="33">
        <f t="shared" si="6"/>
        <v>0</v>
      </c>
      <c r="L88" s="33">
        <f t="shared" si="7"/>
        <v>0</v>
      </c>
      <c r="M88" s="33"/>
      <c r="N88" s="33"/>
      <c r="O88" s="33"/>
      <c r="P88" s="33"/>
      <c r="Q88" s="33"/>
      <c r="R88" s="33"/>
      <c r="S88" s="33"/>
      <c r="T88" s="200"/>
      <c r="U88" s="48"/>
      <c r="V88" s="569" t="s">
        <v>19</v>
      </c>
      <c r="W88" s="569"/>
      <c r="X88" s="131" t="s">
        <v>19</v>
      </c>
      <c r="Y88" s="199">
        <v>0</v>
      </c>
      <c r="Z88" s="198">
        <v>0</v>
      </c>
      <c r="AA88" s="197">
        <v>0</v>
      </c>
      <c r="AB88" s="114">
        <v>0</v>
      </c>
      <c r="AC88" s="196">
        <v>0</v>
      </c>
      <c r="AD88" s="113">
        <f t="shared" si="10"/>
        <v>0</v>
      </c>
      <c r="AE88" s="32"/>
      <c r="AF88" s="39"/>
      <c r="AG88" s="38"/>
    </row>
    <row r="89" spans="1:33" s="27" customFormat="1" hidden="1" x14ac:dyDescent="0.25">
      <c r="A89" s="30"/>
      <c r="B89" s="122"/>
      <c r="C89" s="121"/>
      <c r="D89" s="121"/>
      <c r="E89" s="121"/>
      <c r="F89" s="122"/>
      <c r="I89" s="30">
        <f t="shared" si="11"/>
        <v>0</v>
      </c>
      <c r="J89" s="30">
        <f>IF(I89=1,1,IF(SUM(J90:J$171)+SUM(I$26:I89)&lt;$I$22,1,0))</f>
        <v>0</v>
      </c>
      <c r="K89" s="33">
        <f t="shared" si="6"/>
        <v>0</v>
      </c>
      <c r="L89" s="33">
        <f t="shared" si="7"/>
        <v>0</v>
      </c>
      <c r="M89" s="33"/>
      <c r="N89" s="33"/>
      <c r="O89" s="33"/>
      <c r="P89" s="33"/>
      <c r="Q89" s="33"/>
      <c r="R89" s="33"/>
      <c r="S89" s="33"/>
      <c r="T89" s="200"/>
      <c r="U89" s="48"/>
      <c r="V89" s="569" t="s">
        <v>19</v>
      </c>
      <c r="W89" s="569"/>
      <c r="X89" s="131" t="s">
        <v>19</v>
      </c>
      <c r="Y89" s="199">
        <v>0</v>
      </c>
      <c r="Z89" s="198">
        <v>0</v>
      </c>
      <c r="AA89" s="197">
        <v>0</v>
      </c>
      <c r="AB89" s="114">
        <v>0</v>
      </c>
      <c r="AC89" s="196">
        <v>0</v>
      </c>
      <c r="AD89" s="113">
        <f t="shared" si="10"/>
        <v>0</v>
      </c>
      <c r="AE89" s="32"/>
      <c r="AF89" s="39"/>
      <c r="AG89" s="38"/>
    </row>
    <row r="90" spans="1:33" s="27" customFormat="1" hidden="1" x14ac:dyDescent="0.25">
      <c r="A90" s="30"/>
      <c r="B90" s="122"/>
      <c r="C90" s="121"/>
      <c r="D90" s="121"/>
      <c r="E90" s="121"/>
      <c r="F90" s="122"/>
      <c r="I90" s="30">
        <f t="shared" si="11"/>
        <v>0</v>
      </c>
      <c r="J90" s="30">
        <f>IF(I90=1,1,IF(SUM(J91:J$171)+SUM(I$26:I90)&lt;$I$22,1,0))</f>
        <v>0</v>
      </c>
      <c r="K90" s="33">
        <f t="shared" si="6"/>
        <v>0</v>
      </c>
      <c r="L90" s="33">
        <f t="shared" si="7"/>
        <v>0</v>
      </c>
      <c r="M90" s="33"/>
      <c r="N90" s="33"/>
      <c r="O90" s="33"/>
      <c r="P90" s="33"/>
      <c r="Q90" s="33"/>
      <c r="R90" s="33"/>
      <c r="S90" s="33"/>
      <c r="T90" s="200"/>
      <c r="U90" s="48"/>
      <c r="V90" s="569" t="s">
        <v>19</v>
      </c>
      <c r="W90" s="569"/>
      <c r="X90" s="131" t="s">
        <v>19</v>
      </c>
      <c r="Y90" s="199">
        <v>0</v>
      </c>
      <c r="Z90" s="198">
        <v>0</v>
      </c>
      <c r="AA90" s="197">
        <v>0</v>
      </c>
      <c r="AB90" s="114">
        <v>0</v>
      </c>
      <c r="AC90" s="196">
        <v>0</v>
      </c>
      <c r="AD90" s="113">
        <f t="shared" si="10"/>
        <v>0</v>
      </c>
      <c r="AE90" s="32"/>
      <c r="AF90" s="39"/>
      <c r="AG90" s="38"/>
    </row>
    <row r="91" spans="1:33" s="27" customFormat="1" hidden="1" x14ac:dyDescent="0.25">
      <c r="A91" s="30"/>
      <c r="B91" s="122"/>
      <c r="C91" s="121"/>
      <c r="D91" s="121"/>
      <c r="E91" s="121"/>
      <c r="F91" s="122"/>
      <c r="I91" s="30">
        <f t="shared" si="11"/>
        <v>0</v>
      </c>
      <c r="J91" s="30">
        <f>IF(I91=1,1,IF(SUM(J92:J$171)+SUM(I$26:I91)&lt;$I$22,1,0))</f>
        <v>0</v>
      </c>
      <c r="K91" s="33">
        <f t="shared" ref="K91:K122" si="12">MAX(I91:J91)</f>
        <v>0</v>
      </c>
      <c r="L91" s="33">
        <f t="shared" ref="L91:L122" si="13">K91</f>
        <v>0</v>
      </c>
      <c r="M91" s="33"/>
      <c r="N91" s="33"/>
      <c r="O91" s="33"/>
      <c r="P91" s="33"/>
      <c r="Q91" s="33"/>
      <c r="R91" s="33"/>
      <c r="S91" s="33"/>
      <c r="T91" s="200"/>
      <c r="U91" s="48"/>
      <c r="V91" s="569" t="s">
        <v>19</v>
      </c>
      <c r="W91" s="569"/>
      <c r="X91" s="131" t="s">
        <v>19</v>
      </c>
      <c r="Y91" s="199">
        <v>0</v>
      </c>
      <c r="Z91" s="198">
        <v>0</v>
      </c>
      <c r="AA91" s="197">
        <v>0</v>
      </c>
      <c r="AB91" s="114">
        <v>0</v>
      </c>
      <c r="AC91" s="196">
        <v>0</v>
      </c>
      <c r="AD91" s="113">
        <f t="shared" si="10"/>
        <v>0</v>
      </c>
      <c r="AE91" s="32"/>
      <c r="AF91" s="39"/>
      <c r="AG91" s="38"/>
    </row>
    <row r="92" spans="1:33" s="27" customFormat="1" hidden="1" x14ac:dyDescent="0.25">
      <c r="A92" s="30"/>
      <c r="B92" s="122"/>
      <c r="C92" s="121"/>
      <c r="D92" s="121"/>
      <c r="E92" s="121"/>
      <c r="F92" s="122"/>
      <c r="I92" s="30">
        <f t="shared" si="11"/>
        <v>0</v>
      </c>
      <c r="J92" s="30">
        <f>IF(I92=1,1,IF(SUM(J93:J$171)+SUM(I$26:I92)&lt;$I$22,1,0))</f>
        <v>0</v>
      </c>
      <c r="K92" s="33">
        <f t="shared" si="12"/>
        <v>0</v>
      </c>
      <c r="L92" s="33">
        <f t="shared" si="13"/>
        <v>0</v>
      </c>
      <c r="M92" s="33"/>
      <c r="N92" s="33"/>
      <c r="O92" s="33"/>
      <c r="P92" s="33"/>
      <c r="Q92" s="33"/>
      <c r="R92" s="33"/>
      <c r="S92" s="33"/>
      <c r="T92" s="200"/>
      <c r="U92" s="48"/>
      <c r="V92" s="569" t="s">
        <v>19</v>
      </c>
      <c r="W92" s="569"/>
      <c r="X92" s="131" t="s">
        <v>19</v>
      </c>
      <c r="Y92" s="199">
        <v>0</v>
      </c>
      <c r="Z92" s="198">
        <v>0</v>
      </c>
      <c r="AA92" s="197">
        <v>0</v>
      </c>
      <c r="AB92" s="114">
        <v>0</v>
      </c>
      <c r="AC92" s="196">
        <v>0</v>
      </c>
      <c r="AD92" s="113">
        <f t="shared" si="10"/>
        <v>0</v>
      </c>
      <c r="AE92" s="32"/>
      <c r="AF92" s="39"/>
      <c r="AG92" s="38"/>
    </row>
    <row r="93" spans="1:33" s="27" customFormat="1" hidden="1" x14ac:dyDescent="0.25">
      <c r="A93" s="30"/>
      <c r="B93" s="122"/>
      <c r="C93" s="121"/>
      <c r="D93" s="121"/>
      <c r="E93" s="121"/>
      <c r="F93" s="122"/>
      <c r="I93" s="30">
        <f t="shared" si="11"/>
        <v>0</v>
      </c>
      <c r="J93" s="30">
        <f>IF(I93=1,1,IF(SUM(J94:J$171)+SUM(I$26:I93)&lt;$I$22,1,0))</f>
        <v>0</v>
      </c>
      <c r="K93" s="33">
        <f t="shared" si="12"/>
        <v>0</v>
      </c>
      <c r="L93" s="33">
        <f t="shared" si="13"/>
        <v>0</v>
      </c>
      <c r="M93" s="33"/>
      <c r="N93" s="33"/>
      <c r="O93" s="33"/>
      <c r="P93" s="33"/>
      <c r="Q93" s="33"/>
      <c r="R93" s="33"/>
      <c r="S93" s="33"/>
      <c r="T93" s="200"/>
      <c r="U93" s="48"/>
      <c r="V93" s="569" t="s">
        <v>19</v>
      </c>
      <c r="W93" s="569"/>
      <c r="X93" s="131" t="s">
        <v>19</v>
      </c>
      <c r="Y93" s="199">
        <v>0</v>
      </c>
      <c r="Z93" s="198">
        <v>0</v>
      </c>
      <c r="AA93" s="197">
        <v>0</v>
      </c>
      <c r="AB93" s="114">
        <v>0</v>
      </c>
      <c r="AC93" s="196">
        <v>0</v>
      </c>
      <c r="AD93" s="113">
        <f t="shared" si="10"/>
        <v>0</v>
      </c>
      <c r="AE93" s="32"/>
      <c r="AF93" s="39"/>
      <c r="AG93" s="38"/>
    </row>
    <row r="94" spans="1:33" s="27" customFormat="1" hidden="1" x14ac:dyDescent="0.25">
      <c r="A94" s="30"/>
      <c r="B94" s="122"/>
      <c r="C94" s="121"/>
      <c r="D94" s="121"/>
      <c r="E94" s="121"/>
      <c r="F94" s="122"/>
      <c r="I94" s="30">
        <f t="shared" si="11"/>
        <v>0</v>
      </c>
      <c r="J94" s="30">
        <f>IF(I94=1,1,IF(SUM(J95:J$171)+SUM(I$26:I94)&lt;$I$22,1,0))</f>
        <v>0</v>
      </c>
      <c r="K94" s="33">
        <f t="shared" si="12"/>
        <v>0</v>
      </c>
      <c r="L94" s="33">
        <f t="shared" si="13"/>
        <v>0</v>
      </c>
      <c r="M94" s="33"/>
      <c r="N94" s="33"/>
      <c r="O94" s="33"/>
      <c r="P94" s="33"/>
      <c r="Q94" s="33"/>
      <c r="R94" s="33"/>
      <c r="S94" s="33"/>
      <c r="T94" s="200"/>
      <c r="U94" s="48"/>
      <c r="V94" s="569" t="s">
        <v>19</v>
      </c>
      <c r="W94" s="569"/>
      <c r="X94" s="131" t="s">
        <v>19</v>
      </c>
      <c r="Y94" s="199">
        <v>0</v>
      </c>
      <c r="Z94" s="198">
        <v>0</v>
      </c>
      <c r="AA94" s="197">
        <v>0</v>
      </c>
      <c r="AB94" s="114">
        <v>0</v>
      </c>
      <c r="AC94" s="196">
        <v>0</v>
      </c>
      <c r="AD94" s="113">
        <f t="shared" si="10"/>
        <v>0</v>
      </c>
      <c r="AE94" s="32"/>
      <c r="AF94" s="39"/>
      <c r="AG94" s="38"/>
    </row>
    <row r="95" spans="1:33" s="27" customFormat="1" hidden="1" x14ac:dyDescent="0.25">
      <c r="A95" s="30"/>
      <c r="B95" s="122"/>
      <c r="C95" s="121"/>
      <c r="D95" s="121"/>
      <c r="E95" s="121"/>
      <c r="F95" s="122"/>
      <c r="I95" s="30">
        <f t="shared" si="11"/>
        <v>0</v>
      </c>
      <c r="J95" s="30">
        <f>IF(I95=1,1,IF(SUM(J96:J$171)+SUM(I$26:I95)&lt;$I$22,1,0))</f>
        <v>0</v>
      </c>
      <c r="K95" s="33">
        <f t="shared" si="12"/>
        <v>0</v>
      </c>
      <c r="L95" s="33">
        <f t="shared" si="13"/>
        <v>0</v>
      </c>
      <c r="M95" s="33"/>
      <c r="N95" s="33"/>
      <c r="O95" s="33"/>
      <c r="P95" s="33"/>
      <c r="Q95" s="33"/>
      <c r="R95" s="33"/>
      <c r="S95" s="33"/>
      <c r="T95" s="200"/>
      <c r="U95" s="48"/>
      <c r="V95" s="569" t="s">
        <v>19</v>
      </c>
      <c r="W95" s="569"/>
      <c r="X95" s="131" t="s">
        <v>19</v>
      </c>
      <c r="Y95" s="199">
        <v>0</v>
      </c>
      <c r="Z95" s="198">
        <v>0</v>
      </c>
      <c r="AA95" s="197">
        <v>0</v>
      </c>
      <c r="AB95" s="114">
        <v>0</v>
      </c>
      <c r="AC95" s="196">
        <v>0</v>
      </c>
      <c r="AD95" s="113">
        <f t="shared" si="10"/>
        <v>0</v>
      </c>
      <c r="AE95" s="32"/>
      <c r="AF95" s="39"/>
      <c r="AG95" s="38"/>
    </row>
    <row r="96" spans="1:33" s="27" customFormat="1" hidden="1" x14ac:dyDescent="0.25">
      <c r="A96" s="30"/>
      <c r="B96" s="122"/>
      <c r="C96" s="121"/>
      <c r="D96" s="121"/>
      <c r="E96" s="121"/>
      <c r="F96" s="122"/>
      <c r="I96" s="30">
        <f t="shared" si="11"/>
        <v>0</v>
      </c>
      <c r="J96" s="30">
        <f>IF(I96=1,1,IF(SUM(J97:J$171)+SUM(I$26:I96)&lt;$I$22,1,0))</f>
        <v>0</v>
      </c>
      <c r="K96" s="33">
        <f t="shared" si="12"/>
        <v>0</v>
      </c>
      <c r="L96" s="33">
        <f t="shared" si="13"/>
        <v>0</v>
      </c>
      <c r="M96" s="33"/>
      <c r="N96" s="33"/>
      <c r="O96" s="33"/>
      <c r="P96" s="33"/>
      <c r="Q96" s="33"/>
      <c r="R96" s="33"/>
      <c r="S96" s="33"/>
      <c r="T96" s="200"/>
      <c r="U96" s="48"/>
      <c r="V96" s="569" t="s">
        <v>19</v>
      </c>
      <c r="W96" s="569"/>
      <c r="X96" s="131" t="s">
        <v>19</v>
      </c>
      <c r="Y96" s="199">
        <v>0</v>
      </c>
      <c r="Z96" s="198">
        <v>0</v>
      </c>
      <c r="AA96" s="197">
        <v>0</v>
      </c>
      <c r="AB96" s="114">
        <v>0</v>
      </c>
      <c r="AC96" s="196">
        <v>0</v>
      </c>
      <c r="AD96" s="113">
        <f t="shared" si="10"/>
        <v>0</v>
      </c>
      <c r="AE96" s="32"/>
      <c r="AF96" s="39"/>
      <c r="AG96" s="38"/>
    </row>
    <row r="97" spans="1:33" s="27" customFormat="1" hidden="1" x14ac:dyDescent="0.25">
      <c r="A97" s="30"/>
      <c r="B97" s="122"/>
      <c r="C97" s="121"/>
      <c r="D97" s="121"/>
      <c r="E97" s="121"/>
      <c r="F97" s="122"/>
      <c r="I97" s="30">
        <f t="shared" si="11"/>
        <v>0</v>
      </c>
      <c r="J97" s="30">
        <f>IF(I97=1,1,IF(SUM(J98:J$171)+SUM(I$26:I97)&lt;$I$22,1,0))</f>
        <v>0</v>
      </c>
      <c r="K97" s="33">
        <f t="shared" si="12"/>
        <v>0</v>
      </c>
      <c r="L97" s="33">
        <f t="shared" si="13"/>
        <v>0</v>
      </c>
      <c r="M97" s="33"/>
      <c r="N97" s="33"/>
      <c r="O97" s="33"/>
      <c r="P97" s="33"/>
      <c r="Q97" s="33"/>
      <c r="R97" s="33"/>
      <c r="S97" s="33"/>
      <c r="T97" s="200"/>
      <c r="U97" s="48"/>
      <c r="V97" s="569" t="s">
        <v>19</v>
      </c>
      <c r="W97" s="569"/>
      <c r="X97" s="131" t="s">
        <v>19</v>
      </c>
      <c r="Y97" s="199">
        <v>0</v>
      </c>
      <c r="Z97" s="198">
        <v>0</v>
      </c>
      <c r="AA97" s="197">
        <v>0</v>
      </c>
      <c r="AB97" s="114">
        <v>0</v>
      </c>
      <c r="AC97" s="196">
        <v>0</v>
      </c>
      <c r="AD97" s="113">
        <f t="shared" si="10"/>
        <v>0</v>
      </c>
      <c r="AE97" s="32"/>
      <c r="AF97" s="39"/>
      <c r="AG97" s="38"/>
    </row>
    <row r="98" spans="1:33" s="27" customFormat="1" ht="14.45" hidden="1" customHeight="1" x14ac:dyDescent="0.25">
      <c r="A98" s="30"/>
      <c r="B98" s="122"/>
      <c r="C98" s="121"/>
      <c r="D98" s="121"/>
      <c r="E98" s="121"/>
      <c r="F98" s="122"/>
      <c r="I98" s="30">
        <f t="shared" si="11"/>
        <v>0</v>
      </c>
      <c r="J98" s="30">
        <f>IF(I98=1,1,IF(SUM(J99:J$171)+SUM(I$26:I98)&lt;$I$22,1,0))</f>
        <v>0</v>
      </c>
      <c r="K98" s="33">
        <f t="shared" si="12"/>
        <v>0</v>
      </c>
      <c r="L98" s="33">
        <f t="shared" si="13"/>
        <v>0</v>
      </c>
      <c r="M98" s="33"/>
      <c r="N98" s="33"/>
      <c r="O98" s="33"/>
      <c r="P98" s="33"/>
      <c r="Q98" s="33"/>
      <c r="R98" s="33"/>
      <c r="S98" s="33"/>
      <c r="T98" s="200"/>
      <c r="U98" s="48"/>
      <c r="V98" s="569" t="s">
        <v>19</v>
      </c>
      <c r="W98" s="569"/>
      <c r="X98" s="131" t="s">
        <v>19</v>
      </c>
      <c r="Y98" s="199">
        <v>0</v>
      </c>
      <c r="Z98" s="198">
        <v>0</v>
      </c>
      <c r="AA98" s="197">
        <v>0</v>
      </c>
      <c r="AB98" s="114">
        <v>0</v>
      </c>
      <c r="AC98" s="196">
        <v>0</v>
      </c>
      <c r="AD98" s="113">
        <f t="shared" si="10"/>
        <v>0</v>
      </c>
      <c r="AE98" s="32"/>
      <c r="AF98" s="39"/>
      <c r="AG98" s="38"/>
    </row>
    <row r="99" spans="1:33" s="27" customFormat="1" hidden="1" x14ac:dyDescent="0.25">
      <c r="A99" s="30"/>
      <c r="B99" s="122"/>
      <c r="C99" s="121"/>
      <c r="D99" s="121"/>
      <c r="E99" s="121"/>
      <c r="F99" s="122"/>
      <c r="I99" s="30">
        <f t="shared" si="11"/>
        <v>0</v>
      </c>
      <c r="J99" s="30">
        <f>IF(I99=1,1,IF(SUM(J100:J$171)+SUM(I$26:I99)&lt;$I$22,1,0))</f>
        <v>0</v>
      </c>
      <c r="K99" s="33">
        <f t="shared" si="12"/>
        <v>0</v>
      </c>
      <c r="L99" s="33">
        <f t="shared" si="13"/>
        <v>0</v>
      </c>
      <c r="M99" s="33"/>
      <c r="N99" s="33"/>
      <c r="O99" s="33"/>
      <c r="P99" s="33"/>
      <c r="Q99" s="33"/>
      <c r="R99" s="33"/>
      <c r="S99" s="33"/>
      <c r="T99" s="200"/>
      <c r="U99" s="48"/>
      <c r="V99" s="569" t="s">
        <v>19</v>
      </c>
      <c r="W99" s="569"/>
      <c r="X99" s="131" t="s">
        <v>19</v>
      </c>
      <c r="Y99" s="199">
        <v>0</v>
      </c>
      <c r="Z99" s="198">
        <v>0</v>
      </c>
      <c r="AA99" s="197">
        <v>0</v>
      </c>
      <c r="AB99" s="114">
        <v>0</v>
      </c>
      <c r="AC99" s="196">
        <v>0</v>
      </c>
      <c r="AD99" s="113">
        <f t="shared" si="10"/>
        <v>0</v>
      </c>
      <c r="AE99" s="32"/>
      <c r="AF99" s="39"/>
      <c r="AG99" s="38"/>
    </row>
    <row r="100" spans="1:33" s="27" customFormat="1" hidden="1" x14ac:dyDescent="0.25">
      <c r="A100" s="30"/>
      <c r="B100" s="122"/>
      <c r="C100" s="121"/>
      <c r="D100" s="121"/>
      <c r="E100" s="121"/>
      <c r="F100" s="122"/>
      <c r="I100" s="30">
        <f t="shared" si="11"/>
        <v>0</v>
      </c>
      <c r="J100" s="30">
        <f>IF(I100=1,1,IF(SUM(J101:J$171)+SUM(I$26:I100)&lt;$I$22,1,0))</f>
        <v>0</v>
      </c>
      <c r="K100" s="33">
        <f t="shared" si="12"/>
        <v>0</v>
      </c>
      <c r="L100" s="33">
        <f t="shared" si="13"/>
        <v>0</v>
      </c>
      <c r="M100" s="33"/>
      <c r="N100" s="33"/>
      <c r="O100" s="33"/>
      <c r="P100" s="33"/>
      <c r="Q100" s="33"/>
      <c r="R100" s="33"/>
      <c r="S100" s="33"/>
      <c r="T100" s="200"/>
      <c r="U100" s="48"/>
      <c r="V100" s="569" t="s">
        <v>19</v>
      </c>
      <c r="W100" s="569"/>
      <c r="X100" s="131" t="s">
        <v>19</v>
      </c>
      <c r="Y100" s="199">
        <v>0</v>
      </c>
      <c r="Z100" s="198">
        <v>0</v>
      </c>
      <c r="AA100" s="197">
        <v>0</v>
      </c>
      <c r="AB100" s="114">
        <v>0</v>
      </c>
      <c r="AC100" s="196">
        <v>0</v>
      </c>
      <c r="AD100" s="113">
        <f t="shared" si="10"/>
        <v>0</v>
      </c>
      <c r="AE100" s="32"/>
      <c r="AF100" s="39"/>
      <c r="AG100" s="38"/>
    </row>
    <row r="101" spans="1:33" s="27" customFormat="1" hidden="1" x14ac:dyDescent="0.25">
      <c r="A101" s="30"/>
      <c r="B101" s="122"/>
      <c r="C101" s="121"/>
      <c r="D101" s="121"/>
      <c r="E101" s="121"/>
      <c r="F101" s="122"/>
      <c r="I101" s="30">
        <f t="shared" si="11"/>
        <v>0</v>
      </c>
      <c r="J101" s="30">
        <f>IF(I101=1,1,IF(SUM(J102:J$171)+SUM(I$26:I101)&lt;$I$22,1,0))</f>
        <v>0</v>
      </c>
      <c r="K101" s="33">
        <f t="shared" si="12"/>
        <v>0</v>
      </c>
      <c r="L101" s="33">
        <f t="shared" si="13"/>
        <v>0</v>
      </c>
      <c r="M101" s="33"/>
      <c r="N101" s="33"/>
      <c r="O101" s="33"/>
      <c r="P101" s="33"/>
      <c r="Q101" s="33"/>
      <c r="R101" s="33"/>
      <c r="S101" s="33"/>
      <c r="T101" s="200"/>
      <c r="U101" s="48"/>
      <c r="V101" s="569" t="s">
        <v>19</v>
      </c>
      <c r="W101" s="569"/>
      <c r="X101" s="131" t="s">
        <v>19</v>
      </c>
      <c r="Y101" s="199">
        <v>0</v>
      </c>
      <c r="Z101" s="198">
        <v>0</v>
      </c>
      <c r="AA101" s="197">
        <v>0</v>
      </c>
      <c r="AB101" s="114">
        <v>0</v>
      </c>
      <c r="AC101" s="196">
        <v>0</v>
      </c>
      <c r="AD101" s="113">
        <f t="shared" si="10"/>
        <v>0</v>
      </c>
      <c r="AE101" s="32"/>
      <c r="AF101" s="39"/>
      <c r="AG101" s="38"/>
    </row>
    <row r="102" spans="1:33" s="27" customFormat="1" hidden="1" x14ac:dyDescent="0.25">
      <c r="A102" s="30"/>
      <c r="B102" s="122"/>
      <c r="C102" s="121"/>
      <c r="D102" s="121"/>
      <c r="E102" s="121"/>
      <c r="F102" s="122"/>
      <c r="I102" s="30">
        <f t="shared" si="11"/>
        <v>0</v>
      </c>
      <c r="J102" s="30">
        <f>IF(I102=1,1,IF(SUM(J103:J$171)+SUM(I$26:I102)&lt;$I$22,1,0))</f>
        <v>0</v>
      </c>
      <c r="K102" s="33">
        <f t="shared" si="12"/>
        <v>0</v>
      </c>
      <c r="L102" s="33">
        <f t="shared" si="13"/>
        <v>0</v>
      </c>
      <c r="M102" s="33"/>
      <c r="N102" s="33"/>
      <c r="O102" s="33"/>
      <c r="P102" s="33"/>
      <c r="Q102" s="33"/>
      <c r="R102" s="33"/>
      <c r="S102" s="33"/>
      <c r="T102" s="200"/>
      <c r="U102" s="48"/>
      <c r="V102" s="569" t="s">
        <v>19</v>
      </c>
      <c r="W102" s="569"/>
      <c r="X102" s="131" t="s">
        <v>19</v>
      </c>
      <c r="Y102" s="199">
        <v>0</v>
      </c>
      <c r="Z102" s="198">
        <v>0</v>
      </c>
      <c r="AA102" s="197">
        <v>0</v>
      </c>
      <c r="AB102" s="114">
        <v>0</v>
      </c>
      <c r="AC102" s="196">
        <v>0</v>
      </c>
      <c r="AD102" s="113">
        <f t="shared" si="10"/>
        <v>0</v>
      </c>
      <c r="AE102" s="32"/>
      <c r="AF102" s="39"/>
      <c r="AG102" s="38"/>
    </row>
    <row r="103" spans="1:33" s="27" customFormat="1" hidden="1" x14ac:dyDescent="0.25">
      <c r="A103" s="30"/>
      <c r="B103" s="122"/>
      <c r="C103" s="121"/>
      <c r="D103" s="121"/>
      <c r="E103" s="121"/>
      <c r="F103" s="122"/>
      <c r="I103" s="30">
        <f t="shared" si="11"/>
        <v>0</v>
      </c>
      <c r="J103" s="30">
        <f>IF(I103=1,1,IF(SUM(J104:J$171)+SUM(I$26:I103)&lt;$I$22,1,0))</f>
        <v>0</v>
      </c>
      <c r="K103" s="33">
        <f t="shared" si="12"/>
        <v>0</v>
      </c>
      <c r="L103" s="33">
        <f t="shared" si="13"/>
        <v>0</v>
      </c>
      <c r="M103" s="33"/>
      <c r="N103" s="33"/>
      <c r="O103" s="33"/>
      <c r="P103" s="33"/>
      <c r="Q103" s="33"/>
      <c r="R103" s="33"/>
      <c r="S103" s="33"/>
      <c r="T103" s="200"/>
      <c r="U103" s="48"/>
      <c r="V103" s="569" t="s">
        <v>19</v>
      </c>
      <c r="W103" s="569"/>
      <c r="X103" s="131" t="s">
        <v>19</v>
      </c>
      <c r="Y103" s="199">
        <v>0</v>
      </c>
      <c r="Z103" s="198">
        <v>0</v>
      </c>
      <c r="AA103" s="197">
        <v>0</v>
      </c>
      <c r="AB103" s="114">
        <v>0</v>
      </c>
      <c r="AC103" s="196">
        <v>0</v>
      </c>
      <c r="AD103" s="113">
        <f t="shared" si="10"/>
        <v>0</v>
      </c>
      <c r="AE103" s="32"/>
      <c r="AF103" s="39"/>
      <c r="AG103" s="38"/>
    </row>
    <row r="104" spans="1:33" s="27" customFormat="1" x14ac:dyDescent="0.25">
      <c r="A104" s="30"/>
      <c r="B104" s="122"/>
      <c r="C104" s="121"/>
      <c r="D104" s="121"/>
      <c r="E104" s="121"/>
      <c r="F104" s="122"/>
      <c r="I104" s="30">
        <f t="shared" si="11"/>
        <v>0</v>
      </c>
      <c r="J104" s="30">
        <f>IF(I104=1,1,IF(SUM(J105:J$171)+SUM(I$26:I104)&lt;$I$22,1,0))</f>
        <v>1</v>
      </c>
      <c r="K104" s="33">
        <f t="shared" si="12"/>
        <v>1</v>
      </c>
      <c r="L104" s="33">
        <f t="shared" si="13"/>
        <v>1</v>
      </c>
      <c r="M104" s="33"/>
      <c r="N104" s="33"/>
      <c r="O104" s="33"/>
      <c r="P104" s="33"/>
      <c r="Q104" s="33"/>
      <c r="R104" s="33"/>
      <c r="S104" s="33"/>
      <c r="T104" s="200"/>
      <c r="U104" s="48"/>
      <c r="V104" s="569" t="s">
        <v>19</v>
      </c>
      <c r="W104" s="569"/>
      <c r="X104" s="131" t="s">
        <v>19</v>
      </c>
      <c r="Y104" s="199">
        <v>0</v>
      </c>
      <c r="Z104" s="198">
        <v>0</v>
      </c>
      <c r="AA104" s="197">
        <v>0</v>
      </c>
      <c r="AB104" s="114">
        <v>0</v>
      </c>
      <c r="AC104" s="196">
        <v>0</v>
      </c>
      <c r="AD104" s="113">
        <f t="shared" si="10"/>
        <v>0</v>
      </c>
      <c r="AE104" s="32"/>
      <c r="AF104" s="39"/>
      <c r="AG104" s="38"/>
    </row>
    <row r="105" spans="1:33" s="27" customFormat="1" x14ac:dyDescent="0.25">
      <c r="A105" s="31"/>
      <c r="B105" s="31"/>
      <c r="C105" s="31"/>
      <c r="D105" s="31"/>
      <c r="E105" s="31"/>
      <c r="F105" s="31"/>
      <c r="I105" s="30">
        <v>1</v>
      </c>
      <c r="J105" s="30">
        <f>IF(I105=1,1,IF(SUM(J108:J$171)+SUM(I$26:I105)&lt;$I$22,1,0))</f>
        <v>1</v>
      </c>
      <c r="K105" s="33">
        <f t="shared" si="12"/>
        <v>1</v>
      </c>
      <c r="L105" s="33">
        <f t="shared" si="13"/>
        <v>1</v>
      </c>
      <c r="M105" s="33"/>
      <c r="N105" s="33"/>
      <c r="O105" s="33"/>
      <c r="P105" s="33"/>
      <c r="Q105" s="33"/>
      <c r="R105" s="33"/>
      <c r="S105" s="33"/>
      <c r="T105" s="195"/>
      <c r="U105" s="48"/>
      <c r="V105" s="570"/>
      <c r="W105" s="570"/>
      <c r="X105" s="194"/>
      <c r="Y105" s="193"/>
      <c r="Z105" s="191"/>
      <c r="AA105" s="192"/>
      <c r="AB105" s="191"/>
      <c r="AC105" s="160" t="s">
        <v>43</v>
      </c>
      <c r="AD105" s="190">
        <f>AD42+AD63+AD84</f>
        <v>43117.270900000003</v>
      </c>
      <c r="AE105" s="32"/>
      <c r="AF105" s="39"/>
      <c r="AG105" s="38"/>
    </row>
    <row r="106" spans="1:33" s="101" customFormat="1" ht="14.45" customHeight="1" x14ac:dyDescent="0.25">
      <c r="A106" s="30"/>
      <c r="B106" s="122"/>
      <c r="C106" s="121"/>
      <c r="D106" s="121"/>
      <c r="E106" s="121"/>
      <c r="F106" s="122"/>
      <c r="G106" s="64"/>
      <c r="H106" s="63"/>
      <c r="I106" s="30">
        <v>1</v>
      </c>
      <c r="J106" s="30">
        <f>H106</f>
        <v>0</v>
      </c>
      <c r="K106" s="33">
        <f t="shared" si="12"/>
        <v>1</v>
      </c>
      <c r="L106" s="33">
        <f t="shared" si="13"/>
        <v>1</v>
      </c>
      <c r="M106" s="33"/>
      <c r="N106" s="33"/>
      <c r="O106" s="33"/>
      <c r="P106" s="33"/>
      <c r="Q106" s="33"/>
      <c r="R106" s="33"/>
      <c r="S106" s="61"/>
      <c r="T106" s="157">
        <v>1</v>
      </c>
      <c r="U106" s="168"/>
      <c r="V106" s="185"/>
      <c r="W106" s="185"/>
      <c r="X106" s="185"/>
      <c r="Y106" s="184"/>
      <c r="Z106" s="183"/>
      <c r="AA106" s="183"/>
      <c r="AB106" s="189" t="s">
        <v>42</v>
      </c>
      <c r="AC106" s="188">
        <v>0.84040000000000004</v>
      </c>
      <c r="AD106" s="187">
        <f>$AD$105*AC106*T106</f>
        <v>36235.754464360005</v>
      </c>
      <c r="AE106" s="102"/>
      <c r="AF106" s="104"/>
      <c r="AG106" s="103"/>
    </row>
    <row r="107" spans="1:33" s="101" customFormat="1" ht="22.35" customHeight="1" x14ac:dyDescent="0.25">
      <c r="A107" s="112"/>
      <c r="B107" s="112"/>
      <c r="C107" s="112"/>
      <c r="D107" s="112"/>
      <c r="E107" s="112"/>
      <c r="F107" s="112"/>
      <c r="I107" s="30">
        <v>1</v>
      </c>
      <c r="J107" s="30">
        <f>IF(I107=1,1,IF(SUM(J110:J$171)+SUM(I$26:I107)&lt;$I$22,1,0))</f>
        <v>1</v>
      </c>
      <c r="K107" s="33">
        <f t="shared" si="12"/>
        <v>1</v>
      </c>
      <c r="L107" s="33">
        <f t="shared" si="13"/>
        <v>1</v>
      </c>
      <c r="M107" s="33"/>
      <c r="N107" s="33"/>
      <c r="O107" s="33"/>
      <c r="P107" s="33"/>
      <c r="Q107" s="33"/>
      <c r="R107" s="33"/>
      <c r="S107" s="61"/>
      <c r="T107" s="186"/>
      <c r="U107" s="168"/>
      <c r="V107" s="185"/>
      <c r="W107" s="185"/>
      <c r="X107" s="185"/>
      <c r="Y107" s="184"/>
      <c r="Z107" s="183"/>
      <c r="AA107" s="183"/>
      <c r="AB107" s="182"/>
      <c r="AC107" s="181" t="s">
        <v>41</v>
      </c>
      <c r="AD107" s="180">
        <f>AD105+AD106</f>
        <v>79353.025364360015</v>
      </c>
      <c r="AE107" s="102"/>
      <c r="AF107" s="104"/>
      <c r="AG107" s="103"/>
    </row>
    <row r="108" spans="1:33" s="101" customFormat="1" ht="25.35" customHeight="1" x14ac:dyDescent="0.25">
      <c r="A108" s="112"/>
      <c r="B108" s="112"/>
      <c r="C108" s="112"/>
      <c r="D108" s="112"/>
      <c r="E108" s="112"/>
      <c r="F108" s="112"/>
      <c r="G108" s="100"/>
      <c r="H108" s="100"/>
      <c r="I108" s="30">
        <v>1</v>
      </c>
      <c r="J108" s="30">
        <f>IF(I108=1,1,IF(SUM(J110:J$171)+SUM(I$26:I108)&lt;$I$22,1,0))</f>
        <v>1</v>
      </c>
      <c r="K108" s="33">
        <f t="shared" si="12"/>
        <v>1</v>
      </c>
      <c r="L108" s="33">
        <f t="shared" si="13"/>
        <v>1</v>
      </c>
      <c r="M108" s="33"/>
      <c r="N108" s="33"/>
      <c r="O108" s="33"/>
      <c r="P108" s="33"/>
      <c r="Q108" s="33"/>
      <c r="R108" s="33"/>
      <c r="S108" s="61"/>
      <c r="T108" s="179" t="s">
        <v>40</v>
      </c>
      <c r="U108" s="168"/>
      <c r="V108" s="178" t="s">
        <v>39</v>
      </c>
      <c r="W108" s="177"/>
      <c r="X108" s="167"/>
      <c r="Y108" s="177"/>
      <c r="Z108" s="176"/>
      <c r="AA108" s="176"/>
      <c r="AB108" s="176"/>
      <c r="AC108" s="125"/>
      <c r="AD108" s="175"/>
      <c r="AE108" s="102"/>
      <c r="AF108" s="104"/>
      <c r="AG108" s="103"/>
    </row>
    <row r="109" spans="1:33" s="101" customFormat="1" ht="14.45" customHeight="1" x14ac:dyDescent="0.25">
      <c r="A109" s="112"/>
      <c r="B109" s="112"/>
      <c r="C109" s="112"/>
      <c r="D109" s="112"/>
      <c r="E109" s="112"/>
      <c r="F109" s="112"/>
      <c r="G109" s="64"/>
      <c r="H109" s="63"/>
      <c r="I109" s="30">
        <v>1</v>
      </c>
      <c r="J109" s="30">
        <f t="shared" ref="J109:J118" si="14">I109</f>
        <v>1</v>
      </c>
      <c r="K109" s="33">
        <f t="shared" si="12"/>
        <v>1</v>
      </c>
      <c r="L109" s="33">
        <f t="shared" si="13"/>
        <v>1</v>
      </c>
      <c r="M109" s="33"/>
      <c r="N109" s="33"/>
      <c r="O109" s="33"/>
      <c r="P109" s="33"/>
      <c r="Q109" s="33"/>
      <c r="R109" s="33"/>
      <c r="S109" s="61"/>
      <c r="T109" s="157">
        <v>1</v>
      </c>
      <c r="U109" s="168"/>
      <c r="V109" s="169"/>
      <c r="W109" s="169"/>
      <c r="X109" s="169"/>
      <c r="Y109" s="164"/>
      <c r="Z109" s="164" t="s">
        <v>38</v>
      </c>
      <c r="AA109" s="174">
        <v>0.3</v>
      </c>
      <c r="AB109" s="173" t="s">
        <v>37</v>
      </c>
      <c r="AC109" s="172">
        <v>0.16300804173005867</v>
      </c>
      <c r="AD109" s="113">
        <f>ROUND($AD$107*AC109*T109,4)</f>
        <v>12935.1813</v>
      </c>
      <c r="AE109" s="102"/>
      <c r="AF109" s="104"/>
      <c r="AG109" s="103"/>
    </row>
    <row r="110" spans="1:33" s="101" customFormat="1" ht="14.45" hidden="1" customHeight="1" x14ac:dyDescent="0.25">
      <c r="A110" s="112"/>
      <c r="B110" s="112"/>
      <c r="C110" s="112"/>
      <c r="D110" s="112"/>
      <c r="E110" s="112"/>
      <c r="F110" s="112"/>
      <c r="G110" s="64"/>
      <c r="H110" s="63"/>
      <c r="I110" s="30">
        <f t="shared" ref="I110:I118" si="15">IF($AD110=0,0,1)</f>
        <v>0</v>
      </c>
      <c r="J110" s="30">
        <f t="shared" si="14"/>
        <v>0</v>
      </c>
      <c r="K110" s="33">
        <f t="shared" si="12"/>
        <v>0</v>
      </c>
      <c r="L110" s="33">
        <f t="shared" si="13"/>
        <v>0</v>
      </c>
      <c r="M110" s="33"/>
      <c r="N110" s="33"/>
      <c r="O110" s="33"/>
      <c r="P110" s="33"/>
      <c r="Q110" s="33"/>
      <c r="R110" s="33"/>
      <c r="S110" s="61"/>
      <c r="T110" s="157">
        <v>0</v>
      </c>
      <c r="U110" s="168"/>
      <c r="V110" s="169"/>
      <c r="W110" s="169"/>
      <c r="X110" s="169"/>
      <c r="Y110" s="166"/>
      <c r="Z110" s="171"/>
      <c r="AA110" s="170"/>
      <c r="AB110" s="164" t="s">
        <v>36</v>
      </c>
      <c r="AC110" s="163">
        <v>0.05</v>
      </c>
      <c r="AD110" s="113">
        <f t="shared" ref="AD110:AD118" si="16">ROUND($AD$107*AC110*T110,4)</f>
        <v>0</v>
      </c>
      <c r="AE110" s="102"/>
      <c r="AF110" s="104"/>
      <c r="AG110" s="103"/>
    </row>
    <row r="111" spans="1:33" s="101" customFormat="1" ht="14.45" hidden="1" customHeight="1" x14ac:dyDescent="0.25">
      <c r="A111" s="112"/>
      <c r="B111" s="112"/>
      <c r="C111" s="112"/>
      <c r="D111" s="112"/>
      <c r="E111" s="112"/>
      <c r="F111" s="112"/>
      <c r="G111" s="64"/>
      <c r="H111" s="63"/>
      <c r="I111" s="30">
        <f t="shared" si="15"/>
        <v>0</v>
      </c>
      <c r="J111" s="30">
        <f t="shared" si="14"/>
        <v>0</v>
      </c>
      <c r="K111" s="33">
        <f t="shared" si="12"/>
        <v>0</v>
      </c>
      <c r="L111" s="33">
        <f t="shared" si="13"/>
        <v>0</v>
      </c>
      <c r="M111" s="33"/>
      <c r="N111" s="33"/>
      <c r="O111" s="33"/>
      <c r="P111" s="33"/>
      <c r="Q111" s="33"/>
      <c r="R111" s="33"/>
      <c r="S111" s="61"/>
      <c r="T111" s="157">
        <v>0</v>
      </c>
      <c r="U111" s="168"/>
      <c r="V111" s="169"/>
      <c r="W111" s="169"/>
      <c r="X111" s="169"/>
      <c r="Y111" s="166"/>
      <c r="Z111" s="165"/>
      <c r="AA111" s="165"/>
      <c r="AB111" s="164" t="s">
        <v>36</v>
      </c>
      <c r="AC111" s="163">
        <v>7.6999999999999999E-2</v>
      </c>
      <c r="AD111" s="113">
        <f t="shared" si="16"/>
        <v>0</v>
      </c>
      <c r="AE111" s="102"/>
      <c r="AF111" s="104"/>
      <c r="AG111" s="103"/>
    </row>
    <row r="112" spans="1:33" s="101" customFormat="1" ht="14.45" hidden="1" customHeight="1" x14ac:dyDescent="0.25">
      <c r="A112" s="112"/>
      <c r="B112" s="112"/>
      <c r="C112" s="112"/>
      <c r="D112" s="112"/>
      <c r="E112" s="112"/>
      <c r="F112" s="112"/>
      <c r="G112" s="64"/>
      <c r="H112" s="63"/>
      <c r="I112" s="30">
        <f t="shared" si="15"/>
        <v>0</v>
      </c>
      <c r="J112" s="30">
        <f t="shared" si="14"/>
        <v>0</v>
      </c>
      <c r="K112" s="33">
        <f t="shared" si="12"/>
        <v>0</v>
      </c>
      <c r="L112" s="33">
        <f t="shared" si="13"/>
        <v>0</v>
      </c>
      <c r="M112" s="33"/>
      <c r="N112" s="33"/>
      <c r="O112" s="33"/>
      <c r="P112" s="33"/>
      <c r="Q112" s="33"/>
      <c r="R112" s="33"/>
      <c r="S112" s="61"/>
      <c r="T112" s="157">
        <v>0</v>
      </c>
      <c r="U112" s="168"/>
      <c r="V112" s="169"/>
      <c r="W112" s="169"/>
      <c r="X112" s="169"/>
      <c r="Y112" s="166"/>
      <c r="Z112" s="165"/>
      <c r="AA112" s="165"/>
      <c r="AB112" s="164" t="s">
        <v>35</v>
      </c>
      <c r="AC112" s="163">
        <v>1.4999999999999999E-2</v>
      </c>
      <c r="AD112" s="113">
        <f t="shared" si="16"/>
        <v>0</v>
      </c>
      <c r="AE112" s="102"/>
      <c r="AF112" s="104"/>
      <c r="AG112" s="103"/>
    </row>
    <row r="113" spans="1:33" s="101" customFormat="1" ht="14.45" hidden="1" customHeight="1" x14ac:dyDescent="0.25">
      <c r="A113" s="112"/>
      <c r="B113" s="112"/>
      <c r="C113" s="112"/>
      <c r="D113" s="112"/>
      <c r="E113" s="112"/>
      <c r="F113" s="112"/>
      <c r="G113" s="64"/>
      <c r="H113" s="63"/>
      <c r="I113" s="30">
        <f t="shared" si="15"/>
        <v>0</v>
      </c>
      <c r="J113" s="30">
        <f t="shared" si="14"/>
        <v>0</v>
      </c>
      <c r="K113" s="33">
        <f t="shared" si="12"/>
        <v>0</v>
      </c>
      <c r="L113" s="33">
        <f t="shared" si="13"/>
        <v>0</v>
      </c>
      <c r="M113" s="33"/>
      <c r="N113" s="33"/>
      <c r="O113" s="33"/>
      <c r="P113" s="33"/>
      <c r="Q113" s="33"/>
      <c r="R113" s="33"/>
      <c r="S113" s="61"/>
      <c r="T113" s="157">
        <v>0</v>
      </c>
      <c r="U113" s="168"/>
      <c r="V113" s="169"/>
      <c r="W113" s="169"/>
      <c r="X113" s="169"/>
      <c r="Y113" s="166"/>
      <c r="Z113" s="165"/>
      <c r="AA113" s="165"/>
      <c r="AB113" s="164" t="s">
        <v>35</v>
      </c>
      <c r="AC113" s="163">
        <v>2.7E-2</v>
      </c>
      <c r="AD113" s="113">
        <f t="shared" si="16"/>
        <v>0</v>
      </c>
      <c r="AE113" s="102"/>
      <c r="AF113" s="104"/>
      <c r="AG113" s="103"/>
    </row>
    <row r="114" spans="1:33" s="101" customFormat="1" ht="14.45" hidden="1" customHeight="1" x14ac:dyDescent="0.25">
      <c r="A114" s="112"/>
      <c r="B114" s="112"/>
      <c r="C114" s="112"/>
      <c r="D114" s="112"/>
      <c r="E114" s="112"/>
      <c r="F114" s="112"/>
      <c r="G114" s="64"/>
      <c r="H114" s="63"/>
      <c r="I114" s="30">
        <f t="shared" si="15"/>
        <v>0</v>
      </c>
      <c r="J114" s="30">
        <f t="shared" si="14"/>
        <v>0</v>
      </c>
      <c r="K114" s="33">
        <f t="shared" si="12"/>
        <v>0</v>
      </c>
      <c r="L114" s="33">
        <f t="shared" si="13"/>
        <v>0</v>
      </c>
      <c r="M114" s="33"/>
      <c r="N114" s="33"/>
      <c r="O114" s="33"/>
      <c r="P114" s="33"/>
      <c r="Q114" s="33"/>
      <c r="R114" s="33"/>
      <c r="S114" s="61"/>
      <c r="T114" s="157">
        <v>0</v>
      </c>
      <c r="U114" s="168"/>
      <c r="V114" s="169"/>
      <c r="W114" s="169"/>
      <c r="X114" s="169"/>
      <c r="Y114" s="166"/>
      <c r="Z114" s="165"/>
      <c r="AA114" s="165"/>
      <c r="AB114" s="164"/>
      <c r="AC114" s="163"/>
      <c r="AD114" s="113">
        <f t="shared" si="16"/>
        <v>0</v>
      </c>
      <c r="AE114" s="102"/>
      <c r="AF114" s="104"/>
      <c r="AG114" s="103"/>
    </row>
    <row r="115" spans="1:33" s="101" customFormat="1" ht="14.45" hidden="1" customHeight="1" x14ac:dyDescent="0.25">
      <c r="A115" s="112"/>
      <c r="B115" s="112"/>
      <c r="C115" s="112"/>
      <c r="D115" s="112"/>
      <c r="E115" s="112"/>
      <c r="F115" s="112"/>
      <c r="G115" s="64"/>
      <c r="H115" s="63"/>
      <c r="I115" s="30">
        <f t="shared" si="15"/>
        <v>0</v>
      </c>
      <c r="J115" s="30">
        <f t="shared" si="14"/>
        <v>0</v>
      </c>
      <c r="K115" s="33">
        <f t="shared" si="12"/>
        <v>0</v>
      </c>
      <c r="L115" s="33">
        <f t="shared" si="13"/>
        <v>0</v>
      </c>
      <c r="M115" s="33"/>
      <c r="N115" s="33"/>
      <c r="O115" s="33"/>
      <c r="P115" s="33"/>
      <c r="Q115" s="33"/>
      <c r="R115" s="33"/>
      <c r="S115" s="61"/>
      <c r="T115" s="157">
        <v>0</v>
      </c>
      <c r="U115" s="168"/>
      <c r="V115" s="169"/>
      <c r="W115" s="169"/>
      <c r="X115" s="169"/>
      <c r="Y115" s="166"/>
      <c r="Z115" s="165"/>
      <c r="AA115" s="165"/>
      <c r="AB115" s="164"/>
      <c r="AC115" s="163"/>
      <c r="AD115" s="113">
        <f t="shared" si="16"/>
        <v>0</v>
      </c>
      <c r="AE115" s="102"/>
      <c r="AF115" s="104"/>
      <c r="AG115" s="103"/>
    </row>
    <row r="116" spans="1:33" s="101" customFormat="1" ht="14.45" hidden="1" customHeight="1" x14ac:dyDescent="0.25">
      <c r="A116" s="112"/>
      <c r="B116" s="112"/>
      <c r="C116" s="112"/>
      <c r="D116" s="112"/>
      <c r="E116" s="112"/>
      <c r="F116" s="112"/>
      <c r="G116" s="64"/>
      <c r="H116" s="63"/>
      <c r="I116" s="30">
        <f t="shared" si="15"/>
        <v>0</v>
      </c>
      <c r="J116" s="30">
        <f t="shared" si="14"/>
        <v>0</v>
      </c>
      <c r="K116" s="33">
        <f t="shared" si="12"/>
        <v>0</v>
      </c>
      <c r="L116" s="33">
        <f t="shared" si="13"/>
        <v>0</v>
      </c>
      <c r="M116" s="33"/>
      <c r="N116" s="33"/>
      <c r="O116" s="33"/>
      <c r="P116" s="33"/>
      <c r="Q116" s="33"/>
      <c r="R116" s="33"/>
      <c r="S116" s="61"/>
      <c r="T116" s="157">
        <v>0</v>
      </c>
      <c r="U116" s="168"/>
      <c r="V116" s="169"/>
      <c r="W116" s="169"/>
      <c r="X116" s="169"/>
      <c r="Y116" s="166"/>
      <c r="Z116" s="165"/>
      <c r="AA116" s="165"/>
      <c r="AB116" s="164"/>
      <c r="AC116" s="163"/>
      <c r="AD116" s="113">
        <f t="shared" si="16"/>
        <v>0</v>
      </c>
      <c r="AE116" s="102"/>
      <c r="AF116" s="104"/>
      <c r="AG116" s="103"/>
    </row>
    <row r="117" spans="1:33" s="101" customFormat="1" ht="14.45" hidden="1" customHeight="1" x14ac:dyDescent="0.25">
      <c r="A117" s="112"/>
      <c r="B117" s="112"/>
      <c r="C117" s="112"/>
      <c r="D117" s="112"/>
      <c r="E117" s="112"/>
      <c r="F117" s="112"/>
      <c r="G117" s="64"/>
      <c r="H117" s="63"/>
      <c r="I117" s="30">
        <f t="shared" si="15"/>
        <v>0</v>
      </c>
      <c r="J117" s="30">
        <f t="shared" si="14"/>
        <v>0</v>
      </c>
      <c r="K117" s="33">
        <f t="shared" si="12"/>
        <v>0</v>
      </c>
      <c r="L117" s="33">
        <f t="shared" si="13"/>
        <v>0</v>
      </c>
      <c r="M117" s="33"/>
      <c r="N117" s="33"/>
      <c r="O117" s="33"/>
      <c r="P117" s="33"/>
      <c r="Q117" s="33"/>
      <c r="R117" s="33"/>
      <c r="S117" s="61"/>
      <c r="T117" s="157">
        <v>0</v>
      </c>
      <c r="U117" s="168"/>
      <c r="V117" s="169"/>
      <c r="W117" s="169"/>
      <c r="X117" s="169"/>
      <c r="Y117" s="166"/>
      <c r="Z117" s="165"/>
      <c r="AA117" s="165"/>
      <c r="AB117" s="164"/>
      <c r="AC117" s="163"/>
      <c r="AD117" s="113">
        <f t="shared" si="16"/>
        <v>0</v>
      </c>
      <c r="AE117" s="102"/>
      <c r="AF117" s="104"/>
      <c r="AG117" s="103"/>
    </row>
    <row r="118" spans="1:33" s="101" customFormat="1" ht="14.45" hidden="1" customHeight="1" x14ac:dyDescent="0.25">
      <c r="A118" s="112"/>
      <c r="B118" s="112"/>
      <c r="C118" s="112"/>
      <c r="D118" s="112"/>
      <c r="E118" s="112"/>
      <c r="F118" s="112"/>
      <c r="G118" s="64"/>
      <c r="H118" s="63"/>
      <c r="I118" s="30">
        <f t="shared" si="15"/>
        <v>0</v>
      </c>
      <c r="J118" s="30">
        <f t="shared" si="14"/>
        <v>0</v>
      </c>
      <c r="K118" s="33">
        <f t="shared" si="12"/>
        <v>0</v>
      </c>
      <c r="L118" s="33">
        <f t="shared" si="13"/>
        <v>0</v>
      </c>
      <c r="M118" s="33"/>
      <c r="N118" s="33"/>
      <c r="O118" s="33"/>
      <c r="P118" s="33"/>
      <c r="Q118" s="33"/>
      <c r="R118" s="33"/>
      <c r="S118" s="61"/>
      <c r="T118" s="157">
        <v>0</v>
      </c>
      <c r="U118" s="168"/>
      <c r="V118" s="167"/>
      <c r="W118" s="167"/>
      <c r="X118" s="167"/>
      <c r="Y118" s="166"/>
      <c r="Z118" s="165"/>
      <c r="AA118" s="165"/>
      <c r="AB118" s="164"/>
      <c r="AC118" s="163"/>
      <c r="AD118" s="113">
        <f t="shared" si="16"/>
        <v>0</v>
      </c>
      <c r="AE118" s="102"/>
      <c r="AF118" s="104"/>
      <c r="AG118" s="103"/>
    </row>
    <row r="119" spans="1:33" s="27" customFormat="1" x14ac:dyDescent="0.25">
      <c r="A119" s="30"/>
      <c r="B119" s="122"/>
      <c r="C119" s="121"/>
      <c r="D119" s="121"/>
      <c r="E119" s="121"/>
      <c r="F119" s="122"/>
      <c r="I119" s="30">
        <v>1</v>
      </c>
      <c r="J119" s="62">
        <v>1</v>
      </c>
      <c r="K119" s="33">
        <f t="shared" si="12"/>
        <v>1</v>
      </c>
      <c r="L119" s="33">
        <f t="shared" si="13"/>
        <v>1</v>
      </c>
      <c r="M119" s="33"/>
      <c r="N119" s="33"/>
      <c r="O119" s="33"/>
      <c r="P119" s="33"/>
      <c r="Q119" s="33"/>
      <c r="R119" s="33"/>
      <c r="S119" s="33"/>
      <c r="T119" s="162"/>
      <c r="U119" s="48"/>
      <c r="V119" s="161"/>
      <c r="W119" s="161"/>
      <c r="X119" s="88"/>
      <c r="Y119" s="88"/>
      <c r="Z119" s="86"/>
      <c r="AA119" s="86"/>
      <c r="AB119" s="160"/>
      <c r="AC119" s="159" t="s">
        <v>34</v>
      </c>
      <c r="AD119" s="158">
        <f>SUM(AD109:AD118)</f>
        <v>12935.1813</v>
      </c>
      <c r="AE119" s="32"/>
      <c r="AF119" s="39"/>
      <c r="AG119" s="38"/>
    </row>
    <row r="120" spans="1:33" s="27" customFormat="1" x14ac:dyDescent="0.25">
      <c r="A120" s="31"/>
      <c r="B120" s="31"/>
      <c r="C120" s="31"/>
      <c r="D120" s="31"/>
      <c r="E120" s="31"/>
      <c r="F120" s="31"/>
      <c r="I120" s="30">
        <v>1</v>
      </c>
      <c r="J120" s="62">
        <v>1</v>
      </c>
      <c r="K120" s="33">
        <f t="shared" si="12"/>
        <v>1</v>
      </c>
      <c r="L120" s="33">
        <f t="shared" si="13"/>
        <v>1</v>
      </c>
      <c r="M120" s="33"/>
      <c r="N120" s="33"/>
      <c r="O120" s="33"/>
      <c r="P120" s="33"/>
      <c r="Q120" s="33"/>
      <c r="R120" s="33"/>
      <c r="S120" s="33"/>
      <c r="T120" s="156"/>
      <c r="U120" s="48"/>
      <c r="V120" s="153"/>
      <c r="W120" s="151"/>
      <c r="X120" s="151"/>
      <c r="Y120" s="80"/>
      <c r="Z120" s="78"/>
      <c r="AA120" s="78"/>
      <c r="AB120" s="155"/>
      <c r="AC120" s="148" t="s">
        <v>33</v>
      </c>
      <c r="AD120" s="147">
        <f>TRUNC(AD107+AD119,2)</f>
        <v>92288.2</v>
      </c>
      <c r="AE120" s="32"/>
      <c r="AF120" s="39"/>
      <c r="AG120" s="104"/>
    </row>
    <row r="121" spans="1:33" s="27" customFormat="1" x14ac:dyDescent="0.25">
      <c r="A121" s="31"/>
      <c r="B121" s="31"/>
      <c r="C121" s="31"/>
      <c r="D121" s="31"/>
      <c r="E121" s="31"/>
      <c r="F121" s="31"/>
      <c r="I121" s="30">
        <v>1</v>
      </c>
      <c r="J121" s="62">
        <v>1</v>
      </c>
      <c r="K121" s="33">
        <f t="shared" si="12"/>
        <v>1</v>
      </c>
      <c r="L121" s="33">
        <f t="shared" si="13"/>
        <v>1</v>
      </c>
      <c r="M121" s="33"/>
      <c r="N121" s="33"/>
      <c r="O121" s="33"/>
      <c r="P121" s="33"/>
      <c r="Q121" s="33"/>
      <c r="R121" s="33"/>
      <c r="S121" s="33"/>
      <c r="T121" s="154" t="s">
        <v>32</v>
      </c>
      <c r="U121" s="124"/>
      <c r="V121" s="153"/>
      <c r="W121" s="152"/>
      <c r="X121" s="152"/>
      <c r="Y121" s="151"/>
      <c r="Z121" s="150"/>
      <c r="AA121" s="150"/>
      <c r="AB121" s="149"/>
      <c r="AC121" s="148" t="s">
        <v>31</v>
      </c>
      <c r="AD121" s="147">
        <f>TRUNC(AD40+AD120,2)</f>
        <v>103411.56</v>
      </c>
      <c r="AE121" s="32"/>
      <c r="AF121" s="39"/>
      <c r="AG121" s="38"/>
    </row>
    <row r="122" spans="1:33" s="101" customFormat="1" ht="22.35" customHeight="1" x14ac:dyDescent="0.25">
      <c r="A122" s="112"/>
      <c r="B122" s="112"/>
      <c r="C122" s="112"/>
      <c r="D122" s="112"/>
      <c r="E122" s="112"/>
      <c r="F122" s="112"/>
      <c r="I122" s="62">
        <v>1</v>
      </c>
      <c r="J122" s="62">
        <v>1</v>
      </c>
      <c r="K122" s="61">
        <f t="shared" si="12"/>
        <v>1</v>
      </c>
      <c r="L122" s="61">
        <f t="shared" si="13"/>
        <v>1</v>
      </c>
      <c r="M122" s="61"/>
      <c r="N122" s="61"/>
      <c r="O122" s="61"/>
      <c r="P122" s="61"/>
      <c r="Q122" s="61"/>
      <c r="R122" s="61"/>
      <c r="S122" s="61"/>
      <c r="T122" s="146">
        <v>25</v>
      </c>
      <c r="U122" s="145"/>
      <c r="V122" s="571" t="s">
        <v>30</v>
      </c>
      <c r="W122" s="571"/>
      <c r="X122" s="572" t="str">
        <f>IF($AD$120=0,"ZERO",CONCATENATE(TEXT(T122,"#.##0,00")," ",AC25))</f>
        <v>25,00 Km</v>
      </c>
      <c r="Y122" s="572"/>
      <c r="Z122" s="144"/>
      <c r="AA122" s="143"/>
      <c r="AB122" s="142"/>
      <c r="AC122" s="141" t="s">
        <v>29</v>
      </c>
      <c r="AD122" s="140">
        <f>IF(T122=0,0,ROUND(AD121/T122,2))</f>
        <v>4136.46</v>
      </c>
      <c r="AE122" s="102"/>
      <c r="AF122" s="104"/>
      <c r="AG122" s="103"/>
    </row>
    <row r="123" spans="1:33" s="27" customFormat="1" ht="39.6" customHeight="1" x14ac:dyDescent="0.25">
      <c r="A123" s="31"/>
      <c r="B123" s="31"/>
      <c r="C123" s="31"/>
      <c r="D123" s="31"/>
      <c r="E123" s="31"/>
      <c r="F123" s="31"/>
      <c r="I123" s="30">
        <v>1</v>
      </c>
      <c r="J123" s="30">
        <f>IF(I123=1,1,IF(SUM(J124:J$171)+SUM(I$26:I123)&lt;$I$22,1,0))</f>
        <v>1</v>
      </c>
      <c r="K123" s="33">
        <f t="shared" ref="K123:K156" si="17">MAX(I123:J123)</f>
        <v>1</v>
      </c>
      <c r="L123" s="33">
        <f t="shared" ref="L123:L156" si="18">K123</f>
        <v>1</v>
      </c>
      <c r="M123" s="33"/>
      <c r="N123" s="33"/>
      <c r="O123" s="33"/>
      <c r="P123" s="33"/>
      <c r="Q123" s="33"/>
      <c r="R123" s="33"/>
      <c r="S123" s="33"/>
      <c r="T123" s="63" t="s">
        <v>8</v>
      </c>
      <c r="U123" s="124"/>
      <c r="V123" s="568" t="s">
        <v>28</v>
      </c>
      <c r="W123" s="568"/>
      <c r="X123" s="568"/>
      <c r="Y123" s="568"/>
      <c r="Z123" s="568"/>
      <c r="AA123" s="137" t="s">
        <v>22</v>
      </c>
      <c r="AB123" s="136" t="s">
        <v>21</v>
      </c>
      <c r="AC123" s="135" t="s">
        <v>24</v>
      </c>
      <c r="AD123" s="134" t="s">
        <v>20</v>
      </c>
      <c r="AE123" s="32"/>
      <c r="AF123" s="39"/>
      <c r="AG123" s="38"/>
    </row>
    <row r="124" spans="1:33" s="27" customFormat="1" x14ac:dyDescent="0.25">
      <c r="A124" s="30"/>
      <c r="B124" s="122"/>
      <c r="C124" s="121"/>
      <c r="D124" s="121"/>
      <c r="E124" s="121"/>
      <c r="F124" s="122"/>
      <c r="I124" s="30">
        <v>1</v>
      </c>
      <c r="J124" s="30">
        <f>IF(I124=1,1,IF(SUM(J125:J$171)+SUM(I$26:I124)&lt;$I$22,1,0))</f>
        <v>1</v>
      </c>
      <c r="K124" s="33">
        <f t="shared" si="17"/>
        <v>1</v>
      </c>
      <c r="L124" s="33">
        <f t="shared" si="18"/>
        <v>1</v>
      </c>
      <c r="M124" s="33"/>
      <c r="N124" s="33"/>
      <c r="O124" s="33"/>
      <c r="P124" s="33"/>
      <c r="Q124" s="33"/>
      <c r="R124" s="33"/>
      <c r="S124" s="33"/>
      <c r="T124" s="123"/>
      <c r="U124" s="132"/>
      <c r="V124" s="563" t="s">
        <v>19</v>
      </c>
      <c r="W124" s="563"/>
      <c r="X124" s="563"/>
      <c r="Y124" s="563"/>
      <c r="Z124" s="563"/>
      <c r="AA124" s="131" t="s">
        <v>19</v>
      </c>
      <c r="AB124" s="115"/>
      <c r="AC124" s="114">
        <v>0</v>
      </c>
      <c r="AD124" s="113">
        <f>ROUND(AC124*AB124,4)</f>
        <v>0</v>
      </c>
      <c r="AE124" s="32"/>
      <c r="AF124" s="39"/>
      <c r="AG124" s="38"/>
    </row>
    <row r="125" spans="1:33" s="27" customFormat="1" ht="14.45" hidden="1" customHeight="1" x14ac:dyDescent="0.25">
      <c r="A125" s="30"/>
      <c r="B125" s="122"/>
      <c r="C125" s="121"/>
      <c r="D125" s="121"/>
      <c r="E125" s="121"/>
      <c r="F125" s="31"/>
      <c r="I125" s="30">
        <f t="shared" ref="I125:I134" si="19">IF($AD125=0,0,1)</f>
        <v>0</v>
      </c>
      <c r="J125" s="30">
        <f>IF(I125=1,1,IF(SUM(J126:J$171)+SUM(I$26:I125)&lt;$I$22,1,0))</f>
        <v>0</v>
      </c>
      <c r="K125" s="33">
        <f t="shared" si="17"/>
        <v>0</v>
      </c>
      <c r="L125" s="33">
        <f t="shared" si="18"/>
        <v>0</v>
      </c>
      <c r="M125" s="33"/>
      <c r="N125" s="33"/>
      <c r="O125" s="33"/>
      <c r="P125" s="33"/>
      <c r="Q125" s="33"/>
      <c r="R125" s="33"/>
      <c r="S125" s="33"/>
      <c r="T125" s="123"/>
      <c r="U125" s="132"/>
      <c r="V125" s="563" t="s">
        <v>19</v>
      </c>
      <c r="W125" s="563"/>
      <c r="X125" s="563"/>
      <c r="Y125" s="563"/>
      <c r="Z125" s="563"/>
      <c r="AA125" s="131" t="s">
        <v>19</v>
      </c>
      <c r="AB125" s="115"/>
      <c r="AC125" s="114">
        <v>0</v>
      </c>
      <c r="AD125" s="113">
        <f t="shared" ref="AD125:AD134" si="20">ROUND(AC125*AB125,4)</f>
        <v>0</v>
      </c>
      <c r="AE125" s="32"/>
      <c r="AF125" s="39"/>
      <c r="AG125" s="38"/>
    </row>
    <row r="126" spans="1:33" s="27" customFormat="1" ht="14.45" hidden="1" customHeight="1" x14ac:dyDescent="0.25">
      <c r="A126" s="30"/>
      <c r="B126" s="122"/>
      <c r="C126" s="121"/>
      <c r="D126" s="121"/>
      <c r="E126" s="121"/>
      <c r="F126" s="31"/>
      <c r="I126" s="30">
        <f t="shared" si="19"/>
        <v>0</v>
      </c>
      <c r="J126" s="30">
        <f>IF(I126=1,1,IF(SUM(J127:J$171)+SUM(I$26:I126)&lt;$I$22,1,0))</f>
        <v>0</v>
      </c>
      <c r="K126" s="33">
        <f t="shared" si="17"/>
        <v>0</v>
      </c>
      <c r="L126" s="33">
        <f t="shared" si="18"/>
        <v>0</v>
      </c>
      <c r="M126" s="33"/>
      <c r="N126" s="33"/>
      <c r="O126" s="33"/>
      <c r="P126" s="33"/>
      <c r="Q126" s="33"/>
      <c r="R126" s="33"/>
      <c r="S126" s="33"/>
      <c r="T126" s="123"/>
      <c r="U126" s="132"/>
      <c r="V126" s="563" t="s">
        <v>19</v>
      </c>
      <c r="W126" s="563"/>
      <c r="X126" s="563"/>
      <c r="Y126" s="563"/>
      <c r="Z126" s="563"/>
      <c r="AA126" s="131" t="s">
        <v>19</v>
      </c>
      <c r="AB126" s="115"/>
      <c r="AC126" s="114">
        <v>0</v>
      </c>
      <c r="AD126" s="113">
        <f t="shared" si="20"/>
        <v>0</v>
      </c>
      <c r="AE126" s="32"/>
      <c r="AF126" s="39"/>
      <c r="AG126" s="38"/>
    </row>
    <row r="127" spans="1:33" s="27" customFormat="1" ht="14.45" hidden="1" customHeight="1" x14ac:dyDescent="0.25">
      <c r="A127" s="30"/>
      <c r="B127" s="122"/>
      <c r="C127" s="121"/>
      <c r="D127" s="121"/>
      <c r="E127" s="121"/>
      <c r="F127" s="31"/>
      <c r="I127" s="30">
        <f t="shared" si="19"/>
        <v>0</v>
      </c>
      <c r="J127" s="30">
        <f>IF(I127=1,1,IF(SUM(J128:J$171)+SUM(I$26:I127)&lt;$I$22,1,0))</f>
        <v>0</v>
      </c>
      <c r="K127" s="33">
        <f t="shared" si="17"/>
        <v>0</v>
      </c>
      <c r="L127" s="33">
        <f t="shared" si="18"/>
        <v>0</v>
      </c>
      <c r="M127" s="33"/>
      <c r="N127" s="33"/>
      <c r="O127" s="33"/>
      <c r="P127" s="33"/>
      <c r="Q127" s="33"/>
      <c r="R127" s="33"/>
      <c r="S127" s="33"/>
      <c r="T127" s="123"/>
      <c r="U127" s="132"/>
      <c r="V127" s="563" t="s">
        <v>19</v>
      </c>
      <c r="W127" s="563"/>
      <c r="X127" s="563"/>
      <c r="Y127" s="563"/>
      <c r="Z127" s="563"/>
      <c r="AA127" s="131" t="s">
        <v>19</v>
      </c>
      <c r="AB127" s="115"/>
      <c r="AC127" s="114">
        <v>0</v>
      </c>
      <c r="AD127" s="113">
        <f t="shared" si="20"/>
        <v>0</v>
      </c>
      <c r="AE127" s="32"/>
      <c r="AF127" s="39"/>
      <c r="AG127" s="38"/>
    </row>
    <row r="128" spans="1:33" s="27" customFormat="1" hidden="1" x14ac:dyDescent="0.25">
      <c r="A128" s="30"/>
      <c r="B128" s="122"/>
      <c r="C128" s="121"/>
      <c r="D128" s="121"/>
      <c r="E128" s="121"/>
      <c r="F128" s="31"/>
      <c r="I128" s="30">
        <f t="shared" si="19"/>
        <v>0</v>
      </c>
      <c r="J128" s="30">
        <f>IF(I128=1,1,IF(SUM(J129:J$171)+SUM(I$26:I128)&lt;$I$22,1,0))</f>
        <v>0</v>
      </c>
      <c r="K128" s="33">
        <f t="shared" si="17"/>
        <v>0</v>
      </c>
      <c r="L128" s="33">
        <f t="shared" si="18"/>
        <v>0</v>
      </c>
      <c r="M128" s="33"/>
      <c r="N128" s="33"/>
      <c r="O128" s="33"/>
      <c r="P128" s="33"/>
      <c r="Q128" s="33"/>
      <c r="R128" s="33"/>
      <c r="S128" s="33"/>
      <c r="T128" s="123"/>
      <c r="U128" s="132"/>
      <c r="V128" s="563" t="s">
        <v>19</v>
      </c>
      <c r="W128" s="563"/>
      <c r="X128" s="563"/>
      <c r="Y128" s="563"/>
      <c r="Z128" s="563"/>
      <c r="AA128" s="131" t="s">
        <v>19</v>
      </c>
      <c r="AB128" s="115"/>
      <c r="AC128" s="114">
        <v>0</v>
      </c>
      <c r="AD128" s="113">
        <f t="shared" si="20"/>
        <v>0</v>
      </c>
      <c r="AE128" s="32"/>
      <c r="AF128" s="39"/>
      <c r="AG128" s="38"/>
    </row>
    <row r="129" spans="1:33" s="27" customFormat="1" hidden="1" x14ac:dyDescent="0.25">
      <c r="A129" s="30"/>
      <c r="B129" s="122"/>
      <c r="C129" s="121"/>
      <c r="D129" s="121"/>
      <c r="E129" s="121"/>
      <c r="F129" s="31"/>
      <c r="I129" s="30">
        <f t="shared" si="19"/>
        <v>0</v>
      </c>
      <c r="J129" s="30">
        <f>IF(I129=1,1,IF(SUM(J130:J$171)+SUM(I$26:I129)&lt;$I$22,1,0))</f>
        <v>0</v>
      </c>
      <c r="K129" s="33">
        <f t="shared" si="17"/>
        <v>0</v>
      </c>
      <c r="L129" s="33">
        <f t="shared" si="18"/>
        <v>0</v>
      </c>
      <c r="M129" s="33"/>
      <c r="N129" s="33"/>
      <c r="O129" s="33"/>
      <c r="P129" s="33"/>
      <c r="Q129" s="33"/>
      <c r="R129" s="33"/>
      <c r="S129" s="33"/>
      <c r="T129" s="123"/>
      <c r="U129" s="132"/>
      <c r="V129" s="563" t="s">
        <v>19</v>
      </c>
      <c r="W129" s="563"/>
      <c r="X129" s="563"/>
      <c r="Y129" s="563"/>
      <c r="Z129" s="563"/>
      <c r="AA129" s="131" t="s">
        <v>19</v>
      </c>
      <c r="AB129" s="115"/>
      <c r="AC129" s="114">
        <v>0</v>
      </c>
      <c r="AD129" s="113">
        <f t="shared" si="20"/>
        <v>0</v>
      </c>
      <c r="AE129" s="32"/>
      <c r="AF129" s="39"/>
      <c r="AG129" s="38"/>
    </row>
    <row r="130" spans="1:33" s="27" customFormat="1" x14ac:dyDescent="0.25">
      <c r="A130" s="30"/>
      <c r="B130" s="122"/>
      <c r="C130" s="121"/>
      <c r="D130" s="121"/>
      <c r="E130" s="121"/>
      <c r="F130" s="31"/>
      <c r="I130" s="30">
        <f t="shared" si="19"/>
        <v>0</v>
      </c>
      <c r="J130" s="30">
        <f>IF(I130=1,1,IF(SUM(J131:J$171)+SUM(I$26:I130)&lt;$I$22,1,0))</f>
        <v>1</v>
      </c>
      <c r="K130" s="33">
        <f t="shared" si="17"/>
        <v>1</v>
      </c>
      <c r="L130" s="33">
        <f t="shared" si="18"/>
        <v>1</v>
      </c>
      <c r="M130" s="33"/>
      <c r="N130" s="33"/>
      <c r="O130" s="33"/>
      <c r="P130" s="33"/>
      <c r="Q130" s="33"/>
      <c r="R130" s="33"/>
      <c r="S130" s="33"/>
      <c r="T130" s="123"/>
      <c r="U130" s="132"/>
      <c r="V130" s="563" t="s">
        <v>19</v>
      </c>
      <c r="W130" s="563"/>
      <c r="X130" s="563"/>
      <c r="Y130" s="563"/>
      <c r="Z130" s="563"/>
      <c r="AA130" s="131" t="s">
        <v>19</v>
      </c>
      <c r="AB130" s="115"/>
      <c r="AC130" s="114">
        <v>0</v>
      </c>
      <c r="AD130" s="113">
        <f t="shared" si="20"/>
        <v>0</v>
      </c>
      <c r="AE130" s="32"/>
      <c r="AF130" s="39"/>
      <c r="AG130" s="38"/>
    </row>
    <row r="131" spans="1:33" s="27" customFormat="1" x14ac:dyDescent="0.25">
      <c r="A131" s="30"/>
      <c r="B131" s="122"/>
      <c r="C131" s="121"/>
      <c r="D131" s="121"/>
      <c r="E131" s="121"/>
      <c r="F131" s="31"/>
      <c r="I131" s="30">
        <f t="shared" si="19"/>
        <v>0</v>
      </c>
      <c r="J131" s="30">
        <f>IF(I131=1,1,IF(SUM(J132:J$171)+SUM(I$26:I131)&lt;$I$22,1,0))</f>
        <v>1</v>
      </c>
      <c r="K131" s="33">
        <f t="shared" si="17"/>
        <v>1</v>
      </c>
      <c r="L131" s="33">
        <f t="shared" si="18"/>
        <v>1</v>
      </c>
      <c r="M131" s="33"/>
      <c r="N131" s="33"/>
      <c r="O131" s="33"/>
      <c r="P131" s="33"/>
      <c r="Q131" s="33"/>
      <c r="R131" s="33"/>
      <c r="S131" s="33"/>
      <c r="T131" s="123"/>
      <c r="U131" s="132"/>
      <c r="V131" s="563" t="s">
        <v>19</v>
      </c>
      <c r="W131" s="563"/>
      <c r="X131" s="563"/>
      <c r="Y131" s="563"/>
      <c r="Z131" s="563"/>
      <c r="AA131" s="131" t="s">
        <v>19</v>
      </c>
      <c r="AB131" s="115"/>
      <c r="AC131" s="114">
        <v>0</v>
      </c>
      <c r="AD131" s="113">
        <f t="shared" si="20"/>
        <v>0</v>
      </c>
      <c r="AE131" s="32"/>
      <c r="AF131" s="39"/>
      <c r="AG131" s="38"/>
    </row>
    <row r="132" spans="1:33" s="27" customFormat="1" x14ac:dyDescent="0.25">
      <c r="A132" s="30"/>
      <c r="B132" s="122"/>
      <c r="C132" s="121"/>
      <c r="D132" s="121"/>
      <c r="E132" s="121"/>
      <c r="F132" s="31"/>
      <c r="I132" s="30">
        <f t="shared" si="19"/>
        <v>0</v>
      </c>
      <c r="J132" s="30">
        <f>IF(I132=1,1,IF(SUM(J133:J$171)+SUM(I$26:I132)&lt;$I$22,1,0))</f>
        <v>1</v>
      </c>
      <c r="K132" s="33">
        <f t="shared" si="17"/>
        <v>1</v>
      </c>
      <c r="L132" s="33">
        <f t="shared" si="18"/>
        <v>1</v>
      </c>
      <c r="M132" s="33"/>
      <c r="N132" s="33"/>
      <c r="O132" s="33"/>
      <c r="P132" s="33"/>
      <c r="Q132" s="33"/>
      <c r="R132" s="33"/>
      <c r="S132" s="33"/>
      <c r="T132" s="123"/>
      <c r="U132" s="132"/>
      <c r="V132" s="563" t="s">
        <v>19</v>
      </c>
      <c r="W132" s="563"/>
      <c r="X132" s="563"/>
      <c r="Y132" s="563"/>
      <c r="Z132" s="563"/>
      <c r="AA132" s="131" t="s">
        <v>19</v>
      </c>
      <c r="AB132" s="115"/>
      <c r="AC132" s="114">
        <v>0</v>
      </c>
      <c r="AD132" s="113">
        <f t="shared" si="20"/>
        <v>0</v>
      </c>
      <c r="AE132" s="32"/>
      <c r="AF132" s="39"/>
      <c r="AG132" s="38"/>
    </row>
    <row r="133" spans="1:33" s="27" customFormat="1" x14ac:dyDescent="0.25">
      <c r="A133" s="30"/>
      <c r="B133" s="122"/>
      <c r="C133" s="121"/>
      <c r="D133" s="121"/>
      <c r="E133" s="121"/>
      <c r="F133" s="31"/>
      <c r="I133" s="30">
        <f t="shared" si="19"/>
        <v>0</v>
      </c>
      <c r="J133" s="30">
        <f>IF(I133=1,1,IF(SUM(J134:J$171)+SUM(I$26:I133)&lt;$I$22,1,0))</f>
        <v>1</v>
      </c>
      <c r="K133" s="33">
        <f t="shared" si="17"/>
        <v>1</v>
      </c>
      <c r="L133" s="33">
        <f t="shared" si="18"/>
        <v>1</v>
      </c>
      <c r="M133" s="33"/>
      <c r="N133" s="33"/>
      <c r="O133" s="33"/>
      <c r="P133" s="33"/>
      <c r="Q133" s="33"/>
      <c r="R133" s="33"/>
      <c r="S133" s="33"/>
      <c r="T133" s="123"/>
      <c r="U133" s="132"/>
      <c r="V133" s="563" t="s">
        <v>19</v>
      </c>
      <c r="W133" s="563"/>
      <c r="X133" s="563"/>
      <c r="Y133" s="563"/>
      <c r="Z133" s="563"/>
      <c r="AA133" s="131" t="s">
        <v>19</v>
      </c>
      <c r="AB133" s="115"/>
      <c r="AC133" s="114">
        <v>0</v>
      </c>
      <c r="AD133" s="113">
        <f t="shared" si="20"/>
        <v>0</v>
      </c>
      <c r="AE133" s="32"/>
      <c r="AF133" s="39"/>
      <c r="AG133" s="38"/>
    </row>
    <row r="134" spans="1:33" s="27" customFormat="1" x14ac:dyDescent="0.25">
      <c r="A134" s="30"/>
      <c r="B134" s="122"/>
      <c r="C134" s="121"/>
      <c r="D134" s="121"/>
      <c r="E134" s="121"/>
      <c r="F134" s="31"/>
      <c r="I134" s="30">
        <f t="shared" si="19"/>
        <v>0</v>
      </c>
      <c r="J134" s="30">
        <f>IF(I134=1,1,IF(SUM(J135:J$171)+SUM(I$26:I134)&lt;$I$22,1,0))</f>
        <v>1</v>
      </c>
      <c r="K134" s="33">
        <f t="shared" si="17"/>
        <v>1</v>
      </c>
      <c r="L134" s="33">
        <f t="shared" si="18"/>
        <v>1</v>
      </c>
      <c r="M134" s="33"/>
      <c r="N134" s="33"/>
      <c r="O134" s="33"/>
      <c r="P134" s="33"/>
      <c r="Q134" s="33"/>
      <c r="R134" s="33"/>
      <c r="S134" s="33"/>
      <c r="T134" s="123"/>
      <c r="U134" s="132"/>
      <c r="V134" s="563" t="s">
        <v>19</v>
      </c>
      <c r="W134" s="563"/>
      <c r="X134" s="563"/>
      <c r="Y134" s="563"/>
      <c r="Z134" s="563"/>
      <c r="AA134" s="131" t="s">
        <v>19</v>
      </c>
      <c r="AB134" s="115"/>
      <c r="AC134" s="114">
        <v>0</v>
      </c>
      <c r="AD134" s="113">
        <f t="shared" si="20"/>
        <v>0</v>
      </c>
      <c r="AE134" s="32"/>
      <c r="AF134" s="39"/>
      <c r="AG134" s="38"/>
    </row>
    <row r="135" spans="1:33" s="101" customFormat="1" ht="22.35" customHeight="1" x14ac:dyDescent="0.25">
      <c r="A135" s="112"/>
      <c r="B135" s="112"/>
      <c r="C135" s="112"/>
      <c r="D135" s="112"/>
      <c r="E135" s="112"/>
      <c r="F135" s="112"/>
      <c r="I135" s="62">
        <v>1</v>
      </c>
      <c r="J135" s="62">
        <v>1</v>
      </c>
      <c r="K135" s="61">
        <f t="shared" si="17"/>
        <v>1</v>
      </c>
      <c r="L135" s="61">
        <f t="shared" si="18"/>
        <v>1</v>
      </c>
      <c r="M135" s="61"/>
      <c r="N135" s="61"/>
      <c r="O135" s="61"/>
      <c r="P135" s="61"/>
      <c r="Q135" s="61"/>
      <c r="R135" s="61"/>
      <c r="S135" s="61"/>
      <c r="T135" s="130"/>
      <c r="U135" s="111"/>
      <c r="V135" s="129"/>
      <c r="W135" s="129"/>
      <c r="X135" s="129"/>
      <c r="Y135" s="128"/>
      <c r="Z135" s="127"/>
      <c r="AA135" s="127"/>
      <c r="AB135" s="126"/>
      <c r="AC135" s="125" t="s">
        <v>27</v>
      </c>
      <c r="AD135" s="105">
        <f>SUM(AD124:AD134)</f>
        <v>0</v>
      </c>
      <c r="AE135" s="102"/>
      <c r="AF135" s="104"/>
      <c r="AG135" s="103"/>
    </row>
    <row r="136" spans="1:33" s="27" customFormat="1" ht="25.5" x14ac:dyDescent="0.25">
      <c r="H136" s="138"/>
      <c r="I136" s="30">
        <v>1</v>
      </c>
      <c r="J136" s="30">
        <f>IF(I136=1,1,IF(SUM(J139:J$171)+SUM(I$26:I136)&lt;$I$22,1,0))</f>
        <v>1</v>
      </c>
      <c r="K136" s="33">
        <f t="shared" si="17"/>
        <v>1</v>
      </c>
      <c r="L136" s="33">
        <f t="shared" si="18"/>
        <v>1</v>
      </c>
      <c r="M136" s="33"/>
      <c r="N136" s="33"/>
      <c r="O136" s="33"/>
      <c r="P136" s="33"/>
      <c r="Q136" s="33"/>
      <c r="R136" s="33"/>
      <c r="S136" s="33"/>
      <c r="T136" s="63" t="s">
        <v>8</v>
      </c>
      <c r="U136" s="124"/>
      <c r="V136" s="568" t="s">
        <v>25</v>
      </c>
      <c r="W136" s="568"/>
      <c r="X136" s="568"/>
      <c r="Y136" s="568"/>
      <c r="Z136" s="568"/>
      <c r="AA136" s="137" t="s">
        <v>22</v>
      </c>
      <c r="AB136" s="136" t="s">
        <v>21</v>
      </c>
      <c r="AC136" s="135" t="s">
        <v>24</v>
      </c>
      <c r="AD136" s="134" t="s">
        <v>20</v>
      </c>
      <c r="AE136" s="32"/>
      <c r="AF136" s="39"/>
      <c r="AG136" s="38"/>
    </row>
    <row r="137" spans="1:33" s="27" customFormat="1" x14ac:dyDescent="0.25">
      <c r="H137" s="138"/>
      <c r="I137" s="30"/>
      <c r="J137" s="30"/>
      <c r="K137" s="33"/>
      <c r="L137" s="33"/>
      <c r="M137" s="33"/>
      <c r="N137" s="33"/>
      <c r="O137" s="33"/>
      <c r="P137" s="33"/>
      <c r="Q137" s="33"/>
      <c r="R137" s="33"/>
      <c r="S137" s="33"/>
      <c r="T137" s="435"/>
      <c r="U137" s="124"/>
      <c r="V137" s="563" t="s">
        <v>480</v>
      </c>
      <c r="W137" s="563"/>
      <c r="X137" s="563"/>
      <c r="Y137" s="563"/>
      <c r="Z137" s="563"/>
      <c r="AA137" s="131" t="s">
        <v>441</v>
      </c>
      <c r="AB137" s="115">
        <v>10</v>
      </c>
      <c r="AC137" s="207">
        <v>162</v>
      </c>
      <c r="AD137" s="113">
        <f>ROUND(AC137*AB137,2)</f>
        <v>1620</v>
      </c>
      <c r="AE137" s="32"/>
      <c r="AF137" s="39"/>
      <c r="AG137" s="38"/>
    </row>
    <row r="138" spans="1:33" s="27" customFormat="1" x14ac:dyDescent="0.25">
      <c r="H138" s="138"/>
      <c r="I138" s="30"/>
      <c r="J138" s="30"/>
      <c r="K138" s="33"/>
      <c r="L138" s="33"/>
      <c r="M138" s="33"/>
      <c r="N138" s="33"/>
      <c r="O138" s="33"/>
      <c r="P138" s="33"/>
      <c r="Q138" s="33"/>
      <c r="R138" s="33"/>
      <c r="S138" s="33"/>
      <c r="T138" s="435"/>
      <c r="U138" s="124"/>
      <c r="V138" s="563" t="s">
        <v>479</v>
      </c>
      <c r="W138" s="563"/>
      <c r="X138" s="563"/>
      <c r="Y138" s="563"/>
      <c r="Z138" s="563"/>
      <c r="AA138" s="131" t="s">
        <v>441</v>
      </c>
      <c r="AB138" s="115">
        <v>10</v>
      </c>
      <c r="AC138" s="207">
        <v>120</v>
      </c>
      <c r="AD138" s="113">
        <f>ROUND(AC138*AB138,2)</f>
        <v>1200</v>
      </c>
      <c r="AE138" s="32"/>
      <c r="AF138" s="39"/>
      <c r="AG138" s="38"/>
    </row>
    <row r="139" spans="1:33" s="27" customFormat="1" x14ac:dyDescent="0.25">
      <c r="A139" s="30"/>
      <c r="B139" s="122"/>
      <c r="C139" s="121"/>
      <c r="D139" s="121"/>
      <c r="E139" s="121"/>
      <c r="F139" s="31"/>
      <c r="H139" s="63"/>
      <c r="I139" s="30">
        <v>1</v>
      </c>
      <c r="J139" s="30">
        <v>0</v>
      </c>
      <c r="K139" s="33">
        <f t="shared" si="17"/>
        <v>1</v>
      </c>
      <c r="L139" s="33">
        <f t="shared" si="18"/>
        <v>1</v>
      </c>
      <c r="M139" s="33"/>
      <c r="N139" s="33"/>
      <c r="O139" s="33"/>
      <c r="P139" s="33"/>
      <c r="Q139" s="33"/>
      <c r="R139" s="33"/>
      <c r="S139" s="33"/>
      <c r="T139" s="123"/>
      <c r="U139" s="132"/>
      <c r="V139" s="563" t="s">
        <v>19</v>
      </c>
      <c r="W139" s="563"/>
      <c r="X139" s="563"/>
      <c r="Y139" s="563"/>
      <c r="Z139" s="563"/>
      <c r="AA139" s="131" t="s">
        <v>19</v>
      </c>
      <c r="AB139" s="115"/>
      <c r="AC139" s="114">
        <v>0</v>
      </c>
      <c r="AD139" s="113">
        <v>0</v>
      </c>
      <c r="AE139" s="32"/>
      <c r="AF139" s="133"/>
      <c r="AG139" s="38"/>
    </row>
    <row r="140" spans="1:33" s="27" customFormat="1" ht="15" hidden="1" customHeight="1" x14ac:dyDescent="0.25">
      <c r="A140" s="30"/>
      <c r="B140" s="122"/>
      <c r="C140" s="121"/>
      <c r="D140" s="121"/>
      <c r="E140" s="121"/>
      <c r="H140" s="63"/>
      <c r="I140" s="30">
        <f t="shared" ref="I140:I149" si="21">IF($AD140=0,0,1)</f>
        <v>1</v>
      </c>
      <c r="J140" s="30">
        <v>0</v>
      </c>
      <c r="K140" s="33">
        <f t="shared" si="17"/>
        <v>1</v>
      </c>
      <c r="L140" s="33">
        <f t="shared" si="18"/>
        <v>1</v>
      </c>
      <c r="M140" s="33"/>
      <c r="N140" s="33"/>
      <c r="O140" s="33"/>
      <c r="P140" s="33"/>
      <c r="Q140" s="33"/>
      <c r="R140" s="33"/>
      <c r="S140" s="33"/>
      <c r="T140" s="123"/>
      <c r="U140" s="132"/>
      <c r="V140" s="129"/>
      <c r="W140" s="129"/>
      <c r="X140" s="129"/>
      <c r="Y140" s="128"/>
      <c r="Z140" s="127"/>
      <c r="AA140" s="127"/>
      <c r="AB140" s="126"/>
      <c r="AC140" s="125" t="s">
        <v>23</v>
      </c>
      <c r="AD140" s="105">
        <v>83.56</v>
      </c>
      <c r="AE140" s="32"/>
      <c r="AF140" s="39"/>
      <c r="AG140" s="38"/>
    </row>
    <row r="141" spans="1:33" s="27" customFormat="1" hidden="1" x14ac:dyDescent="0.25">
      <c r="A141" s="30"/>
      <c r="B141" s="122"/>
      <c r="C141" s="121"/>
      <c r="D141" s="121"/>
      <c r="E141" s="121"/>
      <c r="H141" s="63"/>
      <c r="I141" s="30">
        <f t="shared" si="21"/>
        <v>0</v>
      </c>
      <c r="J141" s="30">
        <v>0</v>
      </c>
      <c r="K141" s="33">
        <f t="shared" si="17"/>
        <v>0</v>
      </c>
      <c r="L141" s="33">
        <f t="shared" si="18"/>
        <v>0</v>
      </c>
      <c r="M141" s="33"/>
      <c r="N141" s="33"/>
      <c r="O141" s="33"/>
      <c r="P141" s="33"/>
      <c r="Q141" s="33"/>
      <c r="R141" s="33"/>
      <c r="S141" s="33"/>
      <c r="T141" s="123"/>
      <c r="U141" s="132"/>
      <c r="V141" s="563" t="s">
        <v>19</v>
      </c>
      <c r="W141" s="563"/>
      <c r="X141" s="563"/>
      <c r="Y141" s="563"/>
      <c r="Z141" s="563"/>
      <c r="AA141" s="131" t="s">
        <v>19</v>
      </c>
      <c r="AB141" s="115"/>
      <c r="AC141" s="114">
        <v>0</v>
      </c>
      <c r="AD141" s="113">
        <f t="shared" ref="AD141:AD149" si="22">ROUND(AC141*AB141,4)</f>
        <v>0</v>
      </c>
      <c r="AE141" s="32"/>
      <c r="AF141" s="39"/>
      <c r="AG141" s="38"/>
    </row>
    <row r="142" spans="1:33" s="27" customFormat="1" hidden="1" x14ac:dyDescent="0.25">
      <c r="A142" s="30"/>
      <c r="B142" s="122"/>
      <c r="C142" s="121"/>
      <c r="D142" s="121"/>
      <c r="E142" s="121"/>
      <c r="H142" s="63"/>
      <c r="I142" s="30">
        <f t="shared" si="21"/>
        <v>0</v>
      </c>
      <c r="J142" s="30">
        <v>0</v>
      </c>
      <c r="K142" s="33">
        <f t="shared" si="17"/>
        <v>0</v>
      </c>
      <c r="L142" s="33">
        <f t="shared" si="18"/>
        <v>0</v>
      </c>
      <c r="M142" s="33"/>
      <c r="N142" s="33"/>
      <c r="O142" s="33"/>
      <c r="P142" s="33"/>
      <c r="Q142" s="33"/>
      <c r="R142" s="33"/>
      <c r="S142" s="33"/>
      <c r="T142" s="123"/>
      <c r="U142" s="132"/>
      <c r="V142" s="563" t="s">
        <v>19</v>
      </c>
      <c r="W142" s="563"/>
      <c r="X142" s="563"/>
      <c r="Y142" s="563"/>
      <c r="Z142" s="563"/>
      <c r="AA142" s="131" t="s">
        <v>19</v>
      </c>
      <c r="AB142" s="115"/>
      <c r="AC142" s="114">
        <v>0</v>
      </c>
      <c r="AD142" s="113">
        <f t="shared" si="22"/>
        <v>0</v>
      </c>
      <c r="AE142" s="32"/>
      <c r="AF142" s="39"/>
      <c r="AG142" s="38"/>
    </row>
    <row r="143" spans="1:33" s="27" customFormat="1" hidden="1" x14ac:dyDescent="0.25">
      <c r="A143" s="30"/>
      <c r="B143" s="122"/>
      <c r="C143" s="121"/>
      <c r="D143" s="121"/>
      <c r="E143" s="121"/>
      <c r="H143" s="63"/>
      <c r="I143" s="30">
        <f t="shared" si="21"/>
        <v>0</v>
      </c>
      <c r="J143" s="30">
        <v>0</v>
      </c>
      <c r="K143" s="33">
        <f t="shared" si="17"/>
        <v>0</v>
      </c>
      <c r="L143" s="33">
        <f t="shared" si="18"/>
        <v>0</v>
      </c>
      <c r="M143" s="33"/>
      <c r="N143" s="33"/>
      <c r="O143" s="33"/>
      <c r="P143" s="33"/>
      <c r="Q143" s="33"/>
      <c r="R143" s="33"/>
      <c r="S143" s="33"/>
      <c r="T143" s="123"/>
      <c r="U143" s="132"/>
      <c r="V143" s="563" t="s">
        <v>19</v>
      </c>
      <c r="W143" s="563"/>
      <c r="X143" s="563"/>
      <c r="Y143" s="563"/>
      <c r="Z143" s="563"/>
      <c r="AA143" s="131" t="s">
        <v>19</v>
      </c>
      <c r="AB143" s="115"/>
      <c r="AC143" s="114">
        <v>0</v>
      </c>
      <c r="AD143" s="113">
        <f t="shared" si="22"/>
        <v>0</v>
      </c>
      <c r="AE143" s="32"/>
      <c r="AF143" s="39"/>
      <c r="AG143" s="38"/>
    </row>
    <row r="144" spans="1:33" s="27" customFormat="1" hidden="1" x14ac:dyDescent="0.25">
      <c r="A144" s="30"/>
      <c r="B144" s="122"/>
      <c r="C144" s="121"/>
      <c r="D144" s="121"/>
      <c r="E144" s="121"/>
      <c r="H144" s="63"/>
      <c r="I144" s="30">
        <f t="shared" si="21"/>
        <v>0</v>
      </c>
      <c r="J144" s="30">
        <v>0</v>
      </c>
      <c r="K144" s="33">
        <f t="shared" si="17"/>
        <v>0</v>
      </c>
      <c r="L144" s="33">
        <f t="shared" si="18"/>
        <v>0</v>
      </c>
      <c r="M144" s="33"/>
      <c r="N144" s="33"/>
      <c r="O144" s="33"/>
      <c r="P144" s="33"/>
      <c r="Q144" s="33"/>
      <c r="R144" s="33"/>
      <c r="S144" s="33"/>
      <c r="T144" s="123"/>
      <c r="U144" s="132"/>
      <c r="V144" s="563" t="s">
        <v>19</v>
      </c>
      <c r="W144" s="563"/>
      <c r="X144" s="563"/>
      <c r="Y144" s="563"/>
      <c r="Z144" s="563"/>
      <c r="AA144" s="131" t="s">
        <v>19</v>
      </c>
      <c r="AB144" s="115"/>
      <c r="AC144" s="114">
        <v>0</v>
      </c>
      <c r="AD144" s="113">
        <f t="shared" si="22"/>
        <v>0</v>
      </c>
      <c r="AE144" s="32"/>
      <c r="AF144" s="39"/>
      <c r="AG144" s="38"/>
    </row>
    <row r="145" spans="1:33" s="27" customFormat="1" hidden="1" x14ac:dyDescent="0.25">
      <c r="A145" s="30"/>
      <c r="B145" s="122"/>
      <c r="C145" s="121"/>
      <c r="D145" s="121"/>
      <c r="E145" s="121"/>
      <c r="H145" s="63"/>
      <c r="I145" s="30">
        <f t="shared" si="21"/>
        <v>0</v>
      </c>
      <c r="J145" s="30">
        <v>0</v>
      </c>
      <c r="K145" s="33">
        <f t="shared" si="17"/>
        <v>0</v>
      </c>
      <c r="L145" s="33">
        <f t="shared" si="18"/>
        <v>0</v>
      </c>
      <c r="M145" s="33"/>
      <c r="N145" s="33"/>
      <c r="O145" s="33"/>
      <c r="P145" s="33"/>
      <c r="Q145" s="33"/>
      <c r="R145" s="33"/>
      <c r="S145" s="33"/>
      <c r="T145" s="123"/>
      <c r="U145" s="132"/>
      <c r="V145" s="563" t="s">
        <v>19</v>
      </c>
      <c r="W145" s="563"/>
      <c r="X145" s="563"/>
      <c r="Y145" s="563"/>
      <c r="Z145" s="563"/>
      <c r="AA145" s="131" t="s">
        <v>19</v>
      </c>
      <c r="AB145" s="115"/>
      <c r="AC145" s="114">
        <v>0</v>
      </c>
      <c r="AD145" s="113">
        <f t="shared" si="22"/>
        <v>0</v>
      </c>
      <c r="AE145" s="32"/>
      <c r="AF145" s="39"/>
      <c r="AG145" s="38"/>
    </row>
    <row r="146" spans="1:33" s="27" customFormat="1" hidden="1" x14ac:dyDescent="0.25">
      <c r="A146" s="30"/>
      <c r="B146" s="122"/>
      <c r="C146" s="121"/>
      <c r="D146" s="121"/>
      <c r="E146" s="121"/>
      <c r="H146" s="63"/>
      <c r="I146" s="30">
        <f t="shared" si="21"/>
        <v>0</v>
      </c>
      <c r="J146" s="30">
        <v>0</v>
      </c>
      <c r="K146" s="33">
        <f t="shared" si="17"/>
        <v>0</v>
      </c>
      <c r="L146" s="33">
        <f t="shared" si="18"/>
        <v>0</v>
      </c>
      <c r="M146" s="33"/>
      <c r="N146" s="33"/>
      <c r="O146" s="33"/>
      <c r="P146" s="33"/>
      <c r="Q146" s="33"/>
      <c r="R146" s="33"/>
      <c r="S146" s="33"/>
      <c r="T146" s="123"/>
      <c r="U146" s="132"/>
      <c r="V146" s="563" t="s">
        <v>19</v>
      </c>
      <c r="W146" s="563"/>
      <c r="X146" s="563"/>
      <c r="Y146" s="563"/>
      <c r="Z146" s="563"/>
      <c r="AA146" s="131" t="s">
        <v>19</v>
      </c>
      <c r="AB146" s="115"/>
      <c r="AC146" s="114">
        <v>0</v>
      </c>
      <c r="AD146" s="113">
        <f t="shared" si="22"/>
        <v>0</v>
      </c>
      <c r="AE146" s="32"/>
      <c r="AF146" s="39"/>
      <c r="AG146" s="38"/>
    </row>
    <row r="147" spans="1:33" s="27" customFormat="1" hidden="1" x14ac:dyDescent="0.25">
      <c r="A147" s="30"/>
      <c r="B147" s="122"/>
      <c r="C147" s="121"/>
      <c r="D147" s="121"/>
      <c r="E147" s="121"/>
      <c r="H147" s="63"/>
      <c r="I147" s="30">
        <f t="shared" si="21"/>
        <v>0</v>
      </c>
      <c r="J147" s="30">
        <v>0</v>
      </c>
      <c r="K147" s="33">
        <f t="shared" si="17"/>
        <v>0</v>
      </c>
      <c r="L147" s="33">
        <f t="shared" si="18"/>
        <v>0</v>
      </c>
      <c r="M147" s="33"/>
      <c r="N147" s="33"/>
      <c r="O147" s="33"/>
      <c r="P147" s="33"/>
      <c r="Q147" s="33"/>
      <c r="R147" s="33"/>
      <c r="S147" s="33"/>
      <c r="T147" s="123"/>
      <c r="U147" s="132"/>
      <c r="V147" s="563" t="s">
        <v>19</v>
      </c>
      <c r="W147" s="563"/>
      <c r="X147" s="563"/>
      <c r="Y147" s="563"/>
      <c r="Z147" s="563"/>
      <c r="AA147" s="131" t="s">
        <v>19</v>
      </c>
      <c r="AB147" s="115"/>
      <c r="AC147" s="114">
        <v>0</v>
      </c>
      <c r="AD147" s="113">
        <f t="shared" si="22"/>
        <v>0</v>
      </c>
      <c r="AE147" s="32"/>
      <c r="AF147" s="39"/>
      <c r="AG147" s="38"/>
    </row>
    <row r="148" spans="1:33" s="27" customFormat="1" hidden="1" x14ac:dyDescent="0.25">
      <c r="A148" s="30"/>
      <c r="B148" s="122"/>
      <c r="C148" s="121"/>
      <c r="D148" s="121"/>
      <c r="E148" s="121"/>
      <c r="H148" s="63"/>
      <c r="I148" s="30">
        <f t="shared" si="21"/>
        <v>0</v>
      </c>
      <c r="J148" s="30">
        <v>0</v>
      </c>
      <c r="K148" s="33">
        <f t="shared" si="17"/>
        <v>0</v>
      </c>
      <c r="L148" s="33">
        <f t="shared" si="18"/>
        <v>0</v>
      </c>
      <c r="M148" s="33"/>
      <c r="N148" s="33"/>
      <c r="O148" s="33"/>
      <c r="P148" s="33"/>
      <c r="Q148" s="33"/>
      <c r="R148" s="33"/>
      <c r="S148" s="33"/>
      <c r="T148" s="123"/>
      <c r="U148" s="132"/>
      <c r="V148" s="563" t="s">
        <v>19</v>
      </c>
      <c r="W148" s="563"/>
      <c r="X148" s="563"/>
      <c r="Y148" s="563"/>
      <c r="Z148" s="563"/>
      <c r="AA148" s="131" t="s">
        <v>19</v>
      </c>
      <c r="AB148" s="115"/>
      <c r="AC148" s="114">
        <v>0</v>
      </c>
      <c r="AD148" s="113">
        <f t="shared" si="22"/>
        <v>0</v>
      </c>
      <c r="AE148" s="32"/>
      <c r="AF148" s="39"/>
      <c r="AG148" s="38"/>
    </row>
    <row r="149" spans="1:33" s="27" customFormat="1" hidden="1" x14ac:dyDescent="0.25">
      <c r="A149" s="30"/>
      <c r="B149" s="122"/>
      <c r="C149" s="121"/>
      <c r="D149" s="121"/>
      <c r="E149" s="121"/>
      <c r="H149" s="63"/>
      <c r="I149" s="30">
        <f t="shared" si="21"/>
        <v>0</v>
      </c>
      <c r="J149" s="30">
        <v>0</v>
      </c>
      <c r="K149" s="33">
        <f t="shared" si="17"/>
        <v>0</v>
      </c>
      <c r="L149" s="33">
        <f t="shared" si="18"/>
        <v>0</v>
      </c>
      <c r="M149" s="33"/>
      <c r="N149" s="33"/>
      <c r="O149" s="33"/>
      <c r="P149" s="33"/>
      <c r="Q149" s="33"/>
      <c r="R149" s="33"/>
      <c r="S149" s="33"/>
      <c r="T149" s="123"/>
      <c r="U149" s="132"/>
      <c r="V149" s="563" t="s">
        <v>19</v>
      </c>
      <c r="W149" s="563"/>
      <c r="X149" s="563"/>
      <c r="Y149" s="563"/>
      <c r="Z149" s="563"/>
      <c r="AA149" s="131" t="s">
        <v>19</v>
      </c>
      <c r="AB149" s="115"/>
      <c r="AC149" s="114">
        <v>0</v>
      </c>
      <c r="AD149" s="113">
        <f t="shared" si="22"/>
        <v>0</v>
      </c>
      <c r="AE149" s="32"/>
      <c r="AF149" s="39"/>
      <c r="AG149" s="38"/>
    </row>
    <row r="150" spans="1:33" s="101" customFormat="1" ht="22.35" customHeight="1" x14ac:dyDescent="0.25">
      <c r="A150" s="112"/>
      <c r="B150" s="112"/>
      <c r="C150" s="112"/>
      <c r="D150" s="112"/>
      <c r="E150" s="112"/>
      <c r="F150" s="112"/>
      <c r="I150" s="62">
        <v>1</v>
      </c>
      <c r="J150" s="62">
        <v>1</v>
      </c>
      <c r="K150" s="61">
        <f t="shared" si="17"/>
        <v>1</v>
      </c>
      <c r="L150" s="61">
        <f t="shared" si="18"/>
        <v>1</v>
      </c>
      <c r="M150" s="61"/>
      <c r="N150" s="61"/>
      <c r="O150" s="61"/>
      <c r="P150" s="61"/>
      <c r="Q150" s="61"/>
      <c r="R150" s="61"/>
      <c r="S150" s="61"/>
      <c r="T150" s="130"/>
      <c r="U150" s="111"/>
      <c r="V150" s="110"/>
      <c r="W150" s="110"/>
      <c r="X150" s="110"/>
      <c r="Y150" s="109"/>
      <c r="Z150" s="108"/>
      <c r="AA150" s="108"/>
      <c r="AB150" s="107"/>
      <c r="AC150" s="106" t="s">
        <v>23</v>
      </c>
      <c r="AD150" s="105">
        <f>IF($T$122=0,0,ROUND((SUM(AD137:AD139))/$T$122,2))</f>
        <v>112.8</v>
      </c>
      <c r="AE150" s="102"/>
      <c r="AF150" s="104"/>
      <c r="AG150" s="103"/>
    </row>
    <row r="151" spans="1:33" s="27" customFormat="1" ht="15" customHeight="1" x14ac:dyDescent="0.25">
      <c r="A151" s="31"/>
      <c r="B151" s="31"/>
      <c r="C151" s="31"/>
      <c r="D151" s="31"/>
      <c r="E151" s="31"/>
      <c r="F151" s="31"/>
      <c r="I151" s="30">
        <v>1</v>
      </c>
      <c r="J151" s="30">
        <f>IF(I151=1,1,IF(SUM(J152:J$171)+SUM(I$26:I151)&lt;$I$22,1,0))</f>
        <v>1</v>
      </c>
      <c r="K151" s="33">
        <f t="shared" si="17"/>
        <v>1</v>
      </c>
      <c r="L151" s="33">
        <f t="shared" si="18"/>
        <v>1</v>
      </c>
      <c r="M151" s="33"/>
      <c r="N151" s="33"/>
      <c r="O151" s="33"/>
      <c r="P151" s="33"/>
      <c r="Q151" s="33"/>
      <c r="R151" s="33"/>
      <c r="S151" s="33"/>
      <c r="T151" s="585" t="s">
        <v>8</v>
      </c>
      <c r="U151" s="124"/>
      <c r="V151" s="566"/>
      <c r="W151" s="566"/>
      <c r="X151" s="567"/>
      <c r="Y151" s="567"/>
      <c r="Z151" s="567"/>
      <c r="AA151" s="567"/>
      <c r="AB151" s="558"/>
      <c r="AC151" s="559"/>
      <c r="AD151" s="560"/>
      <c r="AE151" s="32"/>
      <c r="AF151" s="39"/>
      <c r="AG151" s="38"/>
    </row>
    <row r="152" spans="1:33" s="27" customFormat="1" x14ac:dyDescent="0.25">
      <c r="A152" s="31"/>
      <c r="B152" s="31"/>
      <c r="C152" s="31"/>
      <c r="D152" s="31"/>
      <c r="E152" s="31"/>
      <c r="F152" s="31"/>
      <c r="I152" s="30">
        <v>1</v>
      </c>
      <c r="J152" s="30">
        <f>IF(I152=1,1,IF(SUM(J153:J$171)+SUM(I$26:I152)&lt;$I$22,1,0))</f>
        <v>1</v>
      </c>
      <c r="K152" s="33">
        <f t="shared" si="17"/>
        <v>1</v>
      </c>
      <c r="L152" s="33">
        <f t="shared" si="18"/>
        <v>1</v>
      </c>
      <c r="M152" s="33"/>
      <c r="N152" s="33"/>
      <c r="O152" s="33"/>
      <c r="P152" s="33"/>
      <c r="Q152" s="33"/>
      <c r="R152" s="33"/>
      <c r="S152" s="33"/>
      <c r="T152" s="586"/>
      <c r="U152" s="124"/>
      <c r="V152" s="566"/>
      <c r="W152" s="566"/>
      <c r="X152" s="567"/>
      <c r="Y152" s="479"/>
      <c r="Z152" s="479"/>
      <c r="AA152" s="479"/>
      <c r="AB152" s="558"/>
      <c r="AC152" s="559"/>
      <c r="AD152" s="560"/>
      <c r="AE152" s="32"/>
      <c r="AF152" s="39"/>
      <c r="AG152" s="38"/>
    </row>
    <row r="153" spans="1:33" s="27" customFormat="1" x14ac:dyDescent="0.25">
      <c r="A153" s="30"/>
      <c r="B153" s="122"/>
      <c r="C153" s="121"/>
      <c r="D153" s="121"/>
      <c r="E153" s="121"/>
      <c r="F153" s="31"/>
      <c r="I153" s="30">
        <v>1</v>
      </c>
      <c r="J153" s="30">
        <v>0</v>
      </c>
      <c r="K153" s="33">
        <f t="shared" si="17"/>
        <v>1</v>
      </c>
      <c r="L153" s="33">
        <f t="shared" si="18"/>
        <v>1</v>
      </c>
      <c r="M153" s="33"/>
      <c r="N153" s="33"/>
      <c r="O153" s="33"/>
      <c r="P153" s="33"/>
      <c r="Q153" s="33"/>
      <c r="R153" s="33"/>
      <c r="S153" s="120"/>
      <c r="T153" s="123"/>
      <c r="U153" s="118"/>
      <c r="V153" s="561"/>
      <c r="W153" s="561"/>
      <c r="X153" s="480"/>
      <c r="Y153" s="481"/>
      <c r="Z153" s="481"/>
      <c r="AA153" s="482"/>
      <c r="AB153" s="481"/>
      <c r="AC153" s="483"/>
      <c r="AD153" s="187"/>
      <c r="AE153" s="32"/>
      <c r="AF153" s="39"/>
      <c r="AG153" s="38"/>
    </row>
    <row r="154" spans="1:33" s="27" customFormat="1" hidden="1" x14ac:dyDescent="0.25">
      <c r="A154" s="30"/>
      <c r="B154" s="122"/>
      <c r="C154" s="121"/>
      <c r="D154" s="121"/>
      <c r="E154" s="121"/>
      <c r="F154" s="31"/>
      <c r="I154" s="30">
        <f t="shared" ref="I154:I163" si="23">IF($AD154=0,0,1)</f>
        <v>0</v>
      </c>
      <c r="J154" s="30">
        <v>0</v>
      </c>
      <c r="K154" s="33">
        <f t="shared" si="17"/>
        <v>0</v>
      </c>
      <c r="L154" s="33">
        <f t="shared" si="18"/>
        <v>0</v>
      </c>
      <c r="M154" s="33"/>
      <c r="N154" s="33"/>
      <c r="O154" s="33"/>
      <c r="P154" s="33"/>
      <c r="Q154" s="33"/>
      <c r="R154" s="33"/>
      <c r="S154" s="120"/>
      <c r="T154" s="123"/>
      <c r="U154" s="118"/>
      <c r="V154" s="562" t="s">
        <v>19</v>
      </c>
      <c r="W154" s="562"/>
      <c r="X154" s="474" t="s">
        <v>19</v>
      </c>
      <c r="Y154" s="475"/>
      <c r="Z154" s="475"/>
      <c r="AA154" s="476">
        <v>0</v>
      </c>
      <c r="AB154" s="475"/>
      <c r="AC154" s="477">
        <v>0</v>
      </c>
      <c r="AD154" s="478">
        <f t="shared" ref="AD154:AD163" si="24">ROUND(AA154*AB154*AC154,4)</f>
        <v>0</v>
      </c>
      <c r="AE154" s="32"/>
      <c r="AF154" s="39"/>
      <c r="AG154" s="38"/>
    </row>
    <row r="155" spans="1:33" s="27" customFormat="1" hidden="1" x14ac:dyDescent="0.25">
      <c r="A155" s="30"/>
      <c r="B155" s="122"/>
      <c r="C155" s="121"/>
      <c r="D155" s="121"/>
      <c r="E155" s="121"/>
      <c r="F155" s="31"/>
      <c r="I155" s="30">
        <f t="shared" si="23"/>
        <v>0</v>
      </c>
      <c r="J155" s="30">
        <v>0</v>
      </c>
      <c r="K155" s="33">
        <f t="shared" si="17"/>
        <v>0</v>
      </c>
      <c r="L155" s="33">
        <f t="shared" si="18"/>
        <v>0</v>
      </c>
      <c r="M155" s="33"/>
      <c r="N155" s="33"/>
      <c r="O155" s="33"/>
      <c r="P155" s="33"/>
      <c r="Q155" s="33"/>
      <c r="R155" s="33"/>
      <c r="S155" s="120"/>
      <c r="T155" s="123"/>
      <c r="U155" s="118"/>
      <c r="V155" s="557" t="s">
        <v>19</v>
      </c>
      <c r="W155" s="557"/>
      <c r="X155" s="117" t="s">
        <v>19</v>
      </c>
      <c r="Y155" s="115"/>
      <c r="Z155" s="115"/>
      <c r="AA155" s="116">
        <v>0</v>
      </c>
      <c r="AB155" s="115"/>
      <c r="AC155" s="114">
        <v>0</v>
      </c>
      <c r="AD155" s="113">
        <f t="shared" si="24"/>
        <v>0</v>
      </c>
      <c r="AE155" s="32"/>
      <c r="AF155" s="39"/>
      <c r="AG155" s="38"/>
    </row>
    <row r="156" spans="1:33" s="27" customFormat="1" hidden="1" x14ac:dyDescent="0.25">
      <c r="A156" s="30"/>
      <c r="B156" s="122"/>
      <c r="C156" s="121"/>
      <c r="D156" s="121"/>
      <c r="E156" s="121"/>
      <c r="F156" s="31"/>
      <c r="I156" s="30">
        <f t="shared" si="23"/>
        <v>0</v>
      </c>
      <c r="J156" s="30">
        <v>0</v>
      </c>
      <c r="K156" s="33">
        <f t="shared" si="17"/>
        <v>0</v>
      </c>
      <c r="L156" s="33">
        <f t="shared" si="18"/>
        <v>0</v>
      </c>
      <c r="M156" s="33"/>
      <c r="N156" s="33"/>
      <c r="O156" s="33"/>
      <c r="P156" s="33"/>
      <c r="Q156" s="33"/>
      <c r="R156" s="33"/>
      <c r="S156" s="120"/>
      <c r="T156" s="123"/>
      <c r="U156" s="118"/>
      <c r="V156" s="557" t="s">
        <v>19</v>
      </c>
      <c r="W156" s="557"/>
      <c r="X156" s="117" t="s">
        <v>19</v>
      </c>
      <c r="Y156" s="115"/>
      <c r="Z156" s="115"/>
      <c r="AA156" s="116">
        <v>0</v>
      </c>
      <c r="AB156" s="115"/>
      <c r="AC156" s="114">
        <v>0</v>
      </c>
      <c r="AD156" s="113">
        <f t="shared" si="24"/>
        <v>0</v>
      </c>
      <c r="AE156" s="32"/>
      <c r="AF156" s="39"/>
      <c r="AG156" s="38"/>
    </row>
    <row r="157" spans="1:33" s="27" customFormat="1" hidden="1" x14ac:dyDescent="0.25">
      <c r="A157" s="30"/>
      <c r="B157" s="122"/>
      <c r="C157" s="121"/>
      <c r="D157" s="121"/>
      <c r="E157" s="121"/>
      <c r="F157" s="31"/>
      <c r="I157" s="30">
        <f t="shared" si="23"/>
        <v>0</v>
      </c>
      <c r="J157" s="30">
        <v>0</v>
      </c>
      <c r="K157" s="33">
        <f t="shared" ref="K157:K170" si="25">MAX(I157:J157)</f>
        <v>0</v>
      </c>
      <c r="L157" s="33">
        <f t="shared" ref="L157:L170" si="26">K157</f>
        <v>0</v>
      </c>
      <c r="M157" s="33"/>
      <c r="N157" s="33"/>
      <c r="O157" s="33"/>
      <c r="P157" s="33"/>
      <c r="Q157" s="33"/>
      <c r="R157" s="33"/>
      <c r="S157" s="120"/>
      <c r="T157" s="123"/>
      <c r="U157" s="118"/>
      <c r="V157" s="557" t="s">
        <v>19</v>
      </c>
      <c r="W157" s="557"/>
      <c r="X157" s="117" t="s">
        <v>19</v>
      </c>
      <c r="Y157" s="115"/>
      <c r="Z157" s="115"/>
      <c r="AA157" s="116">
        <v>0</v>
      </c>
      <c r="AB157" s="115"/>
      <c r="AC157" s="114">
        <v>0</v>
      </c>
      <c r="AD157" s="113">
        <f t="shared" si="24"/>
        <v>0</v>
      </c>
      <c r="AE157" s="32"/>
      <c r="AF157" s="39"/>
      <c r="AG157" s="38"/>
    </row>
    <row r="158" spans="1:33" s="27" customFormat="1" hidden="1" x14ac:dyDescent="0.25">
      <c r="A158" s="30"/>
      <c r="B158" s="122"/>
      <c r="C158" s="121"/>
      <c r="D158" s="121"/>
      <c r="E158" s="121"/>
      <c r="F158" s="31"/>
      <c r="I158" s="30">
        <f t="shared" si="23"/>
        <v>0</v>
      </c>
      <c r="J158" s="30">
        <v>0</v>
      </c>
      <c r="K158" s="33">
        <f t="shared" si="25"/>
        <v>0</v>
      </c>
      <c r="L158" s="33">
        <f t="shared" si="26"/>
        <v>0</v>
      </c>
      <c r="M158" s="33"/>
      <c r="N158" s="33"/>
      <c r="O158" s="33"/>
      <c r="P158" s="33"/>
      <c r="Q158" s="33"/>
      <c r="R158" s="33"/>
      <c r="S158" s="120"/>
      <c r="T158" s="123"/>
      <c r="U158" s="118"/>
      <c r="V158" s="557" t="s">
        <v>19</v>
      </c>
      <c r="W158" s="557"/>
      <c r="X158" s="117" t="s">
        <v>19</v>
      </c>
      <c r="Y158" s="115"/>
      <c r="Z158" s="115"/>
      <c r="AA158" s="116">
        <v>0</v>
      </c>
      <c r="AB158" s="115"/>
      <c r="AC158" s="114">
        <v>0</v>
      </c>
      <c r="AD158" s="113">
        <f t="shared" si="24"/>
        <v>0</v>
      </c>
      <c r="AE158" s="32"/>
      <c r="AF158" s="39"/>
      <c r="AG158" s="38"/>
    </row>
    <row r="159" spans="1:33" s="27" customFormat="1" hidden="1" x14ac:dyDescent="0.25">
      <c r="A159" s="30"/>
      <c r="B159" s="122"/>
      <c r="C159" s="121"/>
      <c r="D159" s="121"/>
      <c r="E159" s="121"/>
      <c r="F159" s="31"/>
      <c r="I159" s="30">
        <f t="shared" si="23"/>
        <v>0</v>
      </c>
      <c r="J159" s="30">
        <v>0</v>
      </c>
      <c r="K159" s="33">
        <f t="shared" si="25"/>
        <v>0</v>
      </c>
      <c r="L159" s="33">
        <f t="shared" si="26"/>
        <v>0</v>
      </c>
      <c r="M159" s="33"/>
      <c r="N159" s="33"/>
      <c r="O159" s="33"/>
      <c r="P159" s="33"/>
      <c r="Q159" s="33"/>
      <c r="R159" s="33"/>
      <c r="S159" s="120"/>
      <c r="T159" s="123"/>
      <c r="U159" s="118"/>
      <c r="V159" s="557" t="s">
        <v>19</v>
      </c>
      <c r="W159" s="557"/>
      <c r="X159" s="117" t="s">
        <v>19</v>
      </c>
      <c r="Y159" s="115"/>
      <c r="Z159" s="115"/>
      <c r="AA159" s="116">
        <v>0</v>
      </c>
      <c r="AB159" s="115"/>
      <c r="AC159" s="114">
        <v>0</v>
      </c>
      <c r="AD159" s="113">
        <f t="shared" si="24"/>
        <v>0</v>
      </c>
      <c r="AE159" s="32"/>
      <c r="AF159" s="39"/>
      <c r="AG159" s="38"/>
    </row>
    <row r="160" spans="1:33" s="27" customFormat="1" hidden="1" x14ac:dyDescent="0.25">
      <c r="A160" s="30"/>
      <c r="B160" s="122"/>
      <c r="C160" s="121"/>
      <c r="D160" s="121"/>
      <c r="E160" s="121"/>
      <c r="F160" s="31"/>
      <c r="I160" s="30">
        <f t="shared" si="23"/>
        <v>0</v>
      </c>
      <c r="J160" s="30">
        <v>0</v>
      </c>
      <c r="K160" s="33">
        <f t="shared" si="25"/>
        <v>0</v>
      </c>
      <c r="L160" s="33">
        <f t="shared" si="26"/>
        <v>0</v>
      </c>
      <c r="M160" s="33"/>
      <c r="N160" s="33"/>
      <c r="O160" s="33"/>
      <c r="P160" s="33"/>
      <c r="Q160" s="33"/>
      <c r="R160" s="33"/>
      <c r="S160" s="120"/>
      <c r="T160" s="123"/>
      <c r="U160" s="118"/>
      <c r="V160" s="557" t="s">
        <v>19</v>
      </c>
      <c r="W160" s="557"/>
      <c r="X160" s="117" t="s">
        <v>19</v>
      </c>
      <c r="Y160" s="115"/>
      <c r="Z160" s="115"/>
      <c r="AA160" s="116">
        <v>0</v>
      </c>
      <c r="AB160" s="115"/>
      <c r="AC160" s="114">
        <v>0</v>
      </c>
      <c r="AD160" s="113">
        <f t="shared" si="24"/>
        <v>0</v>
      </c>
      <c r="AE160" s="32"/>
      <c r="AF160" s="39"/>
      <c r="AG160" s="38"/>
    </row>
    <row r="161" spans="1:33" s="27" customFormat="1" hidden="1" x14ac:dyDescent="0.25">
      <c r="A161" s="30"/>
      <c r="B161" s="122"/>
      <c r="C161" s="121"/>
      <c r="D161" s="121"/>
      <c r="E161" s="121"/>
      <c r="F161" s="31"/>
      <c r="I161" s="30">
        <f t="shared" si="23"/>
        <v>0</v>
      </c>
      <c r="J161" s="30">
        <v>0</v>
      </c>
      <c r="K161" s="33">
        <f t="shared" si="25"/>
        <v>0</v>
      </c>
      <c r="L161" s="33">
        <f t="shared" si="26"/>
        <v>0</v>
      </c>
      <c r="M161" s="33"/>
      <c r="N161" s="33"/>
      <c r="O161" s="33"/>
      <c r="P161" s="33"/>
      <c r="Q161" s="33"/>
      <c r="R161" s="33"/>
      <c r="S161" s="120"/>
      <c r="T161" s="123"/>
      <c r="U161" s="118"/>
      <c r="V161" s="557" t="s">
        <v>19</v>
      </c>
      <c r="W161" s="557"/>
      <c r="X161" s="117" t="s">
        <v>19</v>
      </c>
      <c r="Y161" s="115"/>
      <c r="Z161" s="115"/>
      <c r="AA161" s="116">
        <v>0</v>
      </c>
      <c r="AB161" s="115"/>
      <c r="AC161" s="114">
        <v>0</v>
      </c>
      <c r="AD161" s="113">
        <f t="shared" si="24"/>
        <v>0</v>
      </c>
      <c r="AE161" s="32"/>
      <c r="AF161" s="39"/>
      <c r="AG161" s="38"/>
    </row>
    <row r="162" spans="1:33" s="27" customFormat="1" hidden="1" x14ac:dyDescent="0.25">
      <c r="A162" s="30"/>
      <c r="B162" s="122"/>
      <c r="C162" s="121"/>
      <c r="D162" s="121"/>
      <c r="E162" s="121"/>
      <c r="F162" s="31"/>
      <c r="I162" s="30">
        <f t="shared" si="23"/>
        <v>0</v>
      </c>
      <c r="J162" s="30">
        <v>0</v>
      </c>
      <c r="K162" s="33">
        <f t="shared" si="25"/>
        <v>0</v>
      </c>
      <c r="L162" s="33">
        <f t="shared" si="26"/>
        <v>0</v>
      </c>
      <c r="M162" s="33"/>
      <c r="N162" s="33"/>
      <c r="O162" s="33"/>
      <c r="P162" s="33"/>
      <c r="Q162" s="33"/>
      <c r="R162" s="33"/>
      <c r="S162" s="120"/>
      <c r="T162" s="123"/>
      <c r="U162" s="118"/>
      <c r="V162" s="557" t="s">
        <v>19</v>
      </c>
      <c r="W162" s="557"/>
      <c r="X162" s="117" t="s">
        <v>19</v>
      </c>
      <c r="Y162" s="115"/>
      <c r="Z162" s="115"/>
      <c r="AA162" s="116">
        <v>0</v>
      </c>
      <c r="AB162" s="115"/>
      <c r="AC162" s="114">
        <v>0</v>
      </c>
      <c r="AD162" s="113">
        <f t="shared" si="24"/>
        <v>0</v>
      </c>
      <c r="AE162" s="32"/>
      <c r="AF162" s="39"/>
      <c r="AG162" s="38"/>
    </row>
    <row r="163" spans="1:33" s="27" customFormat="1" hidden="1" x14ac:dyDescent="0.25">
      <c r="A163" s="30"/>
      <c r="B163" s="122"/>
      <c r="C163" s="121"/>
      <c r="D163" s="121"/>
      <c r="E163" s="121"/>
      <c r="F163" s="31"/>
      <c r="I163" s="30">
        <f t="shared" si="23"/>
        <v>0</v>
      </c>
      <c r="J163" s="30">
        <v>0</v>
      </c>
      <c r="K163" s="33">
        <f t="shared" si="25"/>
        <v>0</v>
      </c>
      <c r="L163" s="33">
        <f t="shared" si="26"/>
        <v>0</v>
      </c>
      <c r="M163" s="33"/>
      <c r="N163" s="33"/>
      <c r="O163" s="33"/>
      <c r="P163" s="33"/>
      <c r="Q163" s="33"/>
      <c r="R163" s="33"/>
      <c r="S163" s="120"/>
      <c r="T163" s="119"/>
      <c r="U163" s="118"/>
      <c r="V163" s="557" t="s">
        <v>19</v>
      </c>
      <c r="W163" s="557"/>
      <c r="X163" s="117" t="s">
        <v>19</v>
      </c>
      <c r="Y163" s="115"/>
      <c r="Z163" s="115"/>
      <c r="AA163" s="116">
        <v>0</v>
      </c>
      <c r="AB163" s="115"/>
      <c r="AC163" s="114">
        <v>0</v>
      </c>
      <c r="AD163" s="113">
        <f t="shared" si="24"/>
        <v>0</v>
      </c>
      <c r="AE163" s="32"/>
      <c r="AF163" s="39"/>
      <c r="AG163" s="38"/>
    </row>
    <row r="164" spans="1:33" s="101" customFormat="1" ht="22.35" customHeight="1" x14ac:dyDescent="0.25">
      <c r="A164" s="112"/>
      <c r="B164" s="112"/>
      <c r="C164" s="112"/>
      <c r="D164" s="112"/>
      <c r="E164" s="112"/>
      <c r="F164" s="112"/>
      <c r="G164" s="27"/>
      <c r="H164" s="27"/>
      <c r="I164" s="62">
        <v>1</v>
      </c>
      <c r="J164" s="62">
        <v>1</v>
      </c>
      <c r="K164" s="61">
        <f t="shared" si="25"/>
        <v>1</v>
      </c>
      <c r="L164" s="61">
        <f t="shared" si="26"/>
        <v>1</v>
      </c>
      <c r="M164" s="61"/>
      <c r="N164" s="61"/>
      <c r="O164" s="61"/>
      <c r="P164" s="61"/>
      <c r="Q164" s="61"/>
      <c r="R164" s="61"/>
      <c r="S164" s="61"/>
      <c r="T164" s="111"/>
      <c r="U164" s="111"/>
      <c r="V164" s="110"/>
      <c r="W164" s="110"/>
      <c r="X164" s="110"/>
      <c r="Y164" s="109"/>
      <c r="Z164" s="108"/>
      <c r="AA164" s="108"/>
      <c r="AB164" s="107"/>
      <c r="AC164" s="106"/>
      <c r="AD164" s="105"/>
      <c r="AE164" s="102"/>
      <c r="AF164" s="104"/>
      <c r="AG164" s="103"/>
    </row>
    <row r="165" spans="1:33" s="27" customFormat="1" ht="18" customHeight="1" x14ac:dyDescent="0.25">
      <c r="A165" s="31"/>
      <c r="B165" s="31"/>
      <c r="C165" s="31"/>
      <c r="D165" s="31"/>
      <c r="E165" s="31"/>
      <c r="F165" s="31"/>
      <c r="G165" s="100"/>
      <c r="H165" s="100"/>
      <c r="I165" s="30">
        <v>1</v>
      </c>
      <c r="J165" s="30">
        <f>IF(I165=1,1,IF(SUM(J166:J$171)+SUM(I$26:I165)&lt;$I$22,1,0))</f>
        <v>1</v>
      </c>
      <c r="K165" s="33">
        <f t="shared" si="25"/>
        <v>1</v>
      </c>
      <c r="L165" s="33">
        <f t="shared" si="26"/>
        <v>1</v>
      </c>
      <c r="M165" s="33"/>
      <c r="N165" s="33"/>
      <c r="O165" s="33"/>
      <c r="P165" s="33"/>
      <c r="Q165" s="33"/>
      <c r="R165" s="33"/>
      <c r="S165" s="33"/>
      <c r="T165" s="60"/>
      <c r="U165" s="48"/>
      <c r="V165" s="99"/>
      <c r="W165" s="98"/>
      <c r="X165" s="97"/>
      <c r="Y165" s="96"/>
      <c r="Z165" s="95" t="s">
        <v>486</v>
      </c>
      <c r="AA165" s="94"/>
      <c r="AB165" s="93"/>
      <c r="AC165" s="92"/>
      <c r="AD165" s="91">
        <f>TRUNC(SUM(AD122+AD135+AD150+AD164),2)</f>
        <v>4249.26</v>
      </c>
      <c r="AE165" s="32"/>
      <c r="AF165" s="39"/>
      <c r="AG165" s="38"/>
    </row>
    <row r="166" spans="1:33" s="27" customFormat="1" ht="18" customHeight="1" x14ac:dyDescent="0.25">
      <c r="A166" s="31"/>
      <c r="B166" s="31"/>
      <c r="C166" s="31"/>
      <c r="D166" s="31"/>
      <c r="E166" s="31"/>
      <c r="F166" s="31"/>
      <c r="G166" s="64"/>
      <c r="H166" s="63"/>
      <c r="I166" s="30">
        <f>IF($AD166=0,0,1)</f>
        <v>1</v>
      </c>
      <c r="J166" s="30">
        <f>H166</f>
        <v>0</v>
      </c>
      <c r="K166" s="33">
        <f t="shared" si="25"/>
        <v>1</v>
      </c>
      <c r="L166" s="33">
        <f t="shared" si="26"/>
        <v>1</v>
      </c>
      <c r="M166" s="33"/>
      <c r="N166" s="33"/>
      <c r="O166" s="33"/>
      <c r="P166" s="33"/>
      <c r="Q166" s="33"/>
      <c r="R166" s="33"/>
      <c r="S166" s="33"/>
      <c r="T166" s="60"/>
      <c r="U166" s="48"/>
      <c r="V166" s="90"/>
      <c r="W166" s="90"/>
      <c r="X166" s="89"/>
      <c r="Y166" s="88"/>
      <c r="Z166" s="87" t="s">
        <v>266</v>
      </c>
      <c r="AA166" s="86"/>
      <c r="AB166" s="85">
        <v>0.12</v>
      </c>
      <c r="AC166" s="84"/>
      <c r="AD166" s="83">
        <f>AD165*AB166</f>
        <v>509.91120000000001</v>
      </c>
      <c r="AE166" s="32"/>
      <c r="AF166" s="39"/>
      <c r="AG166" s="38"/>
    </row>
    <row r="167" spans="1:33" s="27" customFormat="1" ht="18" customHeight="1" x14ac:dyDescent="0.25">
      <c r="A167" s="31"/>
      <c r="B167" s="31"/>
      <c r="C167" s="31"/>
      <c r="D167" s="31"/>
      <c r="E167" s="31"/>
      <c r="F167" s="31"/>
      <c r="G167" s="64"/>
      <c r="H167" s="63"/>
      <c r="I167" s="30">
        <f>IF($AD167=0,0,1)</f>
        <v>1</v>
      </c>
      <c r="J167" s="30">
        <f>H167</f>
        <v>0</v>
      </c>
      <c r="K167" s="33">
        <f t="shared" si="25"/>
        <v>1</v>
      </c>
      <c r="L167" s="33">
        <f t="shared" si="26"/>
        <v>1</v>
      </c>
      <c r="M167" s="33"/>
      <c r="N167" s="33"/>
      <c r="O167" s="33"/>
      <c r="P167" s="33"/>
      <c r="Q167" s="33"/>
      <c r="R167" s="33"/>
      <c r="S167" s="33"/>
      <c r="T167" s="60"/>
      <c r="U167" s="48"/>
      <c r="V167" s="82"/>
      <c r="W167" s="82"/>
      <c r="X167" s="81"/>
      <c r="Y167" s="80"/>
      <c r="Z167" s="79" t="s">
        <v>267</v>
      </c>
      <c r="AA167" s="78"/>
      <c r="AB167" s="77">
        <v>0.10787172011661809</v>
      </c>
      <c r="AC167" s="76"/>
      <c r="AD167" s="75">
        <f>(AD166+AD165)*AB167</f>
        <v>513.3799836734695</v>
      </c>
      <c r="AE167" s="32"/>
      <c r="AF167" s="39"/>
      <c r="AG167" s="38"/>
    </row>
    <row r="168" spans="1:33" s="27" customFormat="1" ht="18" customHeight="1" x14ac:dyDescent="0.25">
      <c r="A168" s="31"/>
      <c r="B168" s="31"/>
      <c r="C168" s="31"/>
      <c r="D168" s="31"/>
      <c r="E168" s="31"/>
      <c r="F168" s="31"/>
      <c r="G168" s="64"/>
      <c r="H168" s="63"/>
      <c r="I168" s="30">
        <f>IF($AD168=0,0,1)</f>
        <v>1</v>
      </c>
      <c r="J168" s="30">
        <f>H168</f>
        <v>0</v>
      </c>
      <c r="K168" s="33">
        <f t="shared" si="25"/>
        <v>1</v>
      </c>
      <c r="L168" s="33">
        <f t="shared" si="26"/>
        <v>1</v>
      </c>
      <c r="M168" s="33"/>
      <c r="N168" s="33"/>
      <c r="O168" s="33"/>
      <c r="P168" s="33"/>
      <c r="Q168" s="33"/>
      <c r="R168" s="33"/>
      <c r="S168" s="33"/>
      <c r="T168" s="60"/>
      <c r="U168" s="48"/>
      <c r="V168" s="82"/>
      <c r="W168" s="82"/>
      <c r="X168" s="81"/>
      <c r="Y168" s="80"/>
      <c r="Z168" s="79" t="s">
        <v>268</v>
      </c>
      <c r="AA168" s="78"/>
      <c r="AB168" s="77">
        <v>5.8309037900874654E-2</v>
      </c>
      <c r="AC168" s="76"/>
      <c r="AD168" s="75">
        <f>(AD166+AD165)*AB168</f>
        <v>277.50269387755117</v>
      </c>
      <c r="AE168" s="32"/>
      <c r="AF168" s="39"/>
      <c r="AG168" s="38"/>
    </row>
    <row r="169" spans="1:33" s="27" customFormat="1" ht="18" hidden="1" customHeight="1" x14ac:dyDescent="0.25">
      <c r="A169" s="31"/>
      <c r="B169" s="31"/>
      <c r="C169" s="31"/>
      <c r="D169" s="31"/>
      <c r="E169" s="31"/>
      <c r="F169" s="31"/>
      <c r="G169" s="64"/>
      <c r="H169" s="63"/>
      <c r="I169" s="30">
        <f>IF($AD169=0,0,1)</f>
        <v>0</v>
      </c>
      <c r="J169" s="30">
        <f>H169</f>
        <v>0</v>
      </c>
      <c r="K169" s="33">
        <f t="shared" si="25"/>
        <v>0</v>
      </c>
      <c r="L169" s="33">
        <f t="shared" si="26"/>
        <v>0</v>
      </c>
      <c r="M169" s="33"/>
      <c r="N169" s="33"/>
      <c r="O169" s="33"/>
      <c r="P169" s="33"/>
      <c r="Q169" s="33"/>
      <c r="R169" s="33"/>
      <c r="S169" s="33"/>
      <c r="T169" s="60"/>
      <c r="U169" s="48"/>
      <c r="V169" s="74"/>
      <c r="W169" s="74"/>
      <c r="X169" s="73"/>
      <c r="Y169" s="72"/>
      <c r="Z169" s="71" t="s">
        <v>15</v>
      </c>
      <c r="AA169" s="70"/>
      <c r="AB169" s="69">
        <v>0</v>
      </c>
      <c r="AC169" s="68"/>
      <c r="AD169" s="67">
        <f>AD165*AB169</f>
        <v>0</v>
      </c>
      <c r="AE169" s="32"/>
      <c r="AF169" s="39"/>
      <c r="AG169" s="38"/>
    </row>
    <row r="170" spans="1:33" s="27" customFormat="1" ht="18" customHeight="1" x14ac:dyDescent="0.25">
      <c r="A170" s="31"/>
      <c r="B170" s="66"/>
      <c r="C170" s="65"/>
      <c r="D170" s="65"/>
      <c r="E170" s="31"/>
      <c r="F170" s="31"/>
      <c r="G170" s="64"/>
      <c r="H170" s="63"/>
      <c r="I170" s="62">
        <v>1</v>
      </c>
      <c r="J170" s="62">
        <v>1</v>
      </c>
      <c r="K170" s="61">
        <f t="shared" si="25"/>
        <v>1</v>
      </c>
      <c r="L170" s="61">
        <f t="shared" si="26"/>
        <v>1</v>
      </c>
      <c r="M170" s="61"/>
      <c r="N170" s="61"/>
      <c r="O170" s="61"/>
      <c r="P170" s="61"/>
      <c r="Q170" s="61"/>
      <c r="R170" s="61"/>
      <c r="S170" s="33"/>
      <c r="T170" s="60"/>
      <c r="U170" s="48"/>
      <c r="V170" s="59"/>
      <c r="W170" s="58"/>
      <c r="X170" s="57"/>
      <c r="Y170" s="56"/>
      <c r="Z170" s="55" t="s">
        <v>269</v>
      </c>
      <c r="AA170" s="54"/>
      <c r="AB170" s="53"/>
      <c r="AC170" s="52"/>
      <c r="AD170" s="51">
        <f>TRUNC(AD165+AD166+AD167+AD168,2)</f>
        <v>5550.05</v>
      </c>
      <c r="AE170" s="32"/>
      <c r="AF170" s="39"/>
      <c r="AG170" s="38"/>
    </row>
    <row r="171" spans="1:33" s="27" customFormat="1" ht="5.45" customHeight="1" x14ac:dyDescent="0.25">
      <c r="A171" s="31"/>
      <c r="B171" s="31"/>
      <c r="C171" s="31"/>
      <c r="D171" s="31"/>
      <c r="E171" s="31"/>
      <c r="F171" s="31"/>
      <c r="I171" s="30"/>
      <c r="J171" s="30"/>
      <c r="K171" s="33"/>
      <c r="L171" s="33"/>
      <c r="M171" s="33"/>
      <c r="N171" s="33"/>
      <c r="O171" s="33"/>
      <c r="P171" s="33"/>
      <c r="Q171" s="33"/>
      <c r="R171" s="33"/>
      <c r="S171" s="33"/>
      <c r="T171" s="29"/>
      <c r="U171" s="48"/>
      <c r="V171" s="47"/>
      <c r="W171" s="47"/>
      <c r="X171" s="46"/>
      <c r="Y171" s="45"/>
      <c r="Z171" s="44"/>
      <c r="AA171" s="43"/>
      <c r="AB171" s="42"/>
      <c r="AC171" s="41"/>
      <c r="AD171" s="50"/>
      <c r="AE171" s="32"/>
      <c r="AF171" s="39"/>
      <c r="AG171" s="38"/>
    </row>
    <row r="172" spans="1:33" s="32" customFormat="1" ht="18" customHeight="1" x14ac:dyDescent="0.25">
      <c r="A172" s="37"/>
      <c r="B172" s="37"/>
      <c r="C172" s="37"/>
      <c r="D172" s="37"/>
      <c r="E172" s="37"/>
      <c r="F172" s="37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29"/>
      <c r="U172" s="48"/>
      <c r="V172" s="47"/>
      <c r="W172" s="47"/>
      <c r="X172" s="46"/>
      <c r="Y172" s="45"/>
      <c r="Z172" s="44"/>
      <c r="AA172" s="43"/>
      <c r="AB172" s="42"/>
      <c r="AC172" s="41"/>
      <c r="AD172" s="49"/>
      <c r="AF172" s="39"/>
      <c r="AG172" s="38"/>
    </row>
    <row r="173" spans="1:33" s="32" customFormat="1" ht="18" customHeight="1" x14ac:dyDescent="0.25">
      <c r="A173" s="37"/>
      <c r="B173" s="37"/>
      <c r="C173" s="37"/>
      <c r="D173" s="37"/>
      <c r="E173" s="37"/>
      <c r="F173" s="37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29"/>
      <c r="U173" s="48"/>
      <c r="V173" s="47"/>
      <c r="W173" s="47"/>
      <c r="X173" s="46"/>
      <c r="Y173" s="45"/>
      <c r="AD173" s="235"/>
      <c r="AF173" s="39"/>
      <c r="AG173" s="38"/>
    </row>
    <row r="174" spans="1:33" s="32" customFormat="1" ht="18" customHeight="1" x14ac:dyDescent="0.25">
      <c r="A174" s="37"/>
      <c r="B174" s="37"/>
      <c r="C174" s="37"/>
      <c r="D174" s="37"/>
      <c r="E174" s="37"/>
      <c r="F174" s="37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29"/>
      <c r="U174" s="48"/>
      <c r="V174" s="47"/>
      <c r="W174" s="47"/>
      <c r="X174" s="46"/>
      <c r="Y174" s="45"/>
      <c r="AD174" s="235"/>
      <c r="AF174" s="39"/>
      <c r="AG174" s="38"/>
    </row>
    <row r="175" spans="1:33" s="32" customFormat="1" ht="18" customHeight="1" x14ac:dyDescent="0.25">
      <c r="A175" s="37"/>
      <c r="B175" s="37"/>
      <c r="C175" s="37"/>
      <c r="D175" s="37"/>
      <c r="E175" s="37"/>
      <c r="F175" s="37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29"/>
      <c r="U175" s="48"/>
      <c r="V175" s="47"/>
      <c r="W175" s="47"/>
      <c r="X175" s="46"/>
      <c r="Y175" s="45"/>
      <c r="AF175" s="39"/>
      <c r="AG175" s="38"/>
    </row>
    <row r="176" spans="1:33" s="32" customFormat="1" ht="18" customHeight="1" x14ac:dyDescent="0.25">
      <c r="A176" s="37"/>
      <c r="B176" s="37"/>
      <c r="C176" s="37"/>
      <c r="D176" s="37"/>
      <c r="E176" s="37"/>
      <c r="F176" s="37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29"/>
      <c r="U176" s="48"/>
      <c r="V176" s="47"/>
      <c r="W176" s="47"/>
      <c r="X176" s="46"/>
      <c r="Y176" s="45"/>
      <c r="Z176" s="44"/>
      <c r="AA176" s="43"/>
      <c r="AB176" s="42"/>
      <c r="AC176" s="41"/>
      <c r="AD176" s="40"/>
      <c r="AF176" s="39"/>
      <c r="AG176" s="38"/>
    </row>
    <row r="177" spans="1:30" s="32" customFormat="1" x14ac:dyDescent="0.25">
      <c r="A177" s="37"/>
      <c r="B177" s="36"/>
      <c r="C177" s="36"/>
      <c r="D177" s="36"/>
      <c r="E177" s="36"/>
      <c r="F177" s="36"/>
      <c r="G177" s="35"/>
      <c r="H177" s="35"/>
      <c r="I177" s="34"/>
      <c r="J177" s="34"/>
      <c r="K177" s="34"/>
      <c r="L177" s="33"/>
      <c r="M177" s="33"/>
      <c r="N177" s="33"/>
      <c r="O177" s="33"/>
      <c r="P177" s="33"/>
      <c r="Q177" s="33"/>
      <c r="R177" s="33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</row>
    <row r="178" spans="1:30" s="32" customFormat="1" x14ac:dyDescent="0.25">
      <c r="A178" s="37"/>
      <c r="B178" s="36"/>
      <c r="C178" s="36"/>
      <c r="D178" s="36"/>
      <c r="E178" s="36"/>
      <c r="F178" s="36"/>
      <c r="G178" s="35"/>
      <c r="H178" s="35"/>
      <c r="I178" s="34"/>
      <c r="J178" s="34"/>
      <c r="K178" s="34"/>
      <c r="L178" s="33"/>
      <c r="M178" s="33"/>
      <c r="N178" s="33"/>
      <c r="O178" s="33"/>
      <c r="P178" s="33"/>
      <c r="Q178" s="33"/>
      <c r="R178" s="33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</row>
    <row r="179" spans="1:30" s="32" customFormat="1" x14ac:dyDescent="0.25">
      <c r="A179" s="37"/>
      <c r="B179" s="36"/>
      <c r="C179" s="36"/>
      <c r="D179" s="36"/>
      <c r="E179" s="36"/>
      <c r="F179" s="36"/>
      <c r="G179" s="35"/>
      <c r="H179" s="35"/>
      <c r="I179" s="34"/>
      <c r="J179" s="34"/>
      <c r="K179" s="34"/>
      <c r="L179" s="33"/>
      <c r="M179" s="33"/>
      <c r="N179" s="33"/>
      <c r="O179" s="33"/>
      <c r="P179" s="33"/>
      <c r="Q179" s="33"/>
      <c r="R179" s="33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</row>
    <row r="180" spans="1:30" s="32" customFormat="1" x14ac:dyDescent="0.25">
      <c r="A180" s="37"/>
      <c r="B180" s="36"/>
      <c r="C180" s="36"/>
      <c r="D180" s="36"/>
      <c r="E180" s="36"/>
      <c r="F180" s="36"/>
      <c r="G180" s="35"/>
      <c r="H180" s="35"/>
      <c r="I180" s="34"/>
      <c r="J180" s="34"/>
      <c r="K180" s="34"/>
      <c r="L180" s="33"/>
      <c r="M180" s="33"/>
      <c r="N180" s="33"/>
      <c r="O180" s="33"/>
      <c r="P180" s="33"/>
      <c r="Q180" s="33"/>
      <c r="R180" s="33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</row>
    <row r="181" spans="1:30" s="32" customFormat="1" x14ac:dyDescent="0.25">
      <c r="A181" s="37"/>
      <c r="B181" s="36"/>
      <c r="C181" s="36"/>
      <c r="D181" s="36"/>
      <c r="E181" s="36"/>
      <c r="F181" s="36"/>
      <c r="G181" s="35"/>
      <c r="H181" s="35"/>
      <c r="I181" s="34"/>
      <c r="J181" s="34"/>
      <c r="K181" s="34"/>
      <c r="L181" s="33"/>
      <c r="M181" s="33"/>
      <c r="N181" s="33"/>
      <c r="O181" s="33"/>
      <c r="P181" s="33"/>
      <c r="Q181" s="33"/>
      <c r="R181" s="33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</row>
    <row r="182" spans="1:30" s="32" customFormat="1" x14ac:dyDescent="0.25">
      <c r="A182" s="37"/>
      <c r="B182" s="36"/>
      <c r="C182" s="36"/>
      <c r="D182" s="36"/>
      <c r="E182" s="36"/>
      <c r="F182" s="36"/>
      <c r="G182" s="35"/>
      <c r="H182" s="35"/>
      <c r="I182" s="34"/>
      <c r="J182" s="34"/>
      <c r="K182" s="34"/>
      <c r="L182" s="33"/>
      <c r="M182" s="33"/>
      <c r="N182" s="33"/>
      <c r="O182" s="33"/>
      <c r="P182" s="33"/>
      <c r="Q182" s="33"/>
      <c r="R182" s="33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</row>
    <row r="183" spans="1:30" s="32" customFormat="1" x14ac:dyDescent="0.25">
      <c r="A183" s="37"/>
      <c r="B183" s="36"/>
      <c r="C183" s="36"/>
      <c r="D183" s="36"/>
      <c r="E183" s="36"/>
      <c r="F183" s="36"/>
      <c r="G183" s="35"/>
      <c r="H183" s="35"/>
      <c r="I183" s="34"/>
      <c r="J183" s="34"/>
      <c r="K183" s="34"/>
      <c r="L183" s="33"/>
      <c r="M183" s="33"/>
      <c r="N183" s="33"/>
      <c r="O183" s="33"/>
      <c r="P183" s="33"/>
      <c r="Q183" s="33"/>
      <c r="R183" s="33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</row>
    <row r="184" spans="1:30" s="32" customFormat="1" x14ac:dyDescent="0.25">
      <c r="A184" s="37"/>
      <c r="B184" s="36"/>
      <c r="C184" s="36"/>
      <c r="D184" s="36"/>
      <c r="E184" s="36"/>
      <c r="F184" s="36"/>
      <c r="G184" s="35"/>
      <c r="H184" s="35"/>
      <c r="I184" s="34"/>
      <c r="J184" s="34"/>
      <c r="K184" s="34"/>
      <c r="L184" s="33"/>
      <c r="M184" s="33"/>
      <c r="N184" s="33"/>
      <c r="O184" s="33"/>
      <c r="P184" s="33"/>
      <c r="Q184" s="33"/>
      <c r="R184" s="33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</row>
    <row r="185" spans="1:30" s="32" customFormat="1" x14ac:dyDescent="0.25">
      <c r="A185" s="37"/>
      <c r="B185" s="36"/>
      <c r="C185" s="36"/>
      <c r="D185" s="36"/>
      <c r="E185" s="36"/>
      <c r="F185" s="36"/>
      <c r="G185" s="35"/>
      <c r="H185" s="35"/>
      <c r="I185" s="34"/>
      <c r="J185" s="34"/>
      <c r="K185" s="34"/>
      <c r="L185" s="33"/>
      <c r="M185" s="33"/>
      <c r="N185" s="33"/>
      <c r="O185" s="33"/>
      <c r="P185" s="33"/>
      <c r="Q185" s="33"/>
      <c r="R185" s="33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</row>
    <row r="186" spans="1:30" s="32" customFormat="1" x14ac:dyDescent="0.25">
      <c r="A186" s="37"/>
      <c r="B186" s="36"/>
      <c r="C186" s="36"/>
      <c r="D186" s="36"/>
      <c r="E186" s="36"/>
      <c r="F186" s="36"/>
      <c r="G186" s="35"/>
      <c r="H186" s="35"/>
      <c r="I186" s="34"/>
      <c r="J186" s="34"/>
      <c r="K186" s="34"/>
      <c r="L186" s="33"/>
      <c r="M186" s="33"/>
      <c r="N186" s="33"/>
      <c r="O186" s="33"/>
      <c r="P186" s="33"/>
      <c r="Q186" s="33"/>
      <c r="R186" s="33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</row>
    <row r="187" spans="1:30" s="32" customFormat="1" x14ac:dyDescent="0.25">
      <c r="A187" s="37"/>
      <c r="B187" s="36"/>
      <c r="C187" s="36"/>
      <c r="D187" s="36"/>
      <c r="E187" s="36"/>
      <c r="F187" s="36"/>
      <c r="G187" s="35"/>
      <c r="H187" s="35"/>
      <c r="I187" s="34"/>
      <c r="J187" s="34"/>
      <c r="K187" s="34"/>
      <c r="L187" s="33"/>
      <c r="M187" s="33"/>
      <c r="N187" s="33"/>
      <c r="O187" s="33"/>
      <c r="P187" s="33"/>
      <c r="Q187" s="33"/>
      <c r="R187" s="33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</row>
    <row r="188" spans="1:30" s="32" customFormat="1" x14ac:dyDescent="0.25">
      <c r="A188" s="37"/>
      <c r="B188" s="36"/>
      <c r="C188" s="36"/>
      <c r="D188" s="36"/>
      <c r="E188" s="36"/>
      <c r="F188" s="36"/>
      <c r="G188" s="35"/>
      <c r="H188" s="35"/>
      <c r="I188" s="34"/>
      <c r="J188" s="34"/>
      <c r="K188" s="34"/>
      <c r="L188" s="33"/>
      <c r="M188" s="33"/>
      <c r="N188" s="33"/>
      <c r="O188" s="33"/>
      <c r="P188" s="33"/>
      <c r="Q188" s="33"/>
      <c r="R188" s="33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</row>
    <row r="189" spans="1:30" s="32" customFormat="1" x14ac:dyDescent="0.25">
      <c r="A189" s="37"/>
      <c r="B189" s="36"/>
      <c r="C189" s="36"/>
      <c r="D189" s="36"/>
      <c r="E189" s="36"/>
      <c r="F189" s="36"/>
      <c r="G189" s="35"/>
      <c r="H189" s="35"/>
      <c r="I189" s="34"/>
      <c r="J189" s="34"/>
      <c r="K189" s="34"/>
      <c r="L189" s="33"/>
      <c r="M189" s="33"/>
      <c r="N189" s="33"/>
      <c r="O189" s="33"/>
      <c r="P189" s="33"/>
      <c r="Q189" s="33"/>
      <c r="R189" s="33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</row>
    <row r="190" spans="1:30" s="32" customFormat="1" x14ac:dyDescent="0.25">
      <c r="A190" s="37"/>
      <c r="B190" s="36"/>
      <c r="C190" s="36"/>
      <c r="D190" s="36"/>
      <c r="E190" s="36"/>
      <c r="F190" s="36"/>
      <c r="G190" s="35"/>
      <c r="H190" s="35"/>
      <c r="I190" s="34"/>
      <c r="J190" s="34"/>
      <c r="K190" s="34"/>
      <c r="L190" s="33"/>
      <c r="M190" s="33"/>
      <c r="N190" s="33"/>
      <c r="O190" s="33"/>
      <c r="P190" s="33"/>
      <c r="Q190" s="33"/>
      <c r="R190" s="33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</row>
    <row r="191" spans="1:30" s="32" customFormat="1" x14ac:dyDescent="0.25">
      <c r="A191" s="37"/>
      <c r="B191" s="36"/>
      <c r="C191" s="36"/>
      <c r="D191" s="36"/>
      <c r="E191" s="36"/>
      <c r="F191" s="36"/>
      <c r="G191" s="35"/>
      <c r="H191" s="35"/>
      <c r="I191" s="34"/>
      <c r="J191" s="34"/>
      <c r="K191" s="34"/>
      <c r="L191" s="33"/>
      <c r="M191" s="33"/>
      <c r="N191" s="33"/>
      <c r="O191" s="33"/>
      <c r="P191" s="33"/>
      <c r="Q191" s="33"/>
      <c r="R191" s="33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</row>
    <row r="192" spans="1:30" s="32" customFormat="1" x14ac:dyDescent="0.25">
      <c r="A192" s="37"/>
      <c r="B192" s="36"/>
      <c r="C192" s="36"/>
      <c r="D192" s="36"/>
      <c r="E192" s="36"/>
      <c r="F192" s="36"/>
      <c r="G192" s="35"/>
      <c r="H192" s="35"/>
      <c r="I192" s="34"/>
      <c r="J192" s="34"/>
      <c r="K192" s="34"/>
      <c r="L192" s="33"/>
      <c r="M192" s="33"/>
      <c r="N192" s="33"/>
      <c r="O192" s="33"/>
      <c r="P192" s="33"/>
      <c r="Q192" s="33"/>
      <c r="R192" s="33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</row>
    <row r="193" spans="1:30" s="32" customFormat="1" x14ac:dyDescent="0.25">
      <c r="A193" s="37"/>
      <c r="B193" s="36"/>
      <c r="C193" s="36"/>
      <c r="D193" s="36"/>
      <c r="E193" s="36"/>
      <c r="F193" s="36"/>
      <c r="G193" s="35"/>
      <c r="H193" s="35"/>
      <c r="I193" s="34"/>
      <c r="J193" s="34"/>
      <c r="K193" s="34"/>
      <c r="L193" s="33"/>
      <c r="M193" s="33"/>
      <c r="N193" s="33"/>
      <c r="O193" s="33"/>
      <c r="P193" s="33"/>
      <c r="Q193" s="33"/>
      <c r="R193" s="33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</row>
    <row r="194" spans="1:30" s="32" customFormat="1" x14ac:dyDescent="0.25">
      <c r="A194" s="37"/>
      <c r="B194" s="36"/>
      <c r="C194" s="36"/>
      <c r="D194" s="36"/>
      <c r="E194" s="36"/>
      <c r="F194" s="36"/>
      <c r="G194" s="35"/>
      <c r="H194" s="35"/>
      <c r="I194" s="34"/>
      <c r="J194" s="34"/>
      <c r="K194" s="34"/>
      <c r="L194" s="33"/>
      <c r="M194" s="33"/>
      <c r="N194" s="33"/>
      <c r="O194" s="33"/>
      <c r="P194" s="33"/>
      <c r="Q194" s="33"/>
      <c r="R194" s="33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</row>
    <row r="195" spans="1:30" s="32" customFormat="1" x14ac:dyDescent="0.25">
      <c r="A195" s="37"/>
      <c r="B195" s="36"/>
      <c r="C195" s="36"/>
      <c r="D195" s="36"/>
      <c r="E195" s="36"/>
      <c r="F195" s="36"/>
      <c r="G195" s="35"/>
      <c r="H195" s="35"/>
      <c r="I195" s="34"/>
      <c r="J195" s="34"/>
      <c r="K195" s="34"/>
      <c r="L195" s="33"/>
      <c r="M195" s="33"/>
      <c r="N195" s="33"/>
      <c r="O195" s="33"/>
      <c r="P195" s="33"/>
      <c r="Q195" s="33"/>
      <c r="R195" s="33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</row>
    <row r="196" spans="1:30" s="32" customFormat="1" x14ac:dyDescent="0.25">
      <c r="A196" s="37"/>
      <c r="B196" s="36"/>
      <c r="C196" s="36"/>
      <c r="D196" s="36"/>
      <c r="E196" s="36"/>
      <c r="F196" s="36"/>
      <c r="G196" s="35"/>
      <c r="H196" s="35"/>
      <c r="I196" s="34"/>
      <c r="J196" s="34"/>
      <c r="K196" s="34"/>
      <c r="L196" s="33"/>
      <c r="M196" s="33"/>
      <c r="N196" s="33"/>
      <c r="O196" s="33"/>
      <c r="P196" s="33"/>
      <c r="Q196" s="33"/>
      <c r="R196" s="33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</row>
    <row r="197" spans="1:30" s="32" customFormat="1" x14ac:dyDescent="0.25">
      <c r="A197" s="37"/>
      <c r="B197" s="36"/>
      <c r="C197" s="36"/>
      <c r="D197" s="36"/>
      <c r="E197" s="36"/>
      <c r="F197" s="36"/>
      <c r="G197" s="35"/>
      <c r="H197" s="35"/>
      <c r="I197" s="34"/>
      <c r="J197" s="34"/>
      <c r="K197" s="34"/>
      <c r="L197" s="33"/>
      <c r="M197" s="33"/>
      <c r="N197" s="33"/>
      <c r="O197" s="33"/>
      <c r="P197" s="33"/>
      <c r="Q197" s="33"/>
      <c r="R197" s="33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</row>
    <row r="198" spans="1:30" s="32" customFormat="1" x14ac:dyDescent="0.25">
      <c r="A198" s="37"/>
      <c r="B198" s="36"/>
      <c r="C198" s="36"/>
      <c r="D198" s="36"/>
      <c r="E198" s="36"/>
      <c r="F198" s="36"/>
      <c r="G198" s="35"/>
      <c r="H198" s="35"/>
      <c r="I198" s="34"/>
      <c r="J198" s="34"/>
      <c r="K198" s="34"/>
      <c r="L198" s="33"/>
      <c r="M198" s="33"/>
      <c r="N198" s="33"/>
      <c r="O198" s="33"/>
      <c r="P198" s="33"/>
      <c r="Q198" s="33"/>
      <c r="R198" s="33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</row>
    <row r="199" spans="1:30" s="32" customFormat="1" x14ac:dyDescent="0.25">
      <c r="A199" s="37"/>
      <c r="B199" s="36"/>
      <c r="C199" s="36"/>
      <c r="D199" s="36"/>
      <c r="E199" s="36"/>
      <c r="F199" s="36"/>
      <c r="G199" s="35"/>
      <c r="H199" s="35"/>
      <c r="I199" s="34"/>
      <c r="J199" s="34"/>
      <c r="K199" s="34"/>
      <c r="L199" s="33"/>
      <c r="M199" s="33"/>
      <c r="N199" s="33"/>
      <c r="O199" s="33"/>
      <c r="P199" s="33"/>
      <c r="Q199" s="33"/>
      <c r="R199" s="33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</row>
    <row r="200" spans="1:30" s="32" customFormat="1" x14ac:dyDescent="0.25">
      <c r="A200" s="37"/>
      <c r="B200" s="36"/>
      <c r="C200" s="36"/>
      <c r="D200" s="36"/>
      <c r="E200" s="36"/>
      <c r="F200" s="36"/>
      <c r="G200" s="35"/>
      <c r="H200" s="35"/>
      <c r="I200" s="34"/>
      <c r="J200" s="34"/>
      <c r="K200" s="34"/>
      <c r="L200" s="33"/>
      <c r="M200" s="33"/>
      <c r="N200" s="33"/>
      <c r="O200" s="33"/>
      <c r="P200" s="33"/>
      <c r="Q200" s="33"/>
      <c r="R200" s="33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</row>
    <row r="201" spans="1:30" s="32" customFormat="1" x14ac:dyDescent="0.25">
      <c r="A201" s="37"/>
      <c r="B201" s="36"/>
      <c r="C201" s="36"/>
      <c r="D201" s="36"/>
      <c r="E201" s="36"/>
      <c r="F201" s="36"/>
      <c r="G201" s="35"/>
      <c r="H201" s="35"/>
      <c r="I201" s="34"/>
      <c r="J201" s="34"/>
      <c r="K201" s="34"/>
      <c r="L201" s="33"/>
      <c r="M201" s="33"/>
      <c r="N201" s="33"/>
      <c r="O201" s="33"/>
      <c r="P201" s="33"/>
      <c r="Q201" s="33"/>
      <c r="R201" s="33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</row>
    <row r="202" spans="1:30" s="32" customFormat="1" x14ac:dyDescent="0.25">
      <c r="A202" s="37"/>
      <c r="B202" s="36"/>
      <c r="C202" s="36"/>
      <c r="D202" s="36"/>
      <c r="E202" s="36"/>
      <c r="F202" s="36"/>
      <c r="G202" s="35"/>
      <c r="H202" s="35"/>
      <c r="I202" s="34"/>
      <c r="J202" s="34"/>
      <c r="K202" s="34"/>
      <c r="L202" s="33"/>
      <c r="M202" s="33"/>
      <c r="N202" s="33"/>
      <c r="O202" s="33"/>
      <c r="P202" s="33"/>
      <c r="Q202" s="33"/>
      <c r="R202" s="33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</row>
    <row r="203" spans="1:30" s="32" customFormat="1" x14ac:dyDescent="0.25">
      <c r="A203" s="37"/>
      <c r="B203" s="36"/>
      <c r="C203" s="36"/>
      <c r="D203" s="36"/>
      <c r="E203" s="36"/>
      <c r="F203" s="36"/>
      <c r="G203" s="35"/>
      <c r="H203" s="35"/>
      <c r="I203" s="34"/>
      <c r="J203" s="34"/>
      <c r="K203" s="34"/>
      <c r="L203" s="33"/>
      <c r="M203" s="33"/>
      <c r="N203" s="33"/>
      <c r="O203" s="33"/>
      <c r="P203" s="33"/>
      <c r="Q203" s="33"/>
      <c r="R203" s="33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</row>
    <row r="204" spans="1:30" s="27" customFormat="1" x14ac:dyDescent="0.25">
      <c r="A204" s="31"/>
      <c r="B204" s="26"/>
      <c r="C204" s="26"/>
      <c r="D204" s="26"/>
      <c r="E204" s="26"/>
      <c r="F204" s="26"/>
      <c r="G204" s="21"/>
      <c r="H204" s="21"/>
      <c r="I204" s="25"/>
      <c r="J204" s="25"/>
      <c r="K204" s="25"/>
      <c r="L204" s="30"/>
      <c r="M204" s="30"/>
      <c r="N204" s="30"/>
      <c r="O204" s="30"/>
      <c r="P204" s="30"/>
      <c r="Q204" s="30"/>
      <c r="R204" s="30"/>
      <c r="T204" s="28"/>
      <c r="U204" s="29"/>
      <c r="V204" s="28"/>
      <c r="W204" s="28"/>
      <c r="X204" s="28"/>
      <c r="Y204" s="28"/>
      <c r="Z204" s="28"/>
      <c r="AA204" s="28"/>
      <c r="AB204" s="28"/>
      <c r="AC204" s="28"/>
      <c r="AD204" s="28"/>
    </row>
    <row r="205" spans="1:30" s="27" customFormat="1" x14ac:dyDescent="0.25">
      <c r="A205" s="31"/>
      <c r="B205" s="26"/>
      <c r="C205" s="26"/>
      <c r="D205" s="26"/>
      <c r="E205" s="26"/>
      <c r="F205" s="26"/>
      <c r="G205" s="21"/>
      <c r="H205" s="21"/>
      <c r="I205" s="25"/>
      <c r="J205" s="25"/>
      <c r="K205" s="25"/>
      <c r="L205" s="30"/>
      <c r="M205" s="30"/>
      <c r="N205" s="30"/>
      <c r="O205" s="30"/>
      <c r="P205" s="30"/>
      <c r="Q205" s="30"/>
      <c r="R205" s="30"/>
      <c r="T205" s="28"/>
      <c r="U205" s="29"/>
      <c r="V205" s="28"/>
      <c r="W205" s="28"/>
      <c r="X205" s="28"/>
      <c r="Y205" s="28"/>
      <c r="Z205" s="28"/>
      <c r="AA205" s="28"/>
      <c r="AB205" s="28"/>
      <c r="AC205" s="28"/>
      <c r="AD205" s="28"/>
    </row>
    <row r="206" spans="1:30" s="27" customFormat="1" x14ac:dyDescent="0.25">
      <c r="A206" s="31"/>
      <c r="B206" s="26"/>
      <c r="C206" s="26"/>
      <c r="D206" s="26"/>
      <c r="E206" s="26"/>
      <c r="F206" s="26"/>
      <c r="G206" s="21"/>
      <c r="H206" s="21"/>
      <c r="I206" s="25"/>
      <c r="J206" s="25"/>
      <c r="K206" s="25"/>
      <c r="L206" s="30"/>
      <c r="M206" s="30"/>
      <c r="N206" s="30"/>
      <c r="O206" s="30"/>
      <c r="P206" s="30"/>
      <c r="Q206" s="30"/>
      <c r="R206" s="30"/>
      <c r="T206" s="28"/>
      <c r="U206" s="29"/>
      <c r="V206" s="28"/>
      <c r="W206" s="28"/>
      <c r="X206" s="28"/>
      <c r="Y206" s="28"/>
      <c r="Z206" s="28"/>
      <c r="AA206" s="28"/>
      <c r="AB206" s="28"/>
      <c r="AC206" s="28"/>
      <c r="AD206" s="28"/>
    </row>
    <row r="207" spans="1:30" s="27" customFormat="1" x14ac:dyDescent="0.25">
      <c r="A207" s="31"/>
      <c r="B207" s="26"/>
      <c r="C207" s="26"/>
      <c r="D207" s="26"/>
      <c r="E207" s="26"/>
      <c r="F207" s="26"/>
      <c r="G207" s="21"/>
      <c r="H207" s="21"/>
      <c r="I207" s="25"/>
      <c r="J207" s="25"/>
      <c r="K207" s="25"/>
      <c r="L207" s="30"/>
      <c r="M207" s="30"/>
      <c r="N207" s="30"/>
      <c r="O207" s="30"/>
      <c r="P207" s="30"/>
      <c r="Q207" s="30"/>
      <c r="R207" s="30"/>
      <c r="T207" s="28"/>
      <c r="U207" s="29"/>
      <c r="V207" s="28"/>
      <c r="W207" s="28"/>
      <c r="X207" s="28"/>
      <c r="Y207" s="28"/>
      <c r="Z207" s="28"/>
      <c r="AA207" s="28"/>
      <c r="AB207" s="28"/>
      <c r="AC207" s="28"/>
      <c r="AD207" s="28"/>
    </row>
  </sheetData>
  <autoFilter ref="L26:L170">
    <filterColumn colId="0">
      <filters>
        <filter val="1"/>
      </filters>
    </filterColumn>
  </autoFilter>
  <mergeCells count="132">
    <mergeCell ref="T27:T28"/>
    <mergeCell ref="V27:W28"/>
    <mergeCell ref="X27:X28"/>
    <mergeCell ref="Y27:Y28"/>
    <mergeCell ref="Z27:AA27"/>
    <mergeCell ref="AB27:AC27"/>
    <mergeCell ref="AC23:AD23"/>
    <mergeCell ref="W24:AB24"/>
    <mergeCell ref="W25:AB25"/>
    <mergeCell ref="W23:AB23"/>
    <mergeCell ref="V29:W29"/>
    <mergeCell ref="V30:W30"/>
    <mergeCell ref="V31:W31"/>
    <mergeCell ref="V32:W32"/>
    <mergeCell ref="AD27:AD28"/>
    <mergeCell ref="V33:W33"/>
    <mergeCell ref="V34:W34"/>
    <mergeCell ref="V35:W35"/>
    <mergeCell ref="V36:W36"/>
    <mergeCell ref="V37:W37"/>
    <mergeCell ref="V38:W38"/>
    <mergeCell ref="V39:W39"/>
    <mergeCell ref="V41:W41"/>
    <mergeCell ref="V42:W42"/>
    <mergeCell ref="V43:W43"/>
    <mergeCell ref="V44:W44"/>
    <mergeCell ref="V45:W45"/>
    <mergeCell ref="V46:W46"/>
    <mergeCell ref="V47:W47"/>
    <mergeCell ref="V48:W48"/>
    <mergeCell ref="V49:W49"/>
    <mergeCell ref="V50:W50"/>
    <mergeCell ref="V51:W51"/>
    <mergeCell ref="V52:W52"/>
    <mergeCell ref="V53:W53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V63:W63"/>
    <mergeCell ref="V64:W64"/>
    <mergeCell ref="V65:W65"/>
    <mergeCell ref="V66:W66"/>
    <mergeCell ref="V67:W67"/>
    <mergeCell ref="V68:W68"/>
    <mergeCell ref="V69:W69"/>
    <mergeCell ref="V70:W70"/>
    <mergeCell ref="V71:W71"/>
    <mergeCell ref="V72:W72"/>
    <mergeCell ref="V73:W73"/>
    <mergeCell ref="V74:W74"/>
    <mergeCell ref="V75:W75"/>
    <mergeCell ref="V76:W76"/>
    <mergeCell ref="V77:W77"/>
    <mergeCell ref="V78:W78"/>
    <mergeCell ref="V79:W79"/>
    <mergeCell ref="V80:W80"/>
    <mergeCell ref="V81:W81"/>
    <mergeCell ref="V82:W82"/>
    <mergeCell ref="V83:W83"/>
    <mergeCell ref="V84:W84"/>
    <mergeCell ref="V85:W85"/>
    <mergeCell ref="V86:W86"/>
    <mergeCell ref="V87:W87"/>
    <mergeCell ref="V88:W88"/>
    <mergeCell ref="V89:W89"/>
    <mergeCell ref="V90:W90"/>
    <mergeCell ref="V91:W91"/>
    <mergeCell ref="V92:W92"/>
    <mergeCell ref="V93:W93"/>
    <mergeCell ref="V94:W94"/>
    <mergeCell ref="V95:W95"/>
    <mergeCell ref="V96:W96"/>
    <mergeCell ref="V128:Z128"/>
    <mergeCell ref="V129:Z129"/>
    <mergeCell ref="V97:W97"/>
    <mergeCell ref="V98:W98"/>
    <mergeCell ref="V99:W99"/>
    <mergeCell ref="V100:W100"/>
    <mergeCell ref="V101:W101"/>
    <mergeCell ref="V102:W102"/>
    <mergeCell ref="V103:W103"/>
    <mergeCell ref="V104:W104"/>
    <mergeCell ref="V105:W105"/>
    <mergeCell ref="V122:W122"/>
    <mergeCell ref="X122:Y122"/>
    <mergeCell ref="V123:Z123"/>
    <mergeCell ref="V124:Z124"/>
    <mergeCell ref="V125:Z125"/>
    <mergeCell ref="V126:Z126"/>
    <mergeCell ref="V127:Z127"/>
    <mergeCell ref="T151:T152"/>
    <mergeCell ref="V151:W152"/>
    <mergeCell ref="X151:X152"/>
    <mergeCell ref="Y151:AA151"/>
    <mergeCell ref="V130:Z130"/>
    <mergeCell ref="V131:Z131"/>
    <mergeCell ref="V132:Z132"/>
    <mergeCell ref="V133:Z133"/>
    <mergeCell ref="V134:Z134"/>
    <mergeCell ref="V136:Z136"/>
    <mergeCell ref="V139:Z139"/>
    <mergeCell ref="V141:Z141"/>
    <mergeCell ref="V137:Z137"/>
    <mergeCell ref="V138:Z138"/>
    <mergeCell ref="AD151:AD152"/>
    <mergeCell ref="V153:W153"/>
    <mergeCell ref="V154:W154"/>
    <mergeCell ref="V155:W155"/>
    <mergeCell ref="V162:W162"/>
    <mergeCell ref="V142:Z142"/>
    <mergeCell ref="V143:Z143"/>
    <mergeCell ref="V144:Z144"/>
    <mergeCell ref="V145:Z145"/>
    <mergeCell ref="V146:Z146"/>
    <mergeCell ref="V147:Z147"/>
    <mergeCell ref="V148:Z148"/>
    <mergeCell ref="V149:Z149"/>
    <mergeCell ref="V163:W163"/>
    <mergeCell ref="V156:W156"/>
    <mergeCell ref="V157:W157"/>
    <mergeCell ref="V158:W158"/>
    <mergeCell ref="V159:W159"/>
    <mergeCell ref="V160:W160"/>
    <mergeCell ref="V161:W161"/>
    <mergeCell ref="AB151:AB152"/>
    <mergeCell ref="AC151:AC152"/>
  </mergeCells>
  <conditionalFormatting sqref="T118">
    <cfRule type="iconSet" priority="27">
      <iconSet iconSet="3Symbols" showValue="0">
        <cfvo type="percent" val="0"/>
        <cfvo type="num" val="0" gte="0"/>
        <cfvo type="num" val="1"/>
      </iconSet>
    </cfRule>
  </conditionalFormatting>
  <conditionalFormatting sqref="T114:T117">
    <cfRule type="iconSet" priority="26">
      <iconSet iconSet="3Symbols" showValue="0">
        <cfvo type="percent" val="0"/>
        <cfvo type="num" val="0" gte="0"/>
        <cfvo type="num" val="1"/>
      </iconSet>
    </cfRule>
  </conditionalFormatting>
  <conditionalFormatting sqref="H110">
    <cfRule type="iconSet" priority="25">
      <iconSet iconSet="3Symbols" showValue="0">
        <cfvo type="percent" val="0"/>
        <cfvo type="num" val="0" gte="0"/>
        <cfvo type="num" val="1"/>
      </iconSet>
    </cfRule>
  </conditionalFormatting>
  <conditionalFormatting sqref="H109 H111:H118 H106">
    <cfRule type="iconSet" priority="24">
      <iconSet iconSet="3Symbols" showValue="0">
        <cfvo type="percent" val="0"/>
        <cfvo type="num" val="0" gte="0"/>
        <cfvo type="num" val="1"/>
      </iconSet>
    </cfRule>
  </conditionalFormatting>
  <conditionalFormatting sqref="H169">
    <cfRule type="iconSet" priority="23">
      <iconSet iconSet="3Symbols" showValue="0">
        <cfvo type="percent" val="0"/>
        <cfvo type="num" val="0" gte="0"/>
        <cfvo type="num" val="1"/>
      </iconSet>
    </cfRule>
  </conditionalFormatting>
  <conditionalFormatting sqref="H165">
    <cfRule type="iconSet" priority="28">
      <iconSet iconSet="3Symbols" showValue="0">
        <cfvo type="percent" val="0"/>
        <cfvo type="num" val="0" gte="0"/>
        <cfvo type="num" val="1"/>
      </iconSet>
    </cfRule>
  </conditionalFormatting>
  <conditionalFormatting sqref="H166:H168">
    <cfRule type="iconSet" priority="22">
      <iconSet iconSet="3Symbols" showValue="0">
        <cfvo type="percent" val="0"/>
        <cfvo type="num" val="0" gte="0"/>
        <cfvo type="num" val="1"/>
      </iconSet>
    </cfRule>
  </conditionalFormatting>
  <conditionalFormatting sqref="H170">
    <cfRule type="iconSet" priority="21">
      <iconSet iconSet="3Symbols" showValue="0">
        <cfvo type="percent" val="0"/>
        <cfvo type="num" val="0" gte="0"/>
        <cfvo type="num" val="1"/>
      </iconSet>
    </cfRule>
  </conditionalFormatting>
  <conditionalFormatting sqref="T106 T109:T113">
    <cfRule type="iconSet" priority="29">
      <iconSet iconSet="3Symbols" showValue="0">
        <cfvo type="percent" val="0"/>
        <cfvo type="num" val="0" gte="0"/>
        <cfvo type="num" val="1"/>
      </iconSet>
    </cfRule>
  </conditionalFormatting>
  <conditionalFormatting sqref="H139">
    <cfRule type="iconSet" priority="20">
      <iconSet iconSet="3Symbols" showValue="0">
        <cfvo type="percent" val="0"/>
        <cfvo type="num" val="0" gte="0"/>
        <cfvo type="num" val="1"/>
      </iconSet>
    </cfRule>
  </conditionalFormatting>
  <conditionalFormatting sqref="H140">
    <cfRule type="iconSet" priority="19">
      <iconSet iconSet="3Symbols" showValue="0">
        <cfvo type="percent" val="0"/>
        <cfvo type="num" val="0" gte="0"/>
        <cfvo type="num" val="1"/>
      </iconSet>
    </cfRule>
  </conditionalFormatting>
  <conditionalFormatting sqref="H141">
    <cfRule type="iconSet" priority="18">
      <iconSet iconSet="3Symbols" showValue="0">
        <cfvo type="percent" val="0"/>
        <cfvo type="num" val="0" gte="0"/>
        <cfvo type="num" val="1"/>
      </iconSet>
    </cfRule>
  </conditionalFormatting>
  <conditionalFormatting sqref="H142">
    <cfRule type="iconSet" priority="17">
      <iconSet iconSet="3Symbols" showValue="0">
        <cfvo type="percent" val="0"/>
        <cfvo type="num" val="0" gte="0"/>
        <cfvo type="num" val="1"/>
      </iconSet>
    </cfRule>
  </conditionalFormatting>
  <conditionalFormatting sqref="H143">
    <cfRule type="iconSet" priority="16">
      <iconSet iconSet="3Symbols" showValue="0">
        <cfvo type="percent" val="0"/>
        <cfvo type="num" val="0" gte="0"/>
        <cfvo type="num" val="1"/>
      </iconSet>
    </cfRule>
  </conditionalFormatting>
  <conditionalFormatting sqref="H144">
    <cfRule type="iconSet" priority="15">
      <iconSet iconSet="3Symbols" showValue="0">
        <cfvo type="percent" val="0"/>
        <cfvo type="num" val="0" gte="0"/>
        <cfvo type="num" val="1"/>
      </iconSet>
    </cfRule>
  </conditionalFormatting>
  <conditionalFormatting sqref="H145">
    <cfRule type="iconSet" priority="14">
      <iconSet iconSet="3Symbols" showValue="0">
        <cfvo type="percent" val="0"/>
        <cfvo type="num" val="0" gte="0"/>
        <cfvo type="num" val="1"/>
      </iconSet>
    </cfRule>
  </conditionalFormatting>
  <conditionalFormatting sqref="H146">
    <cfRule type="iconSet" priority="13">
      <iconSet iconSet="3Symbols" showValue="0">
        <cfvo type="percent" val="0"/>
        <cfvo type="num" val="0" gte="0"/>
        <cfvo type="num" val="1"/>
      </iconSet>
    </cfRule>
  </conditionalFormatting>
  <conditionalFormatting sqref="H147">
    <cfRule type="iconSet" priority="12">
      <iconSet iconSet="3Symbols" showValue="0">
        <cfvo type="percent" val="0"/>
        <cfvo type="num" val="0" gte="0"/>
        <cfvo type="num" val="1"/>
      </iconSet>
    </cfRule>
  </conditionalFormatting>
  <conditionalFormatting sqref="H148">
    <cfRule type="iconSet" priority="11">
      <iconSet iconSet="3Symbols" showValue="0">
        <cfvo type="percent" val="0"/>
        <cfvo type="num" val="0" gte="0"/>
        <cfvo type="num" val="1"/>
      </iconSet>
    </cfRule>
  </conditionalFormatting>
  <conditionalFormatting sqref="H149">
    <cfRule type="iconSet" priority="10">
      <iconSet iconSet="3Symbols" showValue="0">
        <cfvo type="percent" val="0"/>
        <cfvo type="num" val="0" gte="0"/>
        <cfvo type="num" val="1"/>
      </iconSet>
    </cfRule>
  </conditionalFormatting>
  <dataValidations disablePrompts="1" count="2">
    <dataValidation type="list" allowBlank="1" showInputMessage="1" showErrorMessage="1" sqref="A1 G166:G170 G106 G109:G118">
      <formula1>"CONSULTORIA,SICRO"</formula1>
    </dataValidation>
    <dataValidation type="whole" allowBlank="1" showInputMessage="1" showErrorMessage="1" sqref="T106 T109:T118">
      <formula1>0</formula1>
      <formula2>1</formula2>
    </dataValidation>
  </dataValidations>
  <printOptions horizontalCentered="1"/>
  <pageMargins left="0.78740157480314965" right="0.78740157480314965" top="0.78740157480314965" bottom="0.78740157480314965" header="0.31496062992125984" footer="0.31496062992125984"/>
  <pageSetup paperSize="9" scale="74" orientation="portrait" r:id="rId1"/>
  <headerFooter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48</vt:i4>
      </vt:variant>
      <vt:variant>
        <vt:lpstr>Intervalos nomeados</vt:lpstr>
      </vt:variant>
      <vt:variant>
        <vt:i4>93</vt:i4>
      </vt:variant>
    </vt:vector>
  </HeadingPairs>
  <TitlesOfParts>
    <vt:vector size="141" baseType="lpstr">
      <vt:lpstr>CRONO</vt:lpstr>
      <vt:lpstr>ORÇAMENTO</vt:lpstr>
      <vt:lpstr>BASE</vt:lpstr>
      <vt:lpstr>01 01 00</vt:lpstr>
      <vt:lpstr>01 01 01</vt:lpstr>
      <vt:lpstr>01 01 02</vt:lpstr>
      <vt:lpstr>01 01 03</vt:lpstr>
      <vt:lpstr>01 02 01</vt:lpstr>
      <vt:lpstr>01 03 01</vt:lpstr>
      <vt:lpstr>01 04 01</vt:lpstr>
      <vt:lpstr>01 05 01</vt:lpstr>
      <vt:lpstr>01 06 01</vt:lpstr>
      <vt:lpstr>01 07 01</vt:lpstr>
      <vt:lpstr>01 07 02</vt:lpstr>
      <vt:lpstr>01 07 03</vt:lpstr>
      <vt:lpstr>01 07 04</vt:lpstr>
      <vt:lpstr>01 07 05</vt:lpstr>
      <vt:lpstr>01 07 06</vt:lpstr>
      <vt:lpstr>01 07 07</vt:lpstr>
      <vt:lpstr>01 08 01</vt:lpstr>
      <vt:lpstr>01 09 01</vt:lpstr>
      <vt:lpstr>01 09 02</vt:lpstr>
      <vt:lpstr>01 09 03</vt:lpstr>
      <vt:lpstr>01 09 04</vt:lpstr>
      <vt:lpstr>02 01 01</vt:lpstr>
      <vt:lpstr>03 01 01</vt:lpstr>
      <vt:lpstr>03 01 02</vt:lpstr>
      <vt:lpstr>03 02 01</vt:lpstr>
      <vt:lpstr>03 02 02</vt:lpstr>
      <vt:lpstr>03 03 01</vt:lpstr>
      <vt:lpstr>03 03 02</vt:lpstr>
      <vt:lpstr>03 04 01</vt:lpstr>
      <vt:lpstr>03 04 02</vt:lpstr>
      <vt:lpstr>03 05 01</vt:lpstr>
      <vt:lpstr>03 06 01</vt:lpstr>
      <vt:lpstr>03 06 02</vt:lpstr>
      <vt:lpstr>03 07 01</vt:lpstr>
      <vt:lpstr>03 07 02</vt:lpstr>
      <vt:lpstr>03 08 01</vt:lpstr>
      <vt:lpstr>03 08 02</vt:lpstr>
      <vt:lpstr>03 09 01</vt:lpstr>
      <vt:lpstr>03 10 01</vt:lpstr>
      <vt:lpstr>03 11 01</vt:lpstr>
      <vt:lpstr>03 12 01</vt:lpstr>
      <vt:lpstr>03 13 01</vt:lpstr>
      <vt:lpstr>05 01 01</vt:lpstr>
      <vt:lpstr>05 01 02</vt:lpstr>
      <vt:lpstr>05 01 03</vt:lpstr>
      <vt:lpstr>'01 01 00'!Area_de_impressao</vt:lpstr>
      <vt:lpstr>'01 01 01'!Area_de_impressao</vt:lpstr>
      <vt:lpstr>'01 01 02'!Area_de_impressao</vt:lpstr>
      <vt:lpstr>'01 01 03'!Area_de_impressao</vt:lpstr>
      <vt:lpstr>'01 02 01'!Area_de_impressao</vt:lpstr>
      <vt:lpstr>'01 03 01'!Area_de_impressao</vt:lpstr>
      <vt:lpstr>'01 04 01'!Area_de_impressao</vt:lpstr>
      <vt:lpstr>'01 05 01'!Area_de_impressao</vt:lpstr>
      <vt:lpstr>'01 06 01'!Area_de_impressao</vt:lpstr>
      <vt:lpstr>'01 07 01'!Area_de_impressao</vt:lpstr>
      <vt:lpstr>'01 07 02'!Area_de_impressao</vt:lpstr>
      <vt:lpstr>'01 07 03'!Area_de_impressao</vt:lpstr>
      <vt:lpstr>'01 07 04'!Area_de_impressao</vt:lpstr>
      <vt:lpstr>'01 07 05'!Area_de_impressao</vt:lpstr>
      <vt:lpstr>'01 07 06'!Area_de_impressao</vt:lpstr>
      <vt:lpstr>'01 07 07'!Area_de_impressao</vt:lpstr>
      <vt:lpstr>'01 08 01'!Area_de_impressao</vt:lpstr>
      <vt:lpstr>'01 09 01'!Area_de_impressao</vt:lpstr>
      <vt:lpstr>'01 09 02'!Area_de_impressao</vt:lpstr>
      <vt:lpstr>'01 09 03'!Area_de_impressao</vt:lpstr>
      <vt:lpstr>'01 09 04'!Area_de_impressao</vt:lpstr>
      <vt:lpstr>'02 01 01'!Area_de_impressao</vt:lpstr>
      <vt:lpstr>'03 01 01'!Area_de_impressao</vt:lpstr>
      <vt:lpstr>'03 01 02'!Area_de_impressao</vt:lpstr>
      <vt:lpstr>'03 02 01'!Area_de_impressao</vt:lpstr>
      <vt:lpstr>'03 02 02'!Area_de_impressao</vt:lpstr>
      <vt:lpstr>'03 03 01'!Area_de_impressao</vt:lpstr>
      <vt:lpstr>'03 03 02'!Area_de_impressao</vt:lpstr>
      <vt:lpstr>'03 04 01'!Area_de_impressao</vt:lpstr>
      <vt:lpstr>'03 04 02'!Area_de_impressao</vt:lpstr>
      <vt:lpstr>'03 05 01'!Area_de_impressao</vt:lpstr>
      <vt:lpstr>'03 06 01'!Area_de_impressao</vt:lpstr>
      <vt:lpstr>'03 06 02'!Area_de_impressao</vt:lpstr>
      <vt:lpstr>'03 07 01'!Area_de_impressao</vt:lpstr>
      <vt:lpstr>'03 07 02'!Area_de_impressao</vt:lpstr>
      <vt:lpstr>'03 08 01'!Area_de_impressao</vt:lpstr>
      <vt:lpstr>'03 08 02'!Area_de_impressao</vt:lpstr>
      <vt:lpstr>'03 09 01'!Area_de_impressao</vt:lpstr>
      <vt:lpstr>'03 10 01'!Area_de_impressao</vt:lpstr>
      <vt:lpstr>'03 11 01'!Area_de_impressao</vt:lpstr>
      <vt:lpstr>'03 12 01'!Area_de_impressao</vt:lpstr>
      <vt:lpstr>'03 13 01'!Area_de_impressao</vt:lpstr>
      <vt:lpstr>'05 01 01'!Area_de_impressao</vt:lpstr>
      <vt:lpstr>'05 01 02'!Area_de_impressao</vt:lpstr>
      <vt:lpstr>'05 01 03'!Area_de_impressao</vt:lpstr>
      <vt:lpstr>CRONO!Area_de_impressao</vt:lpstr>
      <vt:lpstr>ORÇAMENTO!Area_de_impressao</vt:lpstr>
      <vt:lpstr>'01 01 00'!Titulos_de_impressao</vt:lpstr>
      <vt:lpstr>'01 01 01'!Titulos_de_impressao</vt:lpstr>
      <vt:lpstr>'01 01 02'!Titulos_de_impressao</vt:lpstr>
      <vt:lpstr>'01 01 03'!Titulos_de_impressao</vt:lpstr>
      <vt:lpstr>'01 02 01'!Titulos_de_impressao</vt:lpstr>
      <vt:lpstr>'01 03 01'!Titulos_de_impressao</vt:lpstr>
      <vt:lpstr>'01 04 01'!Titulos_de_impressao</vt:lpstr>
      <vt:lpstr>'01 05 01'!Titulos_de_impressao</vt:lpstr>
      <vt:lpstr>'01 06 01'!Titulos_de_impressao</vt:lpstr>
      <vt:lpstr>'01 07 01'!Titulos_de_impressao</vt:lpstr>
      <vt:lpstr>'01 07 02'!Titulos_de_impressao</vt:lpstr>
      <vt:lpstr>'01 07 03'!Titulos_de_impressao</vt:lpstr>
      <vt:lpstr>'01 07 04'!Titulos_de_impressao</vt:lpstr>
      <vt:lpstr>'01 07 05'!Titulos_de_impressao</vt:lpstr>
      <vt:lpstr>'01 07 06'!Titulos_de_impressao</vt:lpstr>
      <vt:lpstr>'01 07 07'!Titulos_de_impressao</vt:lpstr>
      <vt:lpstr>'01 08 01'!Titulos_de_impressao</vt:lpstr>
      <vt:lpstr>'01 09 01'!Titulos_de_impressao</vt:lpstr>
      <vt:lpstr>'01 09 02'!Titulos_de_impressao</vt:lpstr>
      <vt:lpstr>'01 09 03'!Titulos_de_impressao</vt:lpstr>
      <vt:lpstr>'01 09 04'!Titulos_de_impressao</vt:lpstr>
      <vt:lpstr>'02 01 01'!Titulos_de_impressao</vt:lpstr>
      <vt:lpstr>'03 01 01'!Titulos_de_impressao</vt:lpstr>
      <vt:lpstr>'03 01 02'!Titulos_de_impressao</vt:lpstr>
      <vt:lpstr>'03 02 01'!Titulos_de_impressao</vt:lpstr>
      <vt:lpstr>'03 02 02'!Titulos_de_impressao</vt:lpstr>
      <vt:lpstr>'03 03 01'!Titulos_de_impressao</vt:lpstr>
      <vt:lpstr>'03 03 02'!Titulos_de_impressao</vt:lpstr>
      <vt:lpstr>'03 04 01'!Titulos_de_impressao</vt:lpstr>
      <vt:lpstr>'03 04 02'!Titulos_de_impressao</vt:lpstr>
      <vt:lpstr>'03 05 01'!Titulos_de_impressao</vt:lpstr>
      <vt:lpstr>'03 06 01'!Titulos_de_impressao</vt:lpstr>
      <vt:lpstr>'03 06 02'!Titulos_de_impressao</vt:lpstr>
      <vt:lpstr>'03 07 01'!Titulos_de_impressao</vt:lpstr>
      <vt:lpstr>'03 07 02'!Titulos_de_impressao</vt:lpstr>
      <vt:lpstr>'03 08 01'!Titulos_de_impressao</vt:lpstr>
      <vt:lpstr>'03 08 02'!Titulos_de_impressao</vt:lpstr>
      <vt:lpstr>'03 09 01'!Titulos_de_impressao</vt:lpstr>
      <vt:lpstr>'03 10 01'!Titulos_de_impressao</vt:lpstr>
      <vt:lpstr>'03 11 01'!Titulos_de_impressao</vt:lpstr>
      <vt:lpstr>'03 12 01'!Titulos_de_impressao</vt:lpstr>
      <vt:lpstr>'03 13 01'!Titulos_de_impressao</vt:lpstr>
      <vt:lpstr>'05 01 01'!Titulos_de_impressao</vt:lpstr>
      <vt:lpstr>'05 01 02'!Titulos_de_impressao</vt:lpstr>
      <vt:lpstr>'05 01 03'!Titulos_de_impressao</vt:lpstr>
      <vt:lpstr>CRONO!Titulos_de_impressao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2020-11-02T21:59:42Z</dcterms:created>
  <dcterms:modified xsi:type="dcterms:W3CDTF">2021-02-10T17:27:54Z</dcterms:modified>
</cp:coreProperties>
</file>